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updateLinks="never" codeName="Šios_darbaknygės"/>
  <xr:revisionPtr revIDLastSave="0" documentId="13_ncr:1_{A39E4FEE-4DAE-4998-8E48-A31EB3F4915B}" xr6:coauthVersionLast="47" xr6:coauthVersionMax="47" xr10:uidLastSave="{00000000-0000-0000-0000-000000000000}"/>
  <workbookProtection workbookPassword="ECE5" lockStructure="1"/>
  <bookViews>
    <workbookView xWindow="-108" yWindow="-108" windowWidth="23256" windowHeight="12576" tabRatio="1000" xr2:uid="{00000000-000D-0000-FFFF-FFFF00000000}"/>
  </bookViews>
  <sheets>
    <sheet name="Įvadas" sheetId="23" r:id="rId1"/>
    <sheet name="Woodeco kodas pagal Pfleiderer " sheetId="24" r:id="rId2"/>
    <sheet name="Užs1" sheetId="2" r:id="rId3"/>
    <sheet name="Užs2" sheetId="7" r:id="rId4"/>
    <sheet name="Užs3" sheetId="15" r:id="rId5"/>
    <sheet name="Užs4" sheetId="16" r:id="rId6"/>
    <sheet name="Užs5" sheetId="17" r:id="rId7"/>
    <sheet name="SK1" sheetId="5" r:id="rId8"/>
    <sheet name="SK2" sheetId="11" r:id="rId9"/>
    <sheet name="SK3" sheetId="12" r:id="rId10"/>
    <sheet name="SK4" sheetId="13" r:id="rId11"/>
    <sheet name="SK5" sheetId="14" r:id="rId12"/>
    <sheet name=" UŽSAKYMAS CSV " sheetId="6" r:id="rId13"/>
    <sheet name="HDF kodai" sheetId="22" r:id="rId14"/>
    <sheet name="LMDP ir  HDF  Asortimentas" sheetId="3" r:id="rId15"/>
    <sheet name=" Kantų sąrašas - kiekis1" sheetId="4" r:id="rId16"/>
    <sheet name=" Kantų sąrašas - kiekis2" sheetId="18" r:id="rId17"/>
    <sheet name=" Kantų sąrašas - kiekis3" sheetId="19" r:id="rId18"/>
    <sheet name=" Kantų sąrašas - kiekis4" sheetId="20" r:id="rId19"/>
    <sheet name=" Kantų sąrašas - kiekis5" sheetId="21" r:id="rId20"/>
  </sheets>
  <externalReferences>
    <externalReference r:id="rId21"/>
    <externalReference r:id="rId22"/>
    <externalReference r:id="rId23"/>
  </externalReferences>
  <definedNames>
    <definedName name="kantai" localSheetId="16">' Kantų sąrašas - kiekis2'!$B$2:$B$28</definedName>
    <definedName name="kantai" localSheetId="17">' Kantų sąrašas - kiekis3'!$B$2:$B$28</definedName>
    <definedName name="kantai" localSheetId="18">' Kantų sąrašas - kiekis4'!$B$2:$B$28</definedName>
    <definedName name="kantai" localSheetId="19">' Kantų sąrašas - kiekis5'!$B$2:$B$28</definedName>
    <definedName name="kantai" localSheetId="13">'[1] Kantų sąrašas - kiekis1'!$B$2:$B$28</definedName>
    <definedName name="kantai">' Kantų sąrašas - kiekis1'!$B$2:$B$34</definedName>
    <definedName name="kantas" localSheetId="13">'[2] Kantų sąrašas - kiekis'!$B$2:$B$28</definedName>
    <definedName name="kantas">'[3] Kantų sąrašas - kiekis'!$B$2:$B$28</definedName>
    <definedName name="_xlnm.Print_Area" localSheetId="7">'SK1'!$A$1:$R$54</definedName>
    <definedName name="_xlnm.Print_Area" localSheetId="8">'SK2'!$A$1:$R$54</definedName>
    <definedName name="_xlnm.Print_Area" localSheetId="9">'SK3'!$A$1:$R$54</definedName>
    <definedName name="_xlnm.Print_Area" localSheetId="10">'SK4'!$A$1:$R$54</definedName>
    <definedName name="_xlnm.Print_Area" localSheetId="11">'SK5'!$A$1:$R$54</definedName>
    <definedName name="_xlnm.Print_Titles" localSheetId="14">'LMDP ir  HDF  Asortimentas'!$2:$2</definedName>
    <definedName name="sąrašas" localSheetId="8">'SK2'!$O$66:$T$76</definedName>
    <definedName name="sąrašas" localSheetId="9">'SK3'!$O$66:$T$76</definedName>
    <definedName name="sąrašas" localSheetId="10">'SK4'!$O$66:$T$76</definedName>
    <definedName name="sąrašas" localSheetId="11">'SK5'!$O$66:$T$76</definedName>
    <definedName name="sąrašas">'SK1'!$O$66:$T$77</definedName>
  </definedNames>
  <calcPr calcId="181029" fullPrecision="0"/>
</workbook>
</file>

<file path=xl/calcChain.xml><?xml version="1.0" encoding="utf-8"?>
<calcChain xmlns="http://schemas.openxmlformats.org/spreadsheetml/2006/main">
  <c r="I172" i="3" l="1"/>
  <c r="I176" i="3" l="1"/>
  <c r="I188" i="3"/>
  <c r="I180" i="3"/>
  <c r="I187" i="3"/>
  <c r="I186" i="3"/>
  <c r="I185" i="3"/>
  <c r="I171" i="3"/>
  <c r="I169" i="3"/>
  <c r="I143" i="3"/>
  <c r="I142" i="3"/>
  <c r="I155" i="3"/>
  <c r="I163" i="3"/>
  <c r="I166" i="3"/>
  <c r="I164" i="3"/>
  <c r="I162" i="3"/>
  <c r="I157" i="3"/>
  <c r="I154" i="3"/>
  <c r="I158" i="3"/>
  <c r="I165" i="3"/>
  <c r="I170" i="3"/>
  <c r="I150" i="3"/>
  <c r="I149" i="3"/>
  <c r="I148" i="3"/>
  <c r="I128" i="3"/>
  <c r="I124" i="3"/>
  <c r="I125" i="3"/>
  <c r="I126" i="3"/>
  <c r="I127" i="3"/>
  <c r="I134" i="3"/>
  <c r="I133" i="3"/>
  <c r="I131" i="3"/>
  <c r="I144" i="3"/>
  <c r="I141" i="3"/>
  <c r="I159" i="3"/>
  <c r="I167" i="3"/>
  <c r="I168" i="3"/>
  <c r="I138" i="3"/>
  <c r="I147" i="3"/>
  <c r="I139" i="3"/>
  <c r="I137" i="3"/>
  <c r="I140" i="3"/>
  <c r="I145" i="3"/>
  <c r="I146" i="3"/>
  <c r="I153" i="3"/>
  <c r="I123" i="3"/>
  <c r="I74" i="3"/>
  <c r="I90" i="3"/>
  <c r="I94" i="3"/>
  <c r="I92" i="3"/>
  <c r="I78" i="3"/>
  <c r="I89" i="3"/>
  <c r="I86" i="3"/>
  <c r="I91" i="3"/>
  <c r="I96" i="3"/>
  <c r="I97" i="3"/>
  <c r="I95" i="3"/>
  <c r="I87" i="3"/>
  <c r="I93" i="3"/>
  <c r="I88" i="3"/>
  <c r="I80" i="3" l="1"/>
  <c r="I81" i="3"/>
  <c r="I84" i="3"/>
  <c r="I70" i="3"/>
  <c r="I71" i="3"/>
  <c r="I69" i="3"/>
  <c r="I72" i="3"/>
  <c r="I77" i="3"/>
  <c r="I82" i="3"/>
  <c r="I76" i="3"/>
  <c r="I75" i="3"/>
  <c r="I73" i="3"/>
  <c r="I67" i="3"/>
  <c r="I79" i="3"/>
  <c r="I83" i="3"/>
  <c r="I151" i="3"/>
  <c r="I98" i="3"/>
  <c r="I156" i="3"/>
  <c r="I63" i="3"/>
  <c r="I65" i="3"/>
  <c r="I66" i="3"/>
  <c r="I55" i="3"/>
  <c r="I54" i="3"/>
  <c r="I57" i="3"/>
  <c r="I56" i="3"/>
  <c r="I59" i="3"/>
  <c r="I42" i="3"/>
  <c r="I45" i="3" l="1"/>
  <c r="I62" i="3"/>
  <c r="I43" i="3"/>
  <c r="I64" i="3"/>
  <c r="I29" i="3"/>
  <c r="I30" i="3"/>
  <c r="I31" i="3"/>
  <c r="I32" i="3"/>
  <c r="I34" i="3"/>
  <c r="I25" i="3"/>
  <c r="I26" i="3"/>
  <c r="I50" i="3"/>
  <c r="I41" i="3"/>
  <c r="I46" i="3"/>
  <c r="I47" i="3" l="1"/>
  <c r="I28" i="3"/>
  <c r="I24" i="3"/>
  <c r="I23" i="3"/>
  <c r="I37" i="3"/>
  <c r="I38" i="3"/>
  <c r="I21" i="3"/>
  <c r="I36" i="3"/>
  <c r="I48" i="3"/>
  <c r="I49" i="3"/>
  <c r="I13" i="3" l="1"/>
  <c r="S40" i="3" l="1"/>
  <c r="S51" i="3"/>
  <c r="S52" i="3"/>
  <c r="S53" i="3"/>
  <c r="S58" i="3"/>
  <c r="S60" i="3"/>
  <c r="S61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29" i="3"/>
  <c r="S132" i="3"/>
  <c r="S135" i="3"/>
  <c r="S173" i="3"/>
  <c r="S174" i="3"/>
  <c r="S177" i="3"/>
  <c r="S178" i="3"/>
  <c r="S179" i="3"/>
  <c r="S27" i="3"/>
  <c r="R52" i="3"/>
  <c r="R53" i="3"/>
  <c r="R58" i="3"/>
  <c r="R60" i="3"/>
  <c r="R61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29" i="3"/>
  <c r="R132" i="3"/>
  <c r="R135" i="3"/>
  <c r="R173" i="3"/>
  <c r="R174" i="3"/>
  <c r="R177" i="3"/>
  <c r="R178" i="3"/>
  <c r="R179" i="3"/>
  <c r="R27" i="3"/>
  <c r="R40" i="3"/>
  <c r="R51" i="3"/>
  <c r="I109" i="3" l="1"/>
  <c r="I110" i="3"/>
  <c r="I111" i="3"/>
  <c r="I112" i="3"/>
  <c r="I113" i="3"/>
  <c r="I114" i="3"/>
  <c r="I115" i="3"/>
  <c r="I116" i="3"/>
  <c r="I117" i="3"/>
  <c r="I129" i="3"/>
  <c r="I132" i="3"/>
  <c r="I135" i="3"/>
  <c r="I173" i="3"/>
  <c r="I174" i="3"/>
  <c r="I177" i="3"/>
  <c r="I178" i="3"/>
  <c r="I179" i="3"/>
  <c r="I61" i="3"/>
  <c r="I99" i="3"/>
  <c r="I100" i="3"/>
  <c r="I101" i="3"/>
  <c r="I102" i="3"/>
  <c r="I103" i="3"/>
  <c r="I104" i="3"/>
  <c r="I105" i="3"/>
  <c r="I106" i="3"/>
  <c r="I107" i="3"/>
  <c r="I108" i="3"/>
  <c r="I27" i="3"/>
  <c r="I40" i="3"/>
  <c r="I51" i="3"/>
  <c r="I52" i="3"/>
  <c r="I53" i="3"/>
  <c r="I58" i="3"/>
  <c r="I60" i="3"/>
  <c r="Q14" i="3"/>
  <c r="Q51" i="3"/>
  <c r="Q52" i="3"/>
  <c r="Q53" i="3"/>
  <c r="Q58" i="3"/>
  <c r="Q60" i="3"/>
  <c r="Q61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29" i="3"/>
  <c r="Q132" i="3"/>
  <c r="Q135" i="3"/>
  <c r="Q173" i="3"/>
  <c r="Q174" i="3"/>
  <c r="Q177" i="3"/>
  <c r="Q178" i="3"/>
  <c r="Q179" i="3"/>
  <c r="Q27" i="3"/>
  <c r="Q40" i="3"/>
  <c r="F2" i="7" l="1"/>
  <c r="F2" i="15" s="1"/>
  <c r="F2" i="16" s="1"/>
  <c r="F2" i="17" s="1"/>
  <c r="R195" i="3"/>
  <c r="S195" i="3"/>
  <c r="R190" i="3"/>
  <c r="S190" i="3"/>
  <c r="R191" i="3"/>
  <c r="S191" i="3"/>
  <c r="R192" i="3"/>
  <c r="S192" i="3"/>
  <c r="R193" i="3"/>
  <c r="S193" i="3"/>
  <c r="R194" i="3"/>
  <c r="S194" i="3"/>
  <c r="R196" i="3"/>
  <c r="S196" i="3"/>
  <c r="R189" i="3"/>
  <c r="S181" i="3"/>
  <c r="S182" i="3"/>
  <c r="S183" i="3"/>
  <c r="S184" i="3"/>
  <c r="S189" i="3"/>
  <c r="R181" i="3"/>
  <c r="R182" i="3"/>
  <c r="R183" i="3"/>
  <c r="R184" i="3"/>
  <c r="J6" i="2" l="1"/>
  <c r="Q192" i="3" l="1"/>
  <c r="Q193" i="3"/>
  <c r="G2" i="7" l="1"/>
  <c r="G2" i="15" s="1"/>
  <c r="G2" i="16" s="1"/>
  <c r="G2" i="17" s="1"/>
  <c r="A2" i="17" l="1"/>
  <c r="A2" i="16"/>
  <c r="A2" i="15"/>
  <c r="A2" i="7"/>
  <c r="N3" i="2"/>
  <c r="O2" i="2" s="1"/>
  <c r="A2" i="2"/>
  <c r="G1" i="3"/>
  <c r="N3" i="17" l="1"/>
  <c r="O2" i="17" s="1"/>
  <c r="E9" i="17" s="1"/>
  <c r="K41" i="17"/>
  <c r="K41" i="16"/>
  <c r="K41" i="15"/>
  <c r="K41" i="7"/>
  <c r="N3" i="16"/>
  <c r="O2" i="16" s="1"/>
  <c r="E9" i="16" s="1"/>
  <c r="N3" i="15"/>
  <c r="O2" i="15" s="1"/>
  <c r="N3" i="7"/>
  <c r="A15" i="3"/>
  <c r="R160" i="3"/>
  <c r="R136" i="3"/>
  <c r="R15" i="3"/>
  <c r="R16" i="3"/>
  <c r="A17" i="3"/>
  <c r="Q182" i="3"/>
  <c r="Q160" i="3"/>
  <c r="Q136" i="3"/>
  <c r="S160" i="3"/>
  <c r="S136" i="3"/>
  <c r="A136" i="3"/>
  <c r="A160" i="3"/>
  <c r="A182" i="3"/>
  <c r="S15" i="3"/>
  <c r="S16" i="3"/>
  <c r="Q15" i="3"/>
  <c r="Q16" i="3"/>
  <c r="A16" i="3"/>
  <c r="U1" i="3"/>
  <c r="Q184" i="3"/>
  <c r="A184" i="3"/>
  <c r="S152" i="3"/>
  <c r="R152" i="3"/>
  <c r="Q152" i="3"/>
  <c r="A152" i="3"/>
  <c r="Q176" i="3"/>
  <c r="Q180" i="3"/>
  <c r="Q187" i="3"/>
  <c r="Q186" i="3"/>
  <c r="Q185" i="3"/>
  <c r="Q171" i="3"/>
  <c r="Q163" i="3"/>
  <c r="Q172" i="3"/>
  <c r="Q139" i="3"/>
  <c r="Q168" i="3"/>
  <c r="Q141" i="3"/>
  <c r="Q144" i="3"/>
  <c r="Q134" i="3"/>
  <c r="Q128" i="3"/>
  <c r="Q95" i="3"/>
  <c r="Q97" i="3"/>
  <c r="Q96" i="3"/>
  <c r="Q91" i="3"/>
  <c r="Q92" i="3"/>
  <c r="Q94" i="3"/>
  <c r="Q56" i="3"/>
  <c r="Q57" i="3"/>
  <c r="Q66" i="3"/>
  <c r="Q42" i="3"/>
  <c r="Q41" i="3"/>
  <c r="Q23" i="3"/>
  <c r="Q24" i="3"/>
  <c r="Q28" i="3"/>
  <c r="Q21" i="3"/>
  <c r="Q36" i="3"/>
  <c r="Q49" i="3"/>
  <c r="S36" i="3"/>
  <c r="S21" i="3"/>
  <c r="S28" i="3"/>
  <c r="S24" i="3"/>
  <c r="S23" i="3"/>
  <c r="S41" i="3"/>
  <c r="S42" i="3"/>
  <c r="S66" i="3"/>
  <c r="S57" i="3"/>
  <c r="S56" i="3"/>
  <c r="S94" i="3"/>
  <c r="S92" i="3"/>
  <c r="S91" i="3"/>
  <c r="S96" i="3"/>
  <c r="S97" i="3"/>
  <c r="S95" i="3"/>
  <c r="S128" i="3"/>
  <c r="S134" i="3"/>
  <c r="S144" i="3"/>
  <c r="S141" i="3"/>
  <c r="S168" i="3"/>
  <c r="S139" i="3"/>
  <c r="S172" i="3"/>
  <c r="S163" i="3"/>
  <c r="S171" i="3"/>
  <c r="S185" i="3"/>
  <c r="S186" i="3"/>
  <c r="S187" i="3"/>
  <c r="S180" i="3"/>
  <c r="S176" i="3"/>
  <c r="S49" i="3"/>
  <c r="R36" i="3"/>
  <c r="R21" i="3"/>
  <c r="R28" i="3"/>
  <c r="R24" i="3"/>
  <c r="R23" i="3"/>
  <c r="R41" i="3"/>
  <c r="R42" i="3"/>
  <c r="R66" i="3"/>
  <c r="R57" i="3"/>
  <c r="R56" i="3"/>
  <c r="R94" i="3"/>
  <c r="R92" i="3"/>
  <c r="R91" i="3"/>
  <c r="R96" i="3"/>
  <c r="R97" i="3"/>
  <c r="R95" i="3"/>
  <c r="R128" i="3"/>
  <c r="R134" i="3"/>
  <c r="R144" i="3"/>
  <c r="R141" i="3"/>
  <c r="R168" i="3"/>
  <c r="R139" i="3"/>
  <c r="R172" i="3"/>
  <c r="R163" i="3"/>
  <c r="R171" i="3"/>
  <c r="R185" i="3"/>
  <c r="R186" i="3"/>
  <c r="R187" i="3"/>
  <c r="R180" i="3"/>
  <c r="R176" i="3"/>
  <c r="R49" i="3"/>
  <c r="A49" i="3"/>
  <c r="A36" i="3"/>
  <c r="A21" i="3"/>
  <c r="A28" i="3"/>
  <c r="A24" i="3"/>
  <c r="A23" i="3"/>
  <c r="A41" i="3"/>
  <c r="A42" i="3"/>
  <c r="A66" i="3"/>
  <c r="A57" i="3"/>
  <c r="A56" i="3"/>
  <c r="A94" i="3"/>
  <c r="A92" i="3"/>
  <c r="A91" i="3"/>
  <c r="A96" i="3"/>
  <c r="A97" i="3"/>
  <c r="A95" i="3"/>
  <c r="A128" i="3"/>
  <c r="A134" i="3"/>
  <c r="A144" i="3"/>
  <c r="A141" i="3"/>
  <c r="A168" i="3"/>
  <c r="A139" i="3"/>
  <c r="A172" i="3"/>
  <c r="A163" i="3"/>
  <c r="A171" i="3"/>
  <c r="A185" i="3"/>
  <c r="A186" i="3"/>
  <c r="A187" i="3"/>
  <c r="A180" i="3"/>
  <c r="A176" i="3"/>
  <c r="AH1" i="3"/>
  <c r="O2" i="7" l="1"/>
  <c r="E9" i="7" s="1"/>
  <c r="E9" i="2"/>
  <c r="V1" i="3"/>
  <c r="N12" i="2"/>
  <c r="R1" i="3"/>
  <c r="S1" i="3"/>
  <c r="T1" i="3"/>
  <c r="X1" i="3"/>
  <c r="Y1" i="3"/>
  <c r="AK91" i="21"/>
  <c r="AJ91" i="21"/>
  <c r="AI91" i="21"/>
  <c r="AK90" i="21"/>
  <c r="AJ90" i="21"/>
  <c r="AI90" i="21"/>
  <c r="AK89" i="21"/>
  <c r="AJ89" i="21"/>
  <c r="AI89" i="21"/>
  <c r="AK88" i="21"/>
  <c r="AJ88" i="21"/>
  <c r="AI88" i="21"/>
  <c r="AK87" i="21"/>
  <c r="AJ87" i="21"/>
  <c r="AI87" i="21"/>
  <c r="AK86" i="21"/>
  <c r="AJ86" i="21"/>
  <c r="AI86" i="21"/>
  <c r="AK85" i="21"/>
  <c r="AJ85" i="21"/>
  <c r="AI85" i="21"/>
  <c r="AK84" i="21"/>
  <c r="AJ84" i="21"/>
  <c r="AI84" i="21"/>
  <c r="AK83" i="21"/>
  <c r="AJ83" i="21"/>
  <c r="AI83" i="21"/>
  <c r="AK82" i="21"/>
  <c r="AJ82" i="21"/>
  <c r="AI82" i="21"/>
  <c r="AK81" i="21"/>
  <c r="AJ81" i="21"/>
  <c r="AI81" i="21"/>
  <c r="AK80" i="21"/>
  <c r="AJ80" i="21"/>
  <c r="AI80" i="21"/>
  <c r="AK79" i="21"/>
  <c r="AJ79" i="21"/>
  <c r="AI79" i="21"/>
  <c r="AK78" i="21"/>
  <c r="AJ78" i="21"/>
  <c r="AI78" i="21"/>
  <c r="AK77" i="21"/>
  <c r="AJ77" i="21"/>
  <c r="AI77" i="21"/>
  <c r="AK76" i="21"/>
  <c r="AJ76" i="21"/>
  <c r="AI76" i="21"/>
  <c r="AK75" i="21"/>
  <c r="AJ75" i="21"/>
  <c r="AI75" i="21"/>
  <c r="AK74" i="21"/>
  <c r="AJ74" i="21"/>
  <c r="AI74" i="21"/>
  <c r="AK73" i="21"/>
  <c r="AJ73" i="21"/>
  <c r="AI73" i="21"/>
  <c r="AK72" i="21"/>
  <c r="AJ72" i="21"/>
  <c r="AI72" i="21"/>
  <c r="AK71" i="21"/>
  <c r="AJ71" i="21"/>
  <c r="AI71" i="21"/>
  <c r="AK70" i="21"/>
  <c r="AJ70" i="21"/>
  <c r="AI70" i="21"/>
  <c r="AK69" i="21"/>
  <c r="AJ69" i="21"/>
  <c r="AI69" i="21"/>
  <c r="AK68" i="21"/>
  <c r="AJ68" i="21"/>
  <c r="AI68" i="21"/>
  <c r="AK67" i="21"/>
  <c r="AJ67" i="21"/>
  <c r="AI67" i="21"/>
  <c r="AK66" i="21"/>
  <c r="AJ66" i="21"/>
  <c r="AI66" i="21"/>
  <c r="AK65" i="21"/>
  <c r="AJ65" i="21"/>
  <c r="AI65" i="21"/>
  <c r="AK64" i="21"/>
  <c r="AJ64" i="21"/>
  <c r="AI64" i="21"/>
  <c r="AK63" i="21"/>
  <c r="AJ63" i="21"/>
  <c r="AI63" i="21"/>
  <c r="AK62" i="21"/>
  <c r="AJ62" i="21"/>
  <c r="AI62" i="21"/>
  <c r="AK61" i="21"/>
  <c r="AJ61" i="21"/>
  <c r="AI61" i="21"/>
  <c r="AK60" i="21"/>
  <c r="AJ60" i="21"/>
  <c r="AI60" i="21"/>
  <c r="AK59" i="21"/>
  <c r="AJ59" i="21"/>
  <c r="AI59" i="21"/>
  <c r="AK58" i="21"/>
  <c r="AJ58" i="21"/>
  <c r="AI58" i="21"/>
  <c r="AK57" i="21"/>
  <c r="AJ57" i="21"/>
  <c r="AI57" i="21"/>
  <c r="AK56" i="21"/>
  <c r="AJ56" i="21"/>
  <c r="AI56" i="21"/>
  <c r="AK55" i="21"/>
  <c r="AJ55" i="21"/>
  <c r="AI55" i="21"/>
  <c r="AK54" i="21"/>
  <c r="AJ54" i="21"/>
  <c r="AI54" i="21"/>
  <c r="AK53" i="21"/>
  <c r="AJ53" i="21"/>
  <c r="AI53" i="21"/>
  <c r="AK52" i="21"/>
  <c r="AJ52" i="21"/>
  <c r="AI52" i="21"/>
  <c r="AK51" i="21"/>
  <c r="AJ51" i="21"/>
  <c r="AI51" i="21"/>
  <c r="AK50" i="21"/>
  <c r="AJ50" i="21"/>
  <c r="AI50" i="21"/>
  <c r="AK49" i="21"/>
  <c r="AJ49" i="21"/>
  <c r="AI49" i="21"/>
  <c r="AK48" i="21"/>
  <c r="AJ48" i="21"/>
  <c r="AI48" i="21"/>
  <c r="AK47" i="21"/>
  <c r="AJ47" i="21"/>
  <c r="AI47" i="21"/>
  <c r="AK46" i="21"/>
  <c r="AJ46" i="21"/>
  <c r="AI46" i="21"/>
  <c r="AK45" i="21"/>
  <c r="AJ45" i="21"/>
  <c r="AI45" i="21"/>
  <c r="AK44" i="21"/>
  <c r="AJ44" i="21"/>
  <c r="AI44" i="21"/>
  <c r="AK43" i="21"/>
  <c r="AJ43" i="21"/>
  <c r="AI43" i="21"/>
  <c r="AK42" i="21"/>
  <c r="AJ42" i="21"/>
  <c r="AI42" i="21"/>
  <c r="AK41" i="21"/>
  <c r="AJ41" i="21"/>
  <c r="AI41" i="21"/>
  <c r="AK40" i="21"/>
  <c r="AJ40" i="21"/>
  <c r="AI40" i="21"/>
  <c r="AK39" i="21"/>
  <c r="AJ39" i="21"/>
  <c r="AI39" i="21"/>
  <c r="AK38" i="21"/>
  <c r="AJ38" i="21"/>
  <c r="AI38" i="21"/>
  <c r="AK37" i="21"/>
  <c r="AJ37" i="21"/>
  <c r="AI37" i="21"/>
  <c r="AK36" i="21"/>
  <c r="AJ36" i="21"/>
  <c r="AI36" i="21"/>
  <c r="AK35" i="21"/>
  <c r="AJ35" i="21"/>
  <c r="AI35" i="21"/>
  <c r="AK34" i="21"/>
  <c r="AJ34" i="21"/>
  <c r="AI34" i="21"/>
  <c r="AK33" i="21"/>
  <c r="AJ33" i="21"/>
  <c r="AI33" i="21"/>
  <c r="AK32" i="21"/>
  <c r="AJ32" i="21"/>
  <c r="AI32" i="21"/>
  <c r="AK31" i="21"/>
  <c r="AJ31" i="21"/>
  <c r="AI31" i="21"/>
  <c r="AK30" i="21"/>
  <c r="AJ30" i="21"/>
  <c r="AI30" i="21"/>
  <c r="AK29" i="21"/>
  <c r="AJ29" i="21"/>
  <c r="AI29" i="21"/>
  <c r="AK28" i="21"/>
  <c r="AJ28" i="21"/>
  <c r="AI28" i="21"/>
  <c r="AK27" i="21"/>
  <c r="AJ27" i="21"/>
  <c r="AI27" i="21"/>
  <c r="AK26" i="21"/>
  <c r="AJ26" i="21"/>
  <c r="AI26" i="21"/>
  <c r="AK25" i="21"/>
  <c r="AJ25" i="21"/>
  <c r="AI25" i="21"/>
  <c r="AK24" i="21"/>
  <c r="AJ24" i="21"/>
  <c r="AI24" i="21"/>
  <c r="AK23" i="21"/>
  <c r="AJ23" i="21"/>
  <c r="AI23" i="21"/>
  <c r="AK22" i="21"/>
  <c r="AJ22" i="21"/>
  <c r="AI22" i="21"/>
  <c r="AK21" i="21"/>
  <c r="AJ21" i="21"/>
  <c r="AI21" i="21"/>
  <c r="AK20" i="21"/>
  <c r="AJ20" i="21"/>
  <c r="AI20" i="21"/>
  <c r="AK19" i="21"/>
  <c r="AJ19" i="21"/>
  <c r="AI19" i="21"/>
  <c r="AK18" i="21"/>
  <c r="AJ18" i="21"/>
  <c r="AI18" i="21"/>
  <c r="AK17" i="21"/>
  <c r="AJ17" i="21"/>
  <c r="AI17" i="21"/>
  <c r="AK16" i="21"/>
  <c r="AJ16" i="21"/>
  <c r="AI16" i="21"/>
  <c r="AK15" i="21"/>
  <c r="AJ15" i="21"/>
  <c r="AI15" i="21"/>
  <c r="AK14" i="21"/>
  <c r="AJ14" i="21"/>
  <c r="AI14" i="21"/>
  <c r="AK13" i="21"/>
  <c r="AJ13" i="21"/>
  <c r="AI13" i="21"/>
  <c r="AK12" i="21"/>
  <c r="AJ12" i="21"/>
  <c r="AI12" i="21"/>
  <c r="AK11" i="21"/>
  <c r="AJ11" i="21"/>
  <c r="AI11" i="21"/>
  <c r="AK10" i="21"/>
  <c r="AJ10" i="21"/>
  <c r="AI10" i="21"/>
  <c r="AK9" i="21"/>
  <c r="AJ9" i="21"/>
  <c r="AI9" i="21"/>
  <c r="AK8" i="21"/>
  <c r="AJ8" i="21"/>
  <c r="AI8" i="21"/>
  <c r="AK7" i="21"/>
  <c r="AJ7" i="21"/>
  <c r="AI7" i="21"/>
  <c r="AK6" i="21"/>
  <c r="AJ6" i="21"/>
  <c r="AI6" i="21"/>
  <c r="AK5" i="21"/>
  <c r="AJ5" i="21"/>
  <c r="AI5" i="21"/>
  <c r="AK4" i="21"/>
  <c r="AJ4" i="21"/>
  <c r="AI4" i="21"/>
  <c r="AK3" i="21"/>
  <c r="AJ3" i="21"/>
  <c r="AI3" i="21"/>
  <c r="AK2" i="21"/>
  <c r="AJ2" i="21"/>
  <c r="AI2" i="21"/>
  <c r="AK91" i="20"/>
  <c r="AJ91" i="20"/>
  <c r="AI91" i="20"/>
  <c r="AK90" i="20"/>
  <c r="AJ90" i="20"/>
  <c r="AI90" i="20"/>
  <c r="AK89" i="20"/>
  <c r="AJ89" i="20"/>
  <c r="AI89" i="20"/>
  <c r="AK88" i="20"/>
  <c r="AJ88" i="20"/>
  <c r="AI88" i="20"/>
  <c r="AK87" i="20"/>
  <c r="AJ87" i="20"/>
  <c r="AI87" i="20"/>
  <c r="AK86" i="20"/>
  <c r="AJ86" i="20"/>
  <c r="AI86" i="20"/>
  <c r="AK85" i="20"/>
  <c r="AJ85" i="20"/>
  <c r="AI85" i="20"/>
  <c r="AK84" i="20"/>
  <c r="AJ84" i="20"/>
  <c r="AI84" i="20"/>
  <c r="AK83" i="20"/>
  <c r="AJ83" i="20"/>
  <c r="AI83" i="20"/>
  <c r="AK82" i="20"/>
  <c r="AJ82" i="20"/>
  <c r="AI82" i="20"/>
  <c r="AK81" i="20"/>
  <c r="AJ81" i="20"/>
  <c r="AI81" i="20"/>
  <c r="AK80" i="20"/>
  <c r="AJ80" i="20"/>
  <c r="AI80" i="20"/>
  <c r="AK79" i="20"/>
  <c r="AJ79" i="20"/>
  <c r="AI79" i="20"/>
  <c r="AK78" i="20"/>
  <c r="AJ78" i="20"/>
  <c r="AI78" i="20"/>
  <c r="AK77" i="20"/>
  <c r="AJ77" i="20"/>
  <c r="AI77" i="20"/>
  <c r="AK76" i="20"/>
  <c r="AJ76" i="20"/>
  <c r="AI76" i="20"/>
  <c r="AK75" i="20"/>
  <c r="AJ75" i="20"/>
  <c r="AI75" i="20"/>
  <c r="AK74" i="20"/>
  <c r="AJ74" i="20"/>
  <c r="AI74" i="20"/>
  <c r="AK73" i="20"/>
  <c r="AJ73" i="20"/>
  <c r="AI73" i="20"/>
  <c r="AK72" i="20"/>
  <c r="AJ72" i="20"/>
  <c r="AI72" i="20"/>
  <c r="AK71" i="20"/>
  <c r="AJ71" i="20"/>
  <c r="AI71" i="20"/>
  <c r="AK70" i="20"/>
  <c r="AJ70" i="20"/>
  <c r="AI70" i="20"/>
  <c r="AK69" i="20"/>
  <c r="AJ69" i="20"/>
  <c r="AI69" i="20"/>
  <c r="AK68" i="20"/>
  <c r="AJ68" i="20"/>
  <c r="AI68" i="20"/>
  <c r="AK67" i="20"/>
  <c r="AJ67" i="20"/>
  <c r="AI67" i="20"/>
  <c r="AK66" i="20"/>
  <c r="AJ66" i="20"/>
  <c r="AI66" i="20"/>
  <c r="AK65" i="20"/>
  <c r="AJ65" i="20"/>
  <c r="AI65" i="20"/>
  <c r="AK64" i="20"/>
  <c r="AJ64" i="20"/>
  <c r="AI64" i="20"/>
  <c r="AK63" i="20"/>
  <c r="AJ63" i="20"/>
  <c r="AI63" i="20"/>
  <c r="AK62" i="20"/>
  <c r="AJ62" i="20"/>
  <c r="AI62" i="20"/>
  <c r="AK61" i="20"/>
  <c r="AJ61" i="20"/>
  <c r="AI61" i="20"/>
  <c r="AK60" i="20"/>
  <c r="AJ60" i="20"/>
  <c r="AI60" i="20"/>
  <c r="AK59" i="20"/>
  <c r="AJ59" i="20"/>
  <c r="AI59" i="20"/>
  <c r="AK58" i="20"/>
  <c r="AJ58" i="20"/>
  <c r="AI58" i="20"/>
  <c r="AK57" i="20"/>
  <c r="AJ57" i="20"/>
  <c r="AI57" i="20"/>
  <c r="AK56" i="20"/>
  <c r="AJ56" i="20"/>
  <c r="AI56" i="20"/>
  <c r="AK55" i="20"/>
  <c r="AJ55" i="20"/>
  <c r="AI55" i="20"/>
  <c r="AK54" i="20"/>
  <c r="AJ54" i="20"/>
  <c r="AI54" i="20"/>
  <c r="AK53" i="20"/>
  <c r="AJ53" i="20"/>
  <c r="AI53" i="20"/>
  <c r="AK52" i="20"/>
  <c r="AJ52" i="20"/>
  <c r="AI52" i="20"/>
  <c r="AK51" i="20"/>
  <c r="AJ51" i="20"/>
  <c r="AI51" i="20"/>
  <c r="AK50" i="20"/>
  <c r="AJ50" i="20"/>
  <c r="AI50" i="20"/>
  <c r="AK49" i="20"/>
  <c r="AJ49" i="20"/>
  <c r="AI49" i="20"/>
  <c r="AK48" i="20"/>
  <c r="AJ48" i="20"/>
  <c r="AI48" i="20"/>
  <c r="AK47" i="20"/>
  <c r="AJ47" i="20"/>
  <c r="AI47" i="20"/>
  <c r="AK46" i="20"/>
  <c r="AJ46" i="20"/>
  <c r="AI46" i="20"/>
  <c r="AK45" i="20"/>
  <c r="AJ45" i="20"/>
  <c r="AI45" i="20"/>
  <c r="AK44" i="20"/>
  <c r="AJ44" i="20"/>
  <c r="AI44" i="20"/>
  <c r="AK43" i="20"/>
  <c r="AJ43" i="20"/>
  <c r="AI43" i="20"/>
  <c r="AK42" i="20"/>
  <c r="AJ42" i="20"/>
  <c r="AI42" i="20"/>
  <c r="AK41" i="20"/>
  <c r="AJ41" i="20"/>
  <c r="AI41" i="20"/>
  <c r="AK40" i="20"/>
  <c r="AJ40" i="20"/>
  <c r="AI40" i="20"/>
  <c r="AK39" i="20"/>
  <c r="AJ39" i="20"/>
  <c r="AI39" i="20"/>
  <c r="AK38" i="20"/>
  <c r="AJ38" i="20"/>
  <c r="AI38" i="20"/>
  <c r="AK37" i="20"/>
  <c r="AJ37" i="20"/>
  <c r="AI37" i="20"/>
  <c r="AK36" i="20"/>
  <c r="AJ36" i="20"/>
  <c r="AI36" i="20"/>
  <c r="AK35" i="20"/>
  <c r="AJ35" i="20"/>
  <c r="AI35" i="20"/>
  <c r="AK34" i="20"/>
  <c r="AJ34" i="20"/>
  <c r="AI34" i="20"/>
  <c r="AK33" i="20"/>
  <c r="AJ33" i="20"/>
  <c r="AI33" i="20"/>
  <c r="AK32" i="20"/>
  <c r="AJ32" i="20"/>
  <c r="AI32" i="20"/>
  <c r="AK31" i="20"/>
  <c r="AJ31" i="20"/>
  <c r="AI31" i="20"/>
  <c r="AK30" i="20"/>
  <c r="AJ30" i="20"/>
  <c r="AI30" i="20"/>
  <c r="AK29" i="20"/>
  <c r="AJ29" i="20"/>
  <c r="AI29" i="20"/>
  <c r="AK28" i="20"/>
  <c r="AJ28" i="20"/>
  <c r="AI28" i="20"/>
  <c r="AK27" i="20"/>
  <c r="AJ27" i="20"/>
  <c r="AI27" i="20"/>
  <c r="AK26" i="20"/>
  <c r="AJ26" i="20"/>
  <c r="AI26" i="20"/>
  <c r="AK25" i="20"/>
  <c r="AJ25" i="20"/>
  <c r="AI25" i="20"/>
  <c r="AK24" i="20"/>
  <c r="AJ24" i="20"/>
  <c r="AI24" i="20"/>
  <c r="AK23" i="20"/>
  <c r="AJ23" i="20"/>
  <c r="AI23" i="20"/>
  <c r="AK22" i="20"/>
  <c r="AJ22" i="20"/>
  <c r="AI22" i="20"/>
  <c r="AK21" i="20"/>
  <c r="AJ21" i="20"/>
  <c r="AI21" i="20"/>
  <c r="AK20" i="20"/>
  <c r="AJ20" i="20"/>
  <c r="AI20" i="20"/>
  <c r="AK19" i="20"/>
  <c r="AJ19" i="20"/>
  <c r="AI19" i="20"/>
  <c r="AK18" i="20"/>
  <c r="AJ18" i="20"/>
  <c r="AI18" i="20"/>
  <c r="AK17" i="20"/>
  <c r="AJ17" i="20"/>
  <c r="AI17" i="20"/>
  <c r="AK16" i="20"/>
  <c r="AJ16" i="20"/>
  <c r="AI16" i="20"/>
  <c r="AK15" i="20"/>
  <c r="AJ15" i="20"/>
  <c r="AI15" i="20"/>
  <c r="AK14" i="20"/>
  <c r="AJ14" i="20"/>
  <c r="AI14" i="20"/>
  <c r="AK13" i="20"/>
  <c r="AJ13" i="20"/>
  <c r="AI13" i="20"/>
  <c r="AK12" i="20"/>
  <c r="AJ12" i="20"/>
  <c r="AI12" i="20"/>
  <c r="AK11" i="20"/>
  <c r="AJ11" i="20"/>
  <c r="AI11" i="20"/>
  <c r="AK10" i="20"/>
  <c r="AJ10" i="20"/>
  <c r="AI10" i="20"/>
  <c r="AK9" i="20"/>
  <c r="AJ9" i="20"/>
  <c r="AI9" i="20"/>
  <c r="AK8" i="20"/>
  <c r="AJ8" i="20"/>
  <c r="AI8" i="20"/>
  <c r="AK7" i="20"/>
  <c r="AJ7" i="20"/>
  <c r="AI7" i="20"/>
  <c r="AK6" i="20"/>
  <c r="AJ6" i="20"/>
  <c r="AI6" i="20"/>
  <c r="AK5" i="20"/>
  <c r="AJ5" i="20"/>
  <c r="AI5" i="20"/>
  <c r="AK4" i="20"/>
  <c r="AJ4" i="20"/>
  <c r="AI4" i="20"/>
  <c r="AK3" i="20"/>
  <c r="AJ3" i="20"/>
  <c r="AI3" i="20"/>
  <c r="AK2" i="20"/>
  <c r="AJ2" i="20"/>
  <c r="AI2" i="20"/>
  <c r="AK91" i="19"/>
  <c r="AJ91" i="19"/>
  <c r="AI91" i="19"/>
  <c r="AK90" i="19"/>
  <c r="AJ90" i="19"/>
  <c r="AI90" i="19"/>
  <c r="AK89" i="19"/>
  <c r="AJ89" i="19"/>
  <c r="AI89" i="19"/>
  <c r="AK88" i="19"/>
  <c r="AJ88" i="19"/>
  <c r="AI88" i="19"/>
  <c r="AK87" i="19"/>
  <c r="AJ87" i="19"/>
  <c r="AI87" i="19"/>
  <c r="AK86" i="19"/>
  <c r="AJ86" i="19"/>
  <c r="AI86" i="19"/>
  <c r="AK85" i="19"/>
  <c r="AJ85" i="19"/>
  <c r="AI85" i="19"/>
  <c r="AK84" i="19"/>
  <c r="AJ84" i="19"/>
  <c r="AI84" i="19"/>
  <c r="AK83" i="19"/>
  <c r="AJ83" i="19"/>
  <c r="AI83" i="19"/>
  <c r="AK82" i="19"/>
  <c r="AJ82" i="19"/>
  <c r="AI82" i="19"/>
  <c r="AK81" i="19"/>
  <c r="AJ81" i="19"/>
  <c r="AI81" i="19"/>
  <c r="AK80" i="19"/>
  <c r="AJ80" i="19"/>
  <c r="AI80" i="19"/>
  <c r="AK79" i="19"/>
  <c r="AJ79" i="19"/>
  <c r="AI79" i="19"/>
  <c r="AK78" i="19"/>
  <c r="AJ78" i="19"/>
  <c r="AI78" i="19"/>
  <c r="AK77" i="19"/>
  <c r="AJ77" i="19"/>
  <c r="AI77" i="19"/>
  <c r="AK76" i="19"/>
  <c r="AJ76" i="19"/>
  <c r="AI76" i="19"/>
  <c r="AK75" i="19"/>
  <c r="AJ75" i="19"/>
  <c r="AI75" i="19"/>
  <c r="AK74" i="19"/>
  <c r="AJ74" i="19"/>
  <c r="AI74" i="19"/>
  <c r="AK73" i="19"/>
  <c r="AJ73" i="19"/>
  <c r="AI73" i="19"/>
  <c r="AK72" i="19"/>
  <c r="AJ72" i="19"/>
  <c r="AI72" i="19"/>
  <c r="AK71" i="19"/>
  <c r="AJ71" i="19"/>
  <c r="AI71" i="19"/>
  <c r="AK70" i="19"/>
  <c r="AJ70" i="19"/>
  <c r="AI70" i="19"/>
  <c r="AK69" i="19"/>
  <c r="AJ69" i="19"/>
  <c r="AI69" i="19"/>
  <c r="AK68" i="19"/>
  <c r="AJ68" i="19"/>
  <c r="AI68" i="19"/>
  <c r="AK67" i="19"/>
  <c r="AJ67" i="19"/>
  <c r="AI67" i="19"/>
  <c r="AK66" i="19"/>
  <c r="AJ66" i="19"/>
  <c r="AI66" i="19"/>
  <c r="AK65" i="19"/>
  <c r="AJ65" i="19"/>
  <c r="AI65" i="19"/>
  <c r="AK64" i="19"/>
  <c r="AJ64" i="19"/>
  <c r="AI64" i="19"/>
  <c r="AK63" i="19"/>
  <c r="AJ63" i="19"/>
  <c r="AI63" i="19"/>
  <c r="AK62" i="19"/>
  <c r="AJ62" i="19"/>
  <c r="AI62" i="19"/>
  <c r="AK61" i="19"/>
  <c r="AJ61" i="19"/>
  <c r="AI61" i="19"/>
  <c r="AK60" i="19"/>
  <c r="AJ60" i="19"/>
  <c r="AI60" i="19"/>
  <c r="AK59" i="19"/>
  <c r="AJ59" i="19"/>
  <c r="AI59" i="19"/>
  <c r="AK58" i="19"/>
  <c r="AJ58" i="19"/>
  <c r="AI58" i="19"/>
  <c r="AK57" i="19"/>
  <c r="AJ57" i="19"/>
  <c r="AI57" i="19"/>
  <c r="AK56" i="19"/>
  <c r="AJ56" i="19"/>
  <c r="AI56" i="19"/>
  <c r="AK55" i="19"/>
  <c r="AJ55" i="19"/>
  <c r="AI55" i="19"/>
  <c r="AK54" i="19"/>
  <c r="AJ54" i="19"/>
  <c r="AI54" i="19"/>
  <c r="AK53" i="19"/>
  <c r="AJ53" i="19"/>
  <c r="AI53" i="19"/>
  <c r="AK52" i="19"/>
  <c r="AJ52" i="19"/>
  <c r="AI52" i="19"/>
  <c r="AK51" i="19"/>
  <c r="AJ51" i="19"/>
  <c r="AI51" i="19"/>
  <c r="AK50" i="19"/>
  <c r="AJ50" i="19"/>
  <c r="AI50" i="19"/>
  <c r="AK49" i="19"/>
  <c r="AJ49" i="19"/>
  <c r="AI49" i="19"/>
  <c r="AK48" i="19"/>
  <c r="AJ48" i="19"/>
  <c r="AI48" i="19"/>
  <c r="AK47" i="19"/>
  <c r="AJ47" i="19"/>
  <c r="AI47" i="19"/>
  <c r="AK46" i="19"/>
  <c r="AJ46" i="19"/>
  <c r="AI46" i="19"/>
  <c r="AK45" i="19"/>
  <c r="AJ45" i="19"/>
  <c r="AI45" i="19"/>
  <c r="AK44" i="19"/>
  <c r="AJ44" i="19"/>
  <c r="AI44" i="19"/>
  <c r="AK43" i="19"/>
  <c r="AJ43" i="19"/>
  <c r="AI43" i="19"/>
  <c r="AK42" i="19"/>
  <c r="AJ42" i="19"/>
  <c r="AI42" i="19"/>
  <c r="AK41" i="19"/>
  <c r="AJ41" i="19"/>
  <c r="AI41" i="19"/>
  <c r="AK40" i="19"/>
  <c r="AJ40" i="19"/>
  <c r="AI40" i="19"/>
  <c r="AK39" i="19"/>
  <c r="AJ39" i="19"/>
  <c r="AI39" i="19"/>
  <c r="AK38" i="19"/>
  <c r="AJ38" i="19"/>
  <c r="AI38" i="19"/>
  <c r="AK37" i="19"/>
  <c r="AJ37" i="19"/>
  <c r="AI37" i="19"/>
  <c r="AK36" i="19"/>
  <c r="AJ36" i="19"/>
  <c r="AI36" i="19"/>
  <c r="AK35" i="19"/>
  <c r="AJ35" i="19"/>
  <c r="AI35" i="19"/>
  <c r="AK34" i="19"/>
  <c r="AJ34" i="19"/>
  <c r="AI34" i="19"/>
  <c r="AK33" i="19"/>
  <c r="AJ33" i="19"/>
  <c r="AI33" i="19"/>
  <c r="AK32" i="19"/>
  <c r="AJ32" i="19"/>
  <c r="AI32" i="19"/>
  <c r="AK31" i="19"/>
  <c r="AJ31" i="19"/>
  <c r="AI31" i="19"/>
  <c r="AK30" i="19"/>
  <c r="AJ30" i="19"/>
  <c r="AI30" i="19"/>
  <c r="AK29" i="19"/>
  <c r="AJ29" i="19"/>
  <c r="AI29" i="19"/>
  <c r="AK28" i="19"/>
  <c r="AJ28" i="19"/>
  <c r="AI28" i="19"/>
  <c r="AK27" i="19"/>
  <c r="AJ27" i="19"/>
  <c r="AI27" i="19"/>
  <c r="AK26" i="19"/>
  <c r="AJ26" i="19"/>
  <c r="AI26" i="19"/>
  <c r="AK25" i="19"/>
  <c r="AJ25" i="19"/>
  <c r="AI25" i="19"/>
  <c r="AK24" i="19"/>
  <c r="AJ24" i="19"/>
  <c r="AI24" i="19"/>
  <c r="AK23" i="19"/>
  <c r="AJ23" i="19"/>
  <c r="AI23" i="19"/>
  <c r="AK22" i="19"/>
  <c r="AJ22" i="19"/>
  <c r="AI22" i="19"/>
  <c r="AK21" i="19"/>
  <c r="AJ21" i="19"/>
  <c r="AI21" i="19"/>
  <c r="AK20" i="19"/>
  <c r="AJ20" i="19"/>
  <c r="AI20" i="19"/>
  <c r="AK19" i="19"/>
  <c r="AJ19" i="19"/>
  <c r="AI19" i="19"/>
  <c r="AK18" i="19"/>
  <c r="AJ18" i="19"/>
  <c r="AI18" i="19"/>
  <c r="AK17" i="19"/>
  <c r="AJ17" i="19"/>
  <c r="AI17" i="19"/>
  <c r="AK16" i="19"/>
  <c r="AJ16" i="19"/>
  <c r="AI16" i="19"/>
  <c r="AK15" i="19"/>
  <c r="AJ15" i="19"/>
  <c r="AI15" i="19"/>
  <c r="AK14" i="19"/>
  <c r="AJ14" i="19"/>
  <c r="AI14" i="19"/>
  <c r="AK13" i="19"/>
  <c r="AJ13" i="19"/>
  <c r="AI13" i="19"/>
  <c r="AK12" i="19"/>
  <c r="AJ12" i="19"/>
  <c r="AI12" i="19"/>
  <c r="AK11" i="19"/>
  <c r="AJ11" i="19"/>
  <c r="AI11" i="19"/>
  <c r="AK10" i="19"/>
  <c r="AJ10" i="19"/>
  <c r="AI10" i="19"/>
  <c r="AK9" i="19"/>
  <c r="AJ9" i="19"/>
  <c r="AI9" i="19"/>
  <c r="AK8" i="19"/>
  <c r="AJ8" i="19"/>
  <c r="AI8" i="19"/>
  <c r="AK7" i="19"/>
  <c r="AJ7" i="19"/>
  <c r="AI7" i="19"/>
  <c r="AK6" i="19"/>
  <c r="AJ6" i="19"/>
  <c r="AI6" i="19"/>
  <c r="AK5" i="19"/>
  <c r="AJ5" i="19"/>
  <c r="AI5" i="19"/>
  <c r="AK4" i="19"/>
  <c r="AJ4" i="19"/>
  <c r="AI4" i="19"/>
  <c r="AK3" i="19"/>
  <c r="AJ3" i="19"/>
  <c r="AI3" i="19"/>
  <c r="AK2" i="19"/>
  <c r="AJ2" i="19"/>
  <c r="AI2" i="19"/>
  <c r="AK91" i="18"/>
  <c r="AJ91" i="18"/>
  <c r="AI91" i="18"/>
  <c r="AK90" i="18"/>
  <c r="AJ90" i="18"/>
  <c r="AI90" i="18"/>
  <c r="AK89" i="18"/>
  <c r="AJ89" i="18"/>
  <c r="AI89" i="18"/>
  <c r="AK88" i="18"/>
  <c r="AJ88" i="18"/>
  <c r="AI88" i="18"/>
  <c r="AK87" i="18"/>
  <c r="AJ87" i="18"/>
  <c r="AI87" i="18"/>
  <c r="AK86" i="18"/>
  <c r="AJ86" i="18"/>
  <c r="AI86" i="18"/>
  <c r="AK85" i="18"/>
  <c r="AJ85" i="18"/>
  <c r="AI85" i="18"/>
  <c r="AK84" i="18"/>
  <c r="AJ84" i="18"/>
  <c r="AI84" i="18"/>
  <c r="AK83" i="18"/>
  <c r="AJ83" i="18"/>
  <c r="AI83" i="18"/>
  <c r="AK82" i="18"/>
  <c r="AJ82" i="18"/>
  <c r="AI82" i="18"/>
  <c r="AK81" i="18"/>
  <c r="AJ81" i="18"/>
  <c r="AI81" i="18"/>
  <c r="AK80" i="18"/>
  <c r="AJ80" i="18"/>
  <c r="AI80" i="18"/>
  <c r="AK79" i="18"/>
  <c r="AJ79" i="18"/>
  <c r="AI79" i="18"/>
  <c r="AK78" i="18"/>
  <c r="AJ78" i="18"/>
  <c r="AI78" i="18"/>
  <c r="AK77" i="18"/>
  <c r="AJ77" i="18"/>
  <c r="AI77" i="18"/>
  <c r="AK76" i="18"/>
  <c r="AJ76" i="18"/>
  <c r="AI76" i="18"/>
  <c r="AK75" i="18"/>
  <c r="AJ75" i="18"/>
  <c r="AI75" i="18"/>
  <c r="AK74" i="18"/>
  <c r="AJ74" i="18"/>
  <c r="AI74" i="18"/>
  <c r="AK73" i="18"/>
  <c r="AJ73" i="18"/>
  <c r="AI73" i="18"/>
  <c r="AK72" i="18"/>
  <c r="AJ72" i="18"/>
  <c r="AI72" i="18"/>
  <c r="AK71" i="18"/>
  <c r="AJ71" i="18"/>
  <c r="AI71" i="18"/>
  <c r="AK70" i="18"/>
  <c r="AJ70" i="18"/>
  <c r="AI70" i="18"/>
  <c r="AK69" i="18"/>
  <c r="AJ69" i="18"/>
  <c r="AI69" i="18"/>
  <c r="AK68" i="18"/>
  <c r="AJ68" i="18"/>
  <c r="AI68" i="18"/>
  <c r="AK67" i="18"/>
  <c r="AJ67" i="18"/>
  <c r="AI67" i="18"/>
  <c r="AK66" i="18"/>
  <c r="AJ66" i="18"/>
  <c r="AI66" i="18"/>
  <c r="AK65" i="18"/>
  <c r="AJ65" i="18"/>
  <c r="AI65" i="18"/>
  <c r="AK64" i="18"/>
  <c r="AJ64" i="18"/>
  <c r="AI64" i="18"/>
  <c r="AK63" i="18"/>
  <c r="AJ63" i="18"/>
  <c r="AI63" i="18"/>
  <c r="AK62" i="18"/>
  <c r="AJ62" i="18"/>
  <c r="AI62" i="18"/>
  <c r="AK61" i="18"/>
  <c r="AJ61" i="18"/>
  <c r="AI61" i="18"/>
  <c r="AK60" i="18"/>
  <c r="AJ60" i="18"/>
  <c r="AI60" i="18"/>
  <c r="AK59" i="18"/>
  <c r="AJ59" i="18"/>
  <c r="AI59" i="18"/>
  <c r="AK58" i="18"/>
  <c r="AJ58" i="18"/>
  <c r="AI58" i="18"/>
  <c r="AK57" i="18"/>
  <c r="AJ57" i="18"/>
  <c r="AI57" i="18"/>
  <c r="AK56" i="18"/>
  <c r="AJ56" i="18"/>
  <c r="AI56" i="18"/>
  <c r="AK55" i="18"/>
  <c r="AJ55" i="18"/>
  <c r="AI55" i="18"/>
  <c r="AK54" i="18"/>
  <c r="AJ54" i="18"/>
  <c r="AI54" i="18"/>
  <c r="AK53" i="18"/>
  <c r="AJ53" i="18"/>
  <c r="AI53" i="18"/>
  <c r="AK52" i="18"/>
  <c r="AJ52" i="18"/>
  <c r="AI52" i="18"/>
  <c r="AK51" i="18"/>
  <c r="AJ51" i="18"/>
  <c r="AI51" i="18"/>
  <c r="AK50" i="18"/>
  <c r="AJ50" i="18"/>
  <c r="AI50" i="18"/>
  <c r="AK49" i="18"/>
  <c r="AJ49" i="18"/>
  <c r="AI49" i="18"/>
  <c r="AK48" i="18"/>
  <c r="AJ48" i="18"/>
  <c r="AI48" i="18"/>
  <c r="AK47" i="18"/>
  <c r="AJ47" i="18"/>
  <c r="AI47" i="18"/>
  <c r="AK46" i="18"/>
  <c r="AJ46" i="18"/>
  <c r="AI46" i="18"/>
  <c r="AK45" i="18"/>
  <c r="AJ45" i="18"/>
  <c r="AI45" i="18"/>
  <c r="AK44" i="18"/>
  <c r="AJ44" i="18"/>
  <c r="AI44" i="18"/>
  <c r="AK43" i="18"/>
  <c r="AJ43" i="18"/>
  <c r="AI43" i="18"/>
  <c r="AK42" i="18"/>
  <c r="AJ42" i="18"/>
  <c r="AI42" i="18"/>
  <c r="AK41" i="18"/>
  <c r="AJ41" i="18"/>
  <c r="AI41" i="18"/>
  <c r="AK40" i="18"/>
  <c r="AJ40" i="18"/>
  <c r="AI40" i="18"/>
  <c r="AK39" i="18"/>
  <c r="AJ39" i="18"/>
  <c r="AI39" i="18"/>
  <c r="AK38" i="18"/>
  <c r="AJ38" i="18"/>
  <c r="AI38" i="18"/>
  <c r="AK37" i="18"/>
  <c r="AJ37" i="18"/>
  <c r="AI37" i="18"/>
  <c r="AK36" i="18"/>
  <c r="AJ36" i="18"/>
  <c r="AI36" i="18"/>
  <c r="AK35" i="18"/>
  <c r="AJ35" i="18"/>
  <c r="AI35" i="18"/>
  <c r="AK34" i="18"/>
  <c r="AJ34" i="18"/>
  <c r="AI34" i="18"/>
  <c r="AK33" i="18"/>
  <c r="AJ33" i="18"/>
  <c r="AI33" i="18"/>
  <c r="AK32" i="18"/>
  <c r="AJ32" i="18"/>
  <c r="AI32" i="18"/>
  <c r="AK31" i="18"/>
  <c r="AJ31" i="18"/>
  <c r="AI31" i="18"/>
  <c r="AK30" i="18"/>
  <c r="AJ30" i="18"/>
  <c r="AI30" i="18"/>
  <c r="AK29" i="18"/>
  <c r="AJ29" i="18"/>
  <c r="AI29" i="18"/>
  <c r="AK28" i="18"/>
  <c r="AJ28" i="18"/>
  <c r="AI28" i="18"/>
  <c r="AK27" i="18"/>
  <c r="AJ27" i="18"/>
  <c r="AI27" i="18"/>
  <c r="AK26" i="18"/>
  <c r="AJ26" i="18"/>
  <c r="AI26" i="18"/>
  <c r="AK25" i="18"/>
  <c r="AJ25" i="18"/>
  <c r="AI25" i="18"/>
  <c r="AK24" i="18"/>
  <c r="AJ24" i="18"/>
  <c r="AI24" i="18"/>
  <c r="AK23" i="18"/>
  <c r="AJ23" i="18"/>
  <c r="AI23" i="18"/>
  <c r="AK22" i="18"/>
  <c r="AJ22" i="18"/>
  <c r="AI22" i="18"/>
  <c r="AK21" i="18"/>
  <c r="AJ21" i="18"/>
  <c r="AI21" i="18"/>
  <c r="AK20" i="18"/>
  <c r="AJ20" i="18"/>
  <c r="AI20" i="18"/>
  <c r="AK19" i="18"/>
  <c r="AJ19" i="18"/>
  <c r="AI19" i="18"/>
  <c r="AK18" i="18"/>
  <c r="AJ18" i="18"/>
  <c r="AI18" i="18"/>
  <c r="AK17" i="18"/>
  <c r="AJ17" i="18"/>
  <c r="AI17" i="18"/>
  <c r="AK16" i="18"/>
  <c r="AJ16" i="18"/>
  <c r="AI16" i="18"/>
  <c r="AK15" i="18"/>
  <c r="AJ15" i="18"/>
  <c r="AI15" i="18"/>
  <c r="AK14" i="18"/>
  <c r="AJ14" i="18"/>
  <c r="AI14" i="18"/>
  <c r="AK13" i="18"/>
  <c r="AJ13" i="18"/>
  <c r="AI13" i="18"/>
  <c r="AK12" i="18"/>
  <c r="AJ12" i="18"/>
  <c r="AI12" i="18"/>
  <c r="AK11" i="18"/>
  <c r="AJ11" i="18"/>
  <c r="AI11" i="18"/>
  <c r="AK10" i="18"/>
  <c r="AJ10" i="18"/>
  <c r="AI10" i="18"/>
  <c r="AK9" i="18"/>
  <c r="AJ9" i="18"/>
  <c r="AI9" i="18"/>
  <c r="AK8" i="18"/>
  <c r="AJ8" i="18"/>
  <c r="AI8" i="18"/>
  <c r="AK7" i="18"/>
  <c r="AJ7" i="18"/>
  <c r="AI7" i="18"/>
  <c r="AK6" i="18"/>
  <c r="AJ6" i="18"/>
  <c r="AI6" i="18"/>
  <c r="AK5" i="18"/>
  <c r="AJ5" i="18"/>
  <c r="AI5" i="18"/>
  <c r="AK4" i="18"/>
  <c r="AJ4" i="18"/>
  <c r="AI4" i="18"/>
  <c r="AK3" i="18"/>
  <c r="AJ3" i="18"/>
  <c r="AI3" i="18"/>
  <c r="AK2" i="18"/>
  <c r="AJ2" i="18"/>
  <c r="AI2" i="18"/>
  <c r="AK91" i="4"/>
  <c r="AJ91" i="4"/>
  <c r="AI91" i="4"/>
  <c r="AK90" i="4"/>
  <c r="AJ90" i="4"/>
  <c r="AI90" i="4"/>
  <c r="AK89" i="4"/>
  <c r="AJ89" i="4"/>
  <c r="AI89" i="4"/>
  <c r="AK88" i="4"/>
  <c r="AJ88" i="4"/>
  <c r="AI88" i="4"/>
  <c r="AK87" i="4"/>
  <c r="AJ87" i="4"/>
  <c r="AI87" i="4"/>
  <c r="AK86" i="4"/>
  <c r="AJ86" i="4"/>
  <c r="AI86" i="4"/>
  <c r="AK85" i="4"/>
  <c r="AJ85" i="4"/>
  <c r="AI85" i="4"/>
  <c r="AK84" i="4"/>
  <c r="AJ84" i="4"/>
  <c r="AI84" i="4"/>
  <c r="AK83" i="4"/>
  <c r="AJ83" i="4"/>
  <c r="AI83" i="4"/>
  <c r="AK82" i="4"/>
  <c r="AJ82" i="4"/>
  <c r="AI82" i="4"/>
  <c r="AK81" i="4"/>
  <c r="AJ81" i="4"/>
  <c r="AI81" i="4"/>
  <c r="AK80" i="4"/>
  <c r="AJ80" i="4"/>
  <c r="AI80" i="4"/>
  <c r="AK79" i="4"/>
  <c r="AJ79" i="4"/>
  <c r="AI79" i="4"/>
  <c r="AK78" i="4"/>
  <c r="AJ78" i="4"/>
  <c r="AI78" i="4"/>
  <c r="AK77" i="4"/>
  <c r="AJ77" i="4"/>
  <c r="AI77" i="4"/>
  <c r="AK76" i="4"/>
  <c r="AJ76" i="4"/>
  <c r="AI76" i="4"/>
  <c r="AK75" i="4"/>
  <c r="AJ75" i="4"/>
  <c r="AI75" i="4"/>
  <c r="AK74" i="4"/>
  <c r="AJ74" i="4"/>
  <c r="AI74" i="4"/>
  <c r="AK73" i="4"/>
  <c r="AJ73" i="4"/>
  <c r="AI73" i="4"/>
  <c r="AK72" i="4"/>
  <c r="AJ72" i="4"/>
  <c r="AI72" i="4"/>
  <c r="AK71" i="4"/>
  <c r="AJ71" i="4"/>
  <c r="AI71" i="4"/>
  <c r="AK70" i="4"/>
  <c r="AJ70" i="4"/>
  <c r="AI70" i="4"/>
  <c r="AK69" i="4"/>
  <c r="AJ69" i="4"/>
  <c r="AI69" i="4"/>
  <c r="AK68" i="4"/>
  <c r="AJ68" i="4"/>
  <c r="AI68" i="4"/>
  <c r="AK67" i="4"/>
  <c r="AJ67" i="4"/>
  <c r="AI67" i="4"/>
  <c r="AK66" i="4"/>
  <c r="AJ66" i="4"/>
  <c r="AI66" i="4"/>
  <c r="AK65" i="4"/>
  <c r="AJ65" i="4"/>
  <c r="AI65" i="4"/>
  <c r="AK64" i="4"/>
  <c r="AJ64" i="4"/>
  <c r="AI64" i="4"/>
  <c r="AK63" i="4"/>
  <c r="AJ63" i="4"/>
  <c r="AI63" i="4"/>
  <c r="AK62" i="4"/>
  <c r="AJ62" i="4"/>
  <c r="AI62" i="4"/>
  <c r="AK61" i="4"/>
  <c r="AJ61" i="4"/>
  <c r="AI61" i="4"/>
  <c r="AK60" i="4"/>
  <c r="AJ60" i="4"/>
  <c r="AI60" i="4"/>
  <c r="AK59" i="4"/>
  <c r="AJ59" i="4"/>
  <c r="AI59" i="4"/>
  <c r="AK58" i="4"/>
  <c r="AJ58" i="4"/>
  <c r="AI58" i="4"/>
  <c r="AK57" i="4"/>
  <c r="AJ57" i="4"/>
  <c r="AI57" i="4"/>
  <c r="AK56" i="4"/>
  <c r="AJ56" i="4"/>
  <c r="AI56" i="4"/>
  <c r="AK55" i="4"/>
  <c r="AJ55" i="4"/>
  <c r="AI55" i="4"/>
  <c r="AK54" i="4"/>
  <c r="AJ54" i="4"/>
  <c r="AI54" i="4"/>
  <c r="AK53" i="4"/>
  <c r="AJ53" i="4"/>
  <c r="AI53" i="4"/>
  <c r="AK52" i="4"/>
  <c r="AJ52" i="4"/>
  <c r="AI52" i="4"/>
  <c r="AK51" i="4"/>
  <c r="AJ51" i="4"/>
  <c r="AI51" i="4"/>
  <c r="AK50" i="4"/>
  <c r="AJ50" i="4"/>
  <c r="AI50" i="4"/>
  <c r="AK49" i="4"/>
  <c r="AJ49" i="4"/>
  <c r="AI49" i="4"/>
  <c r="AK48" i="4"/>
  <c r="AJ48" i="4"/>
  <c r="AI48" i="4"/>
  <c r="AK47" i="4"/>
  <c r="AJ47" i="4"/>
  <c r="AI47" i="4"/>
  <c r="AK46" i="4"/>
  <c r="AJ46" i="4"/>
  <c r="AI46" i="4"/>
  <c r="AK45" i="4"/>
  <c r="AJ45" i="4"/>
  <c r="AI45" i="4"/>
  <c r="AK44" i="4"/>
  <c r="AJ44" i="4"/>
  <c r="AI44" i="4"/>
  <c r="AK43" i="4"/>
  <c r="AJ43" i="4"/>
  <c r="AI43" i="4"/>
  <c r="AK42" i="4"/>
  <c r="AJ42" i="4"/>
  <c r="AI42" i="4"/>
  <c r="AK41" i="4"/>
  <c r="AJ41" i="4"/>
  <c r="AI41" i="4"/>
  <c r="AK40" i="4"/>
  <c r="AJ40" i="4"/>
  <c r="AI40" i="4"/>
  <c r="AK39" i="4"/>
  <c r="AJ39" i="4"/>
  <c r="AI39" i="4"/>
  <c r="AK38" i="4"/>
  <c r="AJ38" i="4"/>
  <c r="AI38" i="4"/>
  <c r="AK37" i="4"/>
  <c r="AJ37" i="4"/>
  <c r="AI37" i="4"/>
  <c r="AK36" i="4"/>
  <c r="AJ36" i="4"/>
  <c r="AI36" i="4"/>
  <c r="AK35" i="4"/>
  <c r="AJ35" i="4"/>
  <c r="AI35" i="4"/>
  <c r="AK34" i="4"/>
  <c r="AJ34" i="4"/>
  <c r="AI34" i="4"/>
  <c r="AK33" i="4"/>
  <c r="AJ33" i="4"/>
  <c r="AI33" i="4"/>
  <c r="AK32" i="4"/>
  <c r="AJ32" i="4"/>
  <c r="AI32" i="4"/>
  <c r="AK31" i="4"/>
  <c r="AJ31" i="4"/>
  <c r="AI31" i="4"/>
  <c r="AK30" i="4"/>
  <c r="AJ30" i="4"/>
  <c r="AI30" i="4"/>
  <c r="AK29" i="4"/>
  <c r="AJ29" i="4"/>
  <c r="AI29" i="4"/>
  <c r="AK28" i="4"/>
  <c r="AJ28" i="4"/>
  <c r="AI28" i="4"/>
  <c r="AK27" i="4"/>
  <c r="AJ27" i="4"/>
  <c r="AI27" i="4"/>
  <c r="AK26" i="4"/>
  <c r="AJ26" i="4"/>
  <c r="AI26" i="4"/>
  <c r="AK25" i="4"/>
  <c r="AJ25" i="4"/>
  <c r="AI25" i="4"/>
  <c r="AK24" i="4"/>
  <c r="AJ24" i="4"/>
  <c r="AI24" i="4"/>
  <c r="AK23" i="4"/>
  <c r="AJ23" i="4"/>
  <c r="AI23" i="4"/>
  <c r="AK22" i="4"/>
  <c r="AJ22" i="4"/>
  <c r="AI22" i="4"/>
  <c r="AK21" i="4"/>
  <c r="AJ21" i="4"/>
  <c r="AI21" i="4"/>
  <c r="AK20" i="4"/>
  <c r="AJ20" i="4"/>
  <c r="AI20" i="4"/>
  <c r="AK19" i="4"/>
  <c r="AJ19" i="4"/>
  <c r="AI19" i="4"/>
  <c r="AK18" i="4"/>
  <c r="AJ18" i="4"/>
  <c r="AI18" i="4"/>
  <c r="AK17" i="4"/>
  <c r="AJ17" i="4"/>
  <c r="AI17" i="4"/>
  <c r="AK16" i="4"/>
  <c r="AJ16" i="4"/>
  <c r="AI16" i="4"/>
  <c r="AK15" i="4"/>
  <c r="AJ15" i="4"/>
  <c r="AI15" i="4"/>
  <c r="AK14" i="4"/>
  <c r="AJ14" i="4"/>
  <c r="AI14" i="4"/>
  <c r="AK13" i="4"/>
  <c r="AJ13" i="4"/>
  <c r="AI13" i="4"/>
  <c r="AK12" i="4"/>
  <c r="AJ12" i="4"/>
  <c r="AI12" i="4"/>
  <c r="AK11" i="4"/>
  <c r="AJ11" i="4"/>
  <c r="AI11" i="4"/>
  <c r="AK10" i="4"/>
  <c r="AJ10" i="4"/>
  <c r="AI10" i="4"/>
  <c r="AK9" i="4"/>
  <c r="AJ9" i="4"/>
  <c r="AI9" i="4"/>
  <c r="AK8" i="4"/>
  <c r="AJ8" i="4"/>
  <c r="AI8" i="4"/>
  <c r="AK7" i="4"/>
  <c r="AJ7" i="4"/>
  <c r="AI7" i="4"/>
  <c r="AK6" i="4"/>
  <c r="AJ6" i="4"/>
  <c r="AI6" i="4"/>
  <c r="AK5" i="4"/>
  <c r="AJ5" i="4"/>
  <c r="AI5" i="4"/>
  <c r="AK4" i="4"/>
  <c r="AJ4" i="4"/>
  <c r="AI4" i="4"/>
  <c r="AK3" i="4"/>
  <c r="AJ3" i="4"/>
  <c r="AI3" i="4"/>
  <c r="AK2" i="4"/>
  <c r="AJ2" i="4"/>
  <c r="AI2" i="4"/>
  <c r="AB91" i="4"/>
  <c r="AA91" i="4"/>
  <c r="Z91" i="4"/>
  <c r="AB90" i="4"/>
  <c r="AA90" i="4"/>
  <c r="Z90" i="4"/>
  <c r="AB89" i="4"/>
  <c r="AA89" i="4"/>
  <c r="Z89" i="4"/>
  <c r="AB88" i="4"/>
  <c r="AA88" i="4"/>
  <c r="Z88" i="4"/>
  <c r="AB87" i="4"/>
  <c r="AA87" i="4"/>
  <c r="Z87" i="4"/>
  <c r="AB86" i="4"/>
  <c r="AA86" i="4"/>
  <c r="Z86" i="4"/>
  <c r="AB85" i="4"/>
  <c r="AA85" i="4"/>
  <c r="Z85" i="4"/>
  <c r="AB84" i="4"/>
  <c r="AA84" i="4"/>
  <c r="Z84" i="4"/>
  <c r="AB83" i="4"/>
  <c r="AA83" i="4"/>
  <c r="Z83" i="4"/>
  <c r="AB82" i="4"/>
  <c r="AA82" i="4"/>
  <c r="Z82" i="4"/>
  <c r="AB81" i="4"/>
  <c r="AA81" i="4"/>
  <c r="Z81" i="4"/>
  <c r="AB80" i="4"/>
  <c r="AA80" i="4"/>
  <c r="Z80" i="4"/>
  <c r="AB79" i="4"/>
  <c r="AA79" i="4"/>
  <c r="Z79" i="4"/>
  <c r="AB78" i="4"/>
  <c r="AA78" i="4"/>
  <c r="Z78" i="4"/>
  <c r="AB77" i="4"/>
  <c r="AA77" i="4"/>
  <c r="Z77" i="4"/>
  <c r="AB76" i="4"/>
  <c r="AA76" i="4"/>
  <c r="Z76" i="4"/>
  <c r="AB75" i="4"/>
  <c r="AA75" i="4"/>
  <c r="Z75" i="4"/>
  <c r="AB74" i="4"/>
  <c r="AA74" i="4"/>
  <c r="Z74" i="4"/>
  <c r="AB73" i="4"/>
  <c r="AA73" i="4"/>
  <c r="Z73" i="4"/>
  <c r="AB72" i="4"/>
  <c r="AA72" i="4"/>
  <c r="Z72" i="4"/>
  <c r="AB71" i="4"/>
  <c r="AA71" i="4"/>
  <c r="Z71" i="4"/>
  <c r="AB70" i="4"/>
  <c r="AA70" i="4"/>
  <c r="Z70" i="4"/>
  <c r="AB69" i="4"/>
  <c r="AA69" i="4"/>
  <c r="Z69" i="4"/>
  <c r="AB68" i="4"/>
  <c r="AA68" i="4"/>
  <c r="Z68" i="4"/>
  <c r="AB67" i="4"/>
  <c r="AA67" i="4"/>
  <c r="Z67" i="4"/>
  <c r="AB66" i="4"/>
  <c r="AA66" i="4"/>
  <c r="Z66" i="4"/>
  <c r="AB65" i="4"/>
  <c r="AA65" i="4"/>
  <c r="Z65" i="4"/>
  <c r="AB64" i="4"/>
  <c r="AA64" i="4"/>
  <c r="Z64" i="4"/>
  <c r="AB63" i="4"/>
  <c r="AA63" i="4"/>
  <c r="Z63" i="4"/>
  <c r="AB62" i="4"/>
  <c r="AA62" i="4"/>
  <c r="Z62" i="4"/>
  <c r="AB61" i="4"/>
  <c r="AA61" i="4"/>
  <c r="Z61" i="4"/>
  <c r="AB60" i="4"/>
  <c r="AA60" i="4"/>
  <c r="Z60" i="4"/>
  <c r="AB59" i="4"/>
  <c r="AA59" i="4"/>
  <c r="Z59" i="4"/>
  <c r="AB58" i="4"/>
  <c r="AA58" i="4"/>
  <c r="Z58" i="4"/>
  <c r="AB57" i="4"/>
  <c r="AA57" i="4"/>
  <c r="Z57" i="4"/>
  <c r="AB56" i="4"/>
  <c r="AA56" i="4"/>
  <c r="Z56" i="4"/>
  <c r="AB55" i="4"/>
  <c r="AA55" i="4"/>
  <c r="Z55" i="4"/>
  <c r="AB54" i="4"/>
  <c r="AA54" i="4"/>
  <c r="Z54" i="4"/>
  <c r="AB53" i="4"/>
  <c r="AA53" i="4"/>
  <c r="Z53" i="4"/>
  <c r="AB52" i="4"/>
  <c r="AA52" i="4"/>
  <c r="Z52" i="4"/>
  <c r="AB51" i="4"/>
  <c r="AA51" i="4"/>
  <c r="Z51" i="4"/>
  <c r="AB50" i="4"/>
  <c r="AA50" i="4"/>
  <c r="Z50" i="4"/>
  <c r="AB49" i="4"/>
  <c r="AA49" i="4"/>
  <c r="Z49" i="4"/>
  <c r="AB48" i="4"/>
  <c r="AA48" i="4"/>
  <c r="Z48" i="4"/>
  <c r="AB47" i="4"/>
  <c r="AA47" i="4"/>
  <c r="Z47" i="4"/>
  <c r="AB46" i="4"/>
  <c r="AA46" i="4"/>
  <c r="Z46" i="4"/>
  <c r="AB45" i="4"/>
  <c r="AA45" i="4"/>
  <c r="Z45" i="4"/>
  <c r="AB44" i="4"/>
  <c r="AA44" i="4"/>
  <c r="Z44" i="4"/>
  <c r="AB43" i="4"/>
  <c r="AA43" i="4"/>
  <c r="Z43" i="4"/>
  <c r="AB42" i="4"/>
  <c r="AA42" i="4"/>
  <c r="Z42" i="4"/>
  <c r="AB41" i="4"/>
  <c r="AA41" i="4"/>
  <c r="Z41" i="4"/>
  <c r="AB40" i="4"/>
  <c r="AA40" i="4"/>
  <c r="Z40" i="4"/>
  <c r="AB39" i="4"/>
  <c r="AA39" i="4"/>
  <c r="Z39" i="4"/>
  <c r="AB38" i="4"/>
  <c r="AA38" i="4"/>
  <c r="Z38" i="4"/>
  <c r="AB37" i="4"/>
  <c r="AA37" i="4"/>
  <c r="Z37" i="4"/>
  <c r="AB36" i="4"/>
  <c r="AA36" i="4"/>
  <c r="Z36" i="4"/>
  <c r="AB35" i="4"/>
  <c r="AA35" i="4"/>
  <c r="Z35" i="4"/>
  <c r="AB34" i="4"/>
  <c r="AA34" i="4"/>
  <c r="Z34" i="4"/>
  <c r="AB33" i="4"/>
  <c r="AA33" i="4"/>
  <c r="Z33" i="4"/>
  <c r="AB32" i="4"/>
  <c r="AA32" i="4"/>
  <c r="Z32" i="4"/>
  <c r="AB31" i="4"/>
  <c r="AA31" i="4"/>
  <c r="Z31" i="4"/>
  <c r="AB30" i="4"/>
  <c r="AA30" i="4"/>
  <c r="Z30" i="4"/>
  <c r="AB29" i="4"/>
  <c r="AA29" i="4"/>
  <c r="Z29" i="4"/>
  <c r="AB28" i="4"/>
  <c r="AA28" i="4"/>
  <c r="Z28" i="4"/>
  <c r="AB27" i="4"/>
  <c r="AA27" i="4"/>
  <c r="Z27" i="4"/>
  <c r="AB26" i="4"/>
  <c r="AA26" i="4"/>
  <c r="Z26" i="4"/>
  <c r="AB25" i="4"/>
  <c r="AA25" i="4"/>
  <c r="Z25" i="4"/>
  <c r="AB24" i="4"/>
  <c r="AA24" i="4"/>
  <c r="Z24" i="4"/>
  <c r="AB23" i="4"/>
  <c r="AA23" i="4"/>
  <c r="Z23" i="4"/>
  <c r="AB22" i="4"/>
  <c r="AA22" i="4"/>
  <c r="Z22" i="4"/>
  <c r="AB21" i="4"/>
  <c r="AA21" i="4"/>
  <c r="Z21" i="4"/>
  <c r="AB20" i="4"/>
  <c r="AA20" i="4"/>
  <c r="Z20" i="4"/>
  <c r="AB19" i="4"/>
  <c r="AA19" i="4"/>
  <c r="Z19" i="4"/>
  <c r="AB18" i="4"/>
  <c r="AA18" i="4"/>
  <c r="Z18" i="4"/>
  <c r="AB17" i="4"/>
  <c r="AA17" i="4"/>
  <c r="Z17" i="4"/>
  <c r="AB16" i="4"/>
  <c r="AA16" i="4"/>
  <c r="Z16" i="4"/>
  <c r="AB15" i="4"/>
  <c r="AA15" i="4"/>
  <c r="Z15" i="4"/>
  <c r="AB14" i="4"/>
  <c r="AA14" i="4"/>
  <c r="Z14" i="4"/>
  <c r="AB13" i="4"/>
  <c r="AA13" i="4"/>
  <c r="Z13" i="4"/>
  <c r="AB12" i="4"/>
  <c r="AA12" i="4"/>
  <c r="Z12" i="4"/>
  <c r="AB11" i="4"/>
  <c r="AA11" i="4"/>
  <c r="Z11" i="4"/>
  <c r="AB10" i="4"/>
  <c r="AA10" i="4"/>
  <c r="Z10" i="4"/>
  <c r="AB9" i="4"/>
  <c r="AA9" i="4"/>
  <c r="Z9" i="4"/>
  <c r="AB8" i="4"/>
  <c r="AA8" i="4"/>
  <c r="Z8" i="4"/>
  <c r="AB7" i="4"/>
  <c r="AA7" i="4"/>
  <c r="Z7" i="4"/>
  <c r="AB6" i="4"/>
  <c r="AA6" i="4"/>
  <c r="Z6" i="4"/>
  <c r="AB5" i="4"/>
  <c r="AA5" i="4"/>
  <c r="Z5" i="4"/>
  <c r="AB4" i="4"/>
  <c r="AA4" i="4"/>
  <c r="Z4" i="4"/>
  <c r="AB3" i="4"/>
  <c r="AA3" i="4"/>
  <c r="Z3" i="4"/>
  <c r="AB2" i="4"/>
  <c r="AA2" i="4"/>
  <c r="Z2" i="4"/>
  <c r="AB91" i="18"/>
  <c r="AA91" i="18"/>
  <c r="Z91" i="18"/>
  <c r="AB90" i="18"/>
  <c r="AA90" i="18"/>
  <c r="Z90" i="18"/>
  <c r="AB89" i="18"/>
  <c r="AA89" i="18"/>
  <c r="Z89" i="18"/>
  <c r="AB88" i="18"/>
  <c r="AA88" i="18"/>
  <c r="Z88" i="18"/>
  <c r="AB87" i="18"/>
  <c r="AA87" i="18"/>
  <c r="Z87" i="18"/>
  <c r="AB86" i="18"/>
  <c r="AA86" i="18"/>
  <c r="Z86" i="18"/>
  <c r="AB85" i="18"/>
  <c r="AA85" i="18"/>
  <c r="Z85" i="18"/>
  <c r="AB84" i="18"/>
  <c r="AA84" i="18"/>
  <c r="Z84" i="18"/>
  <c r="AB83" i="18"/>
  <c r="AA83" i="18"/>
  <c r="Z83" i="18"/>
  <c r="AB82" i="18"/>
  <c r="AA82" i="18"/>
  <c r="Z82" i="18"/>
  <c r="AB81" i="18"/>
  <c r="AA81" i="18"/>
  <c r="Z81" i="18"/>
  <c r="AB80" i="18"/>
  <c r="AA80" i="18"/>
  <c r="Z80" i="18"/>
  <c r="AB79" i="18"/>
  <c r="AA79" i="18"/>
  <c r="Z79" i="18"/>
  <c r="AB78" i="18"/>
  <c r="AA78" i="18"/>
  <c r="Z78" i="18"/>
  <c r="AB77" i="18"/>
  <c r="AA77" i="18"/>
  <c r="Z77" i="18"/>
  <c r="AB76" i="18"/>
  <c r="AA76" i="18"/>
  <c r="Z76" i="18"/>
  <c r="AB75" i="18"/>
  <c r="AA75" i="18"/>
  <c r="Z75" i="18"/>
  <c r="AB74" i="18"/>
  <c r="AA74" i="18"/>
  <c r="Z74" i="18"/>
  <c r="AB73" i="18"/>
  <c r="AA73" i="18"/>
  <c r="Z73" i="18"/>
  <c r="AB72" i="18"/>
  <c r="AA72" i="18"/>
  <c r="Z72" i="18"/>
  <c r="AB71" i="18"/>
  <c r="AA71" i="18"/>
  <c r="Z71" i="18"/>
  <c r="AB70" i="18"/>
  <c r="AA70" i="18"/>
  <c r="Z70" i="18"/>
  <c r="AB69" i="18"/>
  <c r="AA69" i="18"/>
  <c r="Z69" i="18"/>
  <c r="AB68" i="18"/>
  <c r="AA68" i="18"/>
  <c r="Z68" i="18"/>
  <c r="AB67" i="18"/>
  <c r="AA67" i="18"/>
  <c r="Z67" i="18"/>
  <c r="AB66" i="18"/>
  <c r="AA66" i="18"/>
  <c r="Z66" i="18"/>
  <c r="AB65" i="18"/>
  <c r="AA65" i="18"/>
  <c r="Z65" i="18"/>
  <c r="AB64" i="18"/>
  <c r="AA64" i="18"/>
  <c r="Z64" i="18"/>
  <c r="AB63" i="18"/>
  <c r="AA63" i="18"/>
  <c r="Z63" i="18"/>
  <c r="AB62" i="18"/>
  <c r="AA62" i="18"/>
  <c r="Z62" i="18"/>
  <c r="AB61" i="18"/>
  <c r="AA61" i="18"/>
  <c r="Z61" i="18"/>
  <c r="AB60" i="18"/>
  <c r="AA60" i="18"/>
  <c r="Z60" i="18"/>
  <c r="AB59" i="18"/>
  <c r="AA59" i="18"/>
  <c r="Z59" i="18"/>
  <c r="AB58" i="18"/>
  <c r="AA58" i="18"/>
  <c r="Z58" i="18"/>
  <c r="AB57" i="18"/>
  <c r="AA57" i="18"/>
  <c r="Z57" i="18"/>
  <c r="AB56" i="18"/>
  <c r="AA56" i="18"/>
  <c r="Z56" i="18"/>
  <c r="AB55" i="18"/>
  <c r="AA55" i="18"/>
  <c r="Z55" i="18"/>
  <c r="AB54" i="18"/>
  <c r="AA54" i="18"/>
  <c r="Z54" i="18"/>
  <c r="AB53" i="18"/>
  <c r="AA53" i="18"/>
  <c r="Z53" i="18"/>
  <c r="AB52" i="18"/>
  <c r="AA52" i="18"/>
  <c r="Z52" i="18"/>
  <c r="AB51" i="18"/>
  <c r="AA51" i="18"/>
  <c r="Z51" i="18"/>
  <c r="AB50" i="18"/>
  <c r="AA50" i="18"/>
  <c r="Z50" i="18"/>
  <c r="AB49" i="18"/>
  <c r="AA49" i="18"/>
  <c r="Z49" i="18"/>
  <c r="AB48" i="18"/>
  <c r="AA48" i="18"/>
  <c r="Z48" i="18"/>
  <c r="AB47" i="18"/>
  <c r="AA47" i="18"/>
  <c r="Z47" i="18"/>
  <c r="AB46" i="18"/>
  <c r="AA46" i="18"/>
  <c r="Z46" i="18"/>
  <c r="AB45" i="18"/>
  <c r="AA45" i="18"/>
  <c r="Z45" i="18"/>
  <c r="AB44" i="18"/>
  <c r="AA44" i="18"/>
  <c r="Z44" i="18"/>
  <c r="AB43" i="18"/>
  <c r="AA43" i="18"/>
  <c r="Z43" i="18"/>
  <c r="AB42" i="18"/>
  <c r="AA42" i="18"/>
  <c r="Z42" i="18"/>
  <c r="AB41" i="18"/>
  <c r="AA41" i="18"/>
  <c r="Z41" i="18"/>
  <c r="AB40" i="18"/>
  <c r="AA40" i="18"/>
  <c r="Z40" i="18"/>
  <c r="AB39" i="18"/>
  <c r="AA39" i="18"/>
  <c r="Z39" i="18"/>
  <c r="AB38" i="18"/>
  <c r="AA38" i="18"/>
  <c r="Z38" i="18"/>
  <c r="AB37" i="18"/>
  <c r="AA37" i="18"/>
  <c r="Z37" i="18"/>
  <c r="AB36" i="18"/>
  <c r="AA36" i="18"/>
  <c r="Z36" i="18"/>
  <c r="AB35" i="18"/>
  <c r="AA35" i="18"/>
  <c r="Z35" i="18"/>
  <c r="AB34" i="18"/>
  <c r="AA34" i="18"/>
  <c r="Z34" i="18"/>
  <c r="AB33" i="18"/>
  <c r="AA33" i="18"/>
  <c r="Z33" i="18"/>
  <c r="AB32" i="18"/>
  <c r="AA32" i="18"/>
  <c r="Z32" i="18"/>
  <c r="AB31" i="18"/>
  <c r="AA31" i="18"/>
  <c r="Z31" i="18"/>
  <c r="AB30" i="18"/>
  <c r="AA30" i="18"/>
  <c r="Z30" i="18"/>
  <c r="AB29" i="18"/>
  <c r="AA29" i="18"/>
  <c r="Z29" i="18"/>
  <c r="AB28" i="18"/>
  <c r="AA28" i="18"/>
  <c r="Z28" i="18"/>
  <c r="AB27" i="18"/>
  <c r="AA27" i="18"/>
  <c r="Z27" i="18"/>
  <c r="AB26" i="18"/>
  <c r="AA26" i="18"/>
  <c r="Z26" i="18"/>
  <c r="AB25" i="18"/>
  <c r="AA25" i="18"/>
  <c r="Z25" i="18"/>
  <c r="AB24" i="18"/>
  <c r="AA24" i="18"/>
  <c r="Z24" i="18"/>
  <c r="AB23" i="18"/>
  <c r="AA23" i="18"/>
  <c r="Z23" i="18"/>
  <c r="AB22" i="18"/>
  <c r="AA22" i="18"/>
  <c r="Z22" i="18"/>
  <c r="AB21" i="18"/>
  <c r="AA21" i="18"/>
  <c r="Z21" i="18"/>
  <c r="AB20" i="18"/>
  <c r="AA20" i="18"/>
  <c r="Z20" i="18"/>
  <c r="AB19" i="18"/>
  <c r="AA19" i="18"/>
  <c r="Z19" i="18"/>
  <c r="AB18" i="18"/>
  <c r="AA18" i="18"/>
  <c r="Z18" i="18"/>
  <c r="AB17" i="18"/>
  <c r="AA17" i="18"/>
  <c r="Z17" i="18"/>
  <c r="AB16" i="18"/>
  <c r="AA16" i="18"/>
  <c r="Z16" i="18"/>
  <c r="AB15" i="18"/>
  <c r="AA15" i="18"/>
  <c r="Z15" i="18"/>
  <c r="AB14" i="18"/>
  <c r="AA14" i="18"/>
  <c r="Z14" i="18"/>
  <c r="AB13" i="18"/>
  <c r="AA13" i="18"/>
  <c r="Z13" i="18"/>
  <c r="AB12" i="18"/>
  <c r="AA12" i="18"/>
  <c r="Z12" i="18"/>
  <c r="AB11" i="18"/>
  <c r="AA11" i="18"/>
  <c r="Z11" i="18"/>
  <c r="AB10" i="18"/>
  <c r="AA10" i="18"/>
  <c r="Z10" i="18"/>
  <c r="AB9" i="18"/>
  <c r="AA9" i="18"/>
  <c r="Z9" i="18"/>
  <c r="AB8" i="18"/>
  <c r="AA8" i="18"/>
  <c r="Z8" i="18"/>
  <c r="AB7" i="18"/>
  <c r="AA7" i="18"/>
  <c r="Z7" i="18"/>
  <c r="AB6" i="18"/>
  <c r="AA6" i="18"/>
  <c r="Z6" i="18"/>
  <c r="AB5" i="18"/>
  <c r="AA5" i="18"/>
  <c r="Z5" i="18"/>
  <c r="AB4" i="18"/>
  <c r="AA4" i="18"/>
  <c r="Z4" i="18"/>
  <c r="AB3" i="18"/>
  <c r="AA3" i="18"/>
  <c r="Z3" i="18"/>
  <c r="AB2" i="18"/>
  <c r="AA2" i="18"/>
  <c r="Z2" i="18"/>
  <c r="AB91" i="19"/>
  <c r="AA91" i="19"/>
  <c r="Z91" i="19"/>
  <c r="AB90" i="19"/>
  <c r="AA90" i="19"/>
  <c r="Z90" i="19"/>
  <c r="AB89" i="19"/>
  <c r="AA89" i="19"/>
  <c r="Z89" i="19"/>
  <c r="AB88" i="19"/>
  <c r="AA88" i="19"/>
  <c r="Z88" i="19"/>
  <c r="AB87" i="19"/>
  <c r="AA87" i="19"/>
  <c r="Z87" i="19"/>
  <c r="AB86" i="19"/>
  <c r="AA86" i="19"/>
  <c r="Z86" i="19"/>
  <c r="AB85" i="19"/>
  <c r="AA85" i="19"/>
  <c r="Z85" i="19"/>
  <c r="AB84" i="19"/>
  <c r="AA84" i="19"/>
  <c r="Z84" i="19"/>
  <c r="AB83" i="19"/>
  <c r="AA83" i="19"/>
  <c r="Z83" i="19"/>
  <c r="AB82" i="19"/>
  <c r="AA82" i="19"/>
  <c r="Z82" i="19"/>
  <c r="AB81" i="19"/>
  <c r="AA81" i="19"/>
  <c r="Z81" i="19"/>
  <c r="AB80" i="19"/>
  <c r="AA80" i="19"/>
  <c r="Z80" i="19"/>
  <c r="AB79" i="19"/>
  <c r="AA79" i="19"/>
  <c r="Z79" i="19"/>
  <c r="AB78" i="19"/>
  <c r="AA78" i="19"/>
  <c r="Z78" i="19"/>
  <c r="AB77" i="19"/>
  <c r="AA77" i="19"/>
  <c r="Z77" i="19"/>
  <c r="AB76" i="19"/>
  <c r="AA76" i="19"/>
  <c r="Z76" i="19"/>
  <c r="AB75" i="19"/>
  <c r="AA75" i="19"/>
  <c r="Z75" i="19"/>
  <c r="AB74" i="19"/>
  <c r="AA74" i="19"/>
  <c r="Z74" i="19"/>
  <c r="AB73" i="19"/>
  <c r="AA73" i="19"/>
  <c r="Z73" i="19"/>
  <c r="AB72" i="19"/>
  <c r="AA72" i="19"/>
  <c r="Z72" i="19"/>
  <c r="AB71" i="19"/>
  <c r="AA71" i="19"/>
  <c r="Z71" i="19"/>
  <c r="AB70" i="19"/>
  <c r="AA70" i="19"/>
  <c r="Z70" i="19"/>
  <c r="AB69" i="19"/>
  <c r="AA69" i="19"/>
  <c r="Z69" i="19"/>
  <c r="AB68" i="19"/>
  <c r="AA68" i="19"/>
  <c r="Z68" i="19"/>
  <c r="AB67" i="19"/>
  <c r="AA67" i="19"/>
  <c r="Z67" i="19"/>
  <c r="AB66" i="19"/>
  <c r="AA66" i="19"/>
  <c r="Z66" i="19"/>
  <c r="AB65" i="19"/>
  <c r="AA65" i="19"/>
  <c r="Z65" i="19"/>
  <c r="AB64" i="19"/>
  <c r="AA64" i="19"/>
  <c r="Z64" i="19"/>
  <c r="AB63" i="19"/>
  <c r="AA63" i="19"/>
  <c r="Z63" i="19"/>
  <c r="AB62" i="19"/>
  <c r="AA62" i="19"/>
  <c r="Z62" i="19"/>
  <c r="AB61" i="19"/>
  <c r="AA61" i="19"/>
  <c r="Z61" i="19"/>
  <c r="AB60" i="19"/>
  <c r="AA60" i="19"/>
  <c r="Z60" i="19"/>
  <c r="AB59" i="19"/>
  <c r="AA59" i="19"/>
  <c r="Z59" i="19"/>
  <c r="AB58" i="19"/>
  <c r="AA58" i="19"/>
  <c r="Z58" i="19"/>
  <c r="AB57" i="19"/>
  <c r="AA57" i="19"/>
  <c r="Z57" i="19"/>
  <c r="AB56" i="19"/>
  <c r="AA56" i="19"/>
  <c r="Z56" i="19"/>
  <c r="AB55" i="19"/>
  <c r="AA55" i="19"/>
  <c r="Z55" i="19"/>
  <c r="AB54" i="19"/>
  <c r="AA54" i="19"/>
  <c r="Z54" i="19"/>
  <c r="AB53" i="19"/>
  <c r="AA53" i="19"/>
  <c r="Z53" i="19"/>
  <c r="AB52" i="19"/>
  <c r="AA52" i="19"/>
  <c r="Z52" i="19"/>
  <c r="AB51" i="19"/>
  <c r="AA51" i="19"/>
  <c r="Z51" i="19"/>
  <c r="AB50" i="19"/>
  <c r="AA50" i="19"/>
  <c r="Z50" i="19"/>
  <c r="AB49" i="19"/>
  <c r="AA49" i="19"/>
  <c r="Z49" i="19"/>
  <c r="AB48" i="19"/>
  <c r="AA48" i="19"/>
  <c r="Z48" i="19"/>
  <c r="AB47" i="19"/>
  <c r="AA47" i="19"/>
  <c r="Z47" i="19"/>
  <c r="AB46" i="19"/>
  <c r="AA46" i="19"/>
  <c r="Z46" i="19"/>
  <c r="AB45" i="19"/>
  <c r="AA45" i="19"/>
  <c r="Z45" i="19"/>
  <c r="AB44" i="19"/>
  <c r="AA44" i="19"/>
  <c r="Z44" i="19"/>
  <c r="AB43" i="19"/>
  <c r="AA43" i="19"/>
  <c r="Z43" i="19"/>
  <c r="AB42" i="19"/>
  <c r="AA42" i="19"/>
  <c r="Z42" i="19"/>
  <c r="AB41" i="19"/>
  <c r="AA41" i="19"/>
  <c r="Z41" i="19"/>
  <c r="AB40" i="19"/>
  <c r="AA40" i="19"/>
  <c r="Z40" i="19"/>
  <c r="AB39" i="19"/>
  <c r="AA39" i="19"/>
  <c r="Z39" i="19"/>
  <c r="AB38" i="19"/>
  <c r="AA38" i="19"/>
  <c r="Z38" i="19"/>
  <c r="AB37" i="19"/>
  <c r="AA37" i="19"/>
  <c r="Z37" i="19"/>
  <c r="AB36" i="19"/>
  <c r="AA36" i="19"/>
  <c r="Z36" i="19"/>
  <c r="AB35" i="19"/>
  <c r="AA35" i="19"/>
  <c r="Z35" i="19"/>
  <c r="AB34" i="19"/>
  <c r="AA34" i="19"/>
  <c r="Z34" i="19"/>
  <c r="AB33" i="19"/>
  <c r="AA33" i="19"/>
  <c r="Z33" i="19"/>
  <c r="AB32" i="19"/>
  <c r="AA32" i="19"/>
  <c r="Z32" i="19"/>
  <c r="AB31" i="19"/>
  <c r="AA31" i="19"/>
  <c r="Z31" i="19"/>
  <c r="AB30" i="19"/>
  <c r="AA30" i="19"/>
  <c r="Z30" i="19"/>
  <c r="AB29" i="19"/>
  <c r="AA29" i="19"/>
  <c r="Z29" i="19"/>
  <c r="AB28" i="19"/>
  <c r="AA28" i="19"/>
  <c r="Z28" i="19"/>
  <c r="AB27" i="19"/>
  <c r="AA27" i="19"/>
  <c r="Z27" i="19"/>
  <c r="AB26" i="19"/>
  <c r="AA26" i="19"/>
  <c r="Z26" i="19"/>
  <c r="AB25" i="19"/>
  <c r="AA25" i="19"/>
  <c r="Z25" i="19"/>
  <c r="AB24" i="19"/>
  <c r="AA24" i="19"/>
  <c r="Z24" i="19"/>
  <c r="AB23" i="19"/>
  <c r="AA23" i="19"/>
  <c r="Z23" i="19"/>
  <c r="AB22" i="19"/>
  <c r="AA22" i="19"/>
  <c r="Z22" i="19"/>
  <c r="AB21" i="19"/>
  <c r="AA21" i="19"/>
  <c r="Z21" i="19"/>
  <c r="AB20" i="19"/>
  <c r="AA20" i="19"/>
  <c r="Z20" i="19"/>
  <c r="AB19" i="19"/>
  <c r="AA19" i="19"/>
  <c r="Z19" i="19"/>
  <c r="AB18" i="19"/>
  <c r="AA18" i="19"/>
  <c r="Z18" i="19"/>
  <c r="AB17" i="19"/>
  <c r="AA17" i="19"/>
  <c r="Z17" i="19"/>
  <c r="AB16" i="19"/>
  <c r="AA16" i="19"/>
  <c r="Z16" i="19"/>
  <c r="AB15" i="19"/>
  <c r="AA15" i="19"/>
  <c r="Z15" i="19"/>
  <c r="AB14" i="19"/>
  <c r="AA14" i="19"/>
  <c r="Z14" i="19"/>
  <c r="AB13" i="19"/>
  <c r="AA13" i="19"/>
  <c r="Z13" i="19"/>
  <c r="AB12" i="19"/>
  <c r="AA12" i="19"/>
  <c r="Z12" i="19"/>
  <c r="AB11" i="19"/>
  <c r="AA11" i="19"/>
  <c r="Z11" i="19"/>
  <c r="AB10" i="19"/>
  <c r="AA10" i="19"/>
  <c r="Z10" i="19"/>
  <c r="AB9" i="19"/>
  <c r="AA9" i="19"/>
  <c r="Z9" i="19"/>
  <c r="AB8" i="19"/>
  <c r="AA8" i="19"/>
  <c r="Z8" i="19"/>
  <c r="AB7" i="19"/>
  <c r="AA7" i="19"/>
  <c r="Z7" i="19"/>
  <c r="AB6" i="19"/>
  <c r="AA6" i="19"/>
  <c r="Z6" i="19"/>
  <c r="AB5" i="19"/>
  <c r="AA5" i="19"/>
  <c r="Z5" i="19"/>
  <c r="AB4" i="19"/>
  <c r="AA4" i="19"/>
  <c r="Z4" i="19"/>
  <c r="AB3" i="19"/>
  <c r="AA3" i="19"/>
  <c r="Z3" i="19"/>
  <c r="AB2" i="19"/>
  <c r="AA2" i="19"/>
  <c r="Z2" i="19"/>
  <c r="AB91" i="20"/>
  <c r="AA91" i="20"/>
  <c r="Z91" i="20"/>
  <c r="AB90" i="20"/>
  <c r="AA90" i="20"/>
  <c r="Z90" i="20"/>
  <c r="AB89" i="20"/>
  <c r="AA89" i="20"/>
  <c r="Z89" i="20"/>
  <c r="AB88" i="20"/>
  <c r="AA88" i="20"/>
  <c r="Z88" i="20"/>
  <c r="AB87" i="20"/>
  <c r="AA87" i="20"/>
  <c r="Z87" i="20"/>
  <c r="AB86" i="20"/>
  <c r="AA86" i="20"/>
  <c r="Z86" i="20"/>
  <c r="AB85" i="20"/>
  <c r="AA85" i="20"/>
  <c r="Z85" i="20"/>
  <c r="AB84" i="20"/>
  <c r="AA84" i="20"/>
  <c r="Z84" i="20"/>
  <c r="AB83" i="20"/>
  <c r="AA83" i="20"/>
  <c r="Z83" i="20"/>
  <c r="AB82" i="20"/>
  <c r="AA82" i="20"/>
  <c r="Z82" i="20"/>
  <c r="AB81" i="20"/>
  <c r="AA81" i="20"/>
  <c r="Z81" i="20"/>
  <c r="AB80" i="20"/>
  <c r="AA80" i="20"/>
  <c r="Z80" i="20"/>
  <c r="AB79" i="20"/>
  <c r="AA79" i="20"/>
  <c r="Z79" i="20"/>
  <c r="AB78" i="20"/>
  <c r="AA78" i="20"/>
  <c r="Z78" i="20"/>
  <c r="AB77" i="20"/>
  <c r="AA77" i="20"/>
  <c r="Z77" i="20"/>
  <c r="AB76" i="20"/>
  <c r="AA76" i="20"/>
  <c r="Z76" i="20"/>
  <c r="AB75" i="20"/>
  <c r="AA75" i="20"/>
  <c r="Z75" i="20"/>
  <c r="AB74" i="20"/>
  <c r="AA74" i="20"/>
  <c r="Z74" i="20"/>
  <c r="AB73" i="20"/>
  <c r="AA73" i="20"/>
  <c r="Z73" i="20"/>
  <c r="AB72" i="20"/>
  <c r="AA72" i="20"/>
  <c r="Z72" i="20"/>
  <c r="AB71" i="20"/>
  <c r="AA71" i="20"/>
  <c r="Z71" i="20"/>
  <c r="AB70" i="20"/>
  <c r="AA70" i="20"/>
  <c r="Z70" i="20"/>
  <c r="AB69" i="20"/>
  <c r="AA69" i="20"/>
  <c r="Z69" i="20"/>
  <c r="AB68" i="20"/>
  <c r="AA68" i="20"/>
  <c r="Z68" i="20"/>
  <c r="AB67" i="20"/>
  <c r="AA67" i="20"/>
  <c r="Z67" i="20"/>
  <c r="AB66" i="20"/>
  <c r="AA66" i="20"/>
  <c r="Z66" i="20"/>
  <c r="AB65" i="20"/>
  <c r="AA65" i="20"/>
  <c r="Z65" i="20"/>
  <c r="AB64" i="20"/>
  <c r="AA64" i="20"/>
  <c r="Z64" i="20"/>
  <c r="AB63" i="20"/>
  <c r="AA63" i="20"/>
  <c r="Z63" i="20"/>
  <c r="AB62" i="20"/>
  <c r="AA62" i="20"/>
  <c r="Z62" i="20"/>
  <c r="AB61" i="20"/>
  <c r="AA61" i="20"/>
  <c r="Z61" i="20"/>
  <c r="AB60" i="20"/>
  <c r="AA60" i="20"/>
  <c r="Z60" i="20"/>
  <c r="AB59" i="20"/>
  <c r="AA59" i="20"/>
  <c r="Z59" i="20"/>
  <c r="AB58" i="20"/>
  <c r="AA58" i="20"/>
  <c r="Z58" i="20"/>
  <c r="AB57" i="20"/>
  <c r="AA57" i="20"/>
  <c r="Z57" i="20"/>
  <c r="AB56" i="20"/>
  <c r="AA56" i="20"/>
  <c r="Z56" i="20"/>
  <c r="AB55" i="20"/>
  <c r="AA55" i="20"/>
  <c r="Z55" i="20"/>
  <c r="AB54" i="20"/>
  <c r="AA54" i="20"/>
  <c r="Z54" i="20"/>
  <c r="AB53" i="20"/>
  <c r="AA53" i="20"/>
  <c r="Z53" i="20"/>
  <c r="AB52" i="20"/>
  <c r="AA52" i="20"/>
  <c r="Z52" i="20"/>
  <c r="AB51" i="20"/>
  <c r="AA51" i="20"/>
  <c r="Z51" i="20"/>
  <c r="AB50" i="20"/>
  <c r="AA50" i="20"/>
  <c r="Z50" i="20"/>
  <c r="AB49" i="20"/>
  <c r="AA49" i="20"/>
  <c r="Z49" i="20"/>
  <c r="AB48" i="20"/>
  <c r="AA48" i="20"/>
  <c r="Z48" i="20"/>
  <c r="AB47" i="20"/>
  <c r="AA47" i="20"/>
  <c r="Z47" i="20"/>
  <c r="AB46" i="20"/>
  <c r="AA46" i="20"/>
  <c r="Z46" i="20"/>
  <c r="AB45" i="20"/>
  <c r="AA45" i="20"/>
  <c r="Z45" i="20"/>
  <c r="AB44" i="20"/>
  <c r="AA44" i="20"/>
  <c r="Z44" i="20"/>
  <c r="AB43" i="20"/>
  <c r="AA43" i="20"/>
  <c r="Z43" i="20"/>
  <c r="AB42" i="20"/>
  <c r="AA42" i="20"/>
  <c r="Z42" i="20"/>
  <c r="AB41" i="20"/>
  <c r="AA41" i="20"/>
  <c r="Z41" i="20"/>
  <c r="AB40" i="20"/>
  <c r="AA40" i="20"/>
  <c r="Z40" i="20"/>
  <c r="AB39" i="20"/>
  <c r="AA39" i="20"/>
  <c r="Z39" i="20"/>
  <c r="AB38" i="20"/>
  <c r="AA38" i="20"/>
  <c r="Z38" i="20"/>
  <c r="AB37" i="20"/>
  <c r="AA37" i="20"/>
  <c r="Z37" i="20"/>
  <c r="AB36" i="20"/>
  <c r="AA36" i="20"/>
  <c r="Z36" i="20"/>
  <c r="AB35" i="20"/>
  <c r="AA35" i="20"/>
  <c r="Z35" i="20"/>
  <c r="AB34" i="20"/>
  <c r="AA34" i="20"/>
  <c r="Z34" i="20"/>
  <c r="AB33" i="20"/>
  <c r="AA33" i="20"/>
  <c r="Z33" i="20"/>
  <c r="AB32" i="20"/>
  <c r="AA32" i="20"/>
  <c r="Z32" i="20"/>
  <c r="AB31" i="20"/>
  <c r="AA31" i="20"/>
  <c r="Z31" i="20"/>
  <c r="AB30" i="20"/>
  <c r="AA30" i="20"/>
  <c r="Z30" i="20"/>
  <c r="AB29" i="20"/>
  <c r="AA29" i="20"/>
  <c r="Z29" i="20"/>
  <c r="AB28" i="20"/>
  <c r="AA28" i="20"/>
  <c r="Z28" i="20"/>
  <c r="AB27" i="20"/>
  <c r="AA27" i="20"/>
  <c r="Z27" i="20"/>
  <c r="AB26" i="20"/>
  <c r="AA26" i="20"/>
  <c r="Z26" i="20"/>
  <c r="AB25" i="20"/>
  <c r="AA25" i="20"/>
  <c r="Z25" i="20"/>
  <c r="AB24" i="20"/>
  <c r="AA24" i="20"/>
  <c r="Z24" i="20"/>
  <c r="AB23" i="20"/>
  <c r="AA23" i="20"/>
  <c r="Z23" i="20"/>
  <c r="AB22" i="20"/>
  <c r="AA22" i="20"/>
  <c r="Z22" i="20"/>
  <c r="AB21" i="20"/>
  <c r="AA21" i="20"/>
  <c r="Z21" i="20"/>
  <c r="AB20" i="20"/>
  <c r="AA20" i="20"/>
  <c r="Z20" i="20"/>
  <c r="AB19" i="20"/>
  <c r="AA19" i="20"/>
  <c r="Z19" i="20"/>
  <c r="AB18" i="20"/>
  <c r="AA18" i="20"/>
  <c r="Z18" i="20"/>
  <c r="AB17" i="20"/>
  <c r="AA17" i="20"/>
  <c r="Z17" i="20"/>
  <c r="AB16" i="20"/>
  <c r="AA16" i="20"/>
  <c r="Z16" i="20"/>
  <c r="AB15" i="20"/>
  <c r="AA15" i="20"/>
  <c r="Z15" i="20"/>
  <c r="AB14" i="20"/>
  <c r="AA14" i="20"/>
  <c r="Z14" i="20"/>
  <c r="AB13" i="20"/>
  <c r="AA13" i="20"/>
  <c r="Z13" i="20"/>
  <c r="AB12" i="20"/>
  <c r="AA12" i="20"/>
  <c r="Z12" i="20"/>
  <c r="AB11" i="20"/>
  <c r="AA11" i="20"/>
  <c r="Z11" i="20"/>
  <c r="AB10" i="20"/>
  <c r="AA10" i="20"/>
  <c r="Z10" i="20"/>
  <c r="AB9" i="20"/>
  <c r="AA9" i="20"/>
  <c r="Z9" i="20"/>
  <c r="AB8" i="20"/>
  <c r="AA8" i="20"/>
  <c r="Z8" i="20"/>
  <c r="AB7" i="20"/>
  <c r="AA7" i="20"/>
  <c r="Z7" i="20"/>
  <c r="AB6" i="20"/>
  <c r="AA6" i="20"/>
  <c r="Z6" i="20"/>
  <c r="AB5" i="20"/>
  <c r="AA5" i="20"/>
  <c r="Z5" i="20"/>
  <c r="AB4" i="20"/>
  <c r="AA4" i="20"/>
  <c r="Z4" i="20"/>
  <c r="AB3" i="20"/>
  <c r="AA3" i="20"/>
  <c r="Z3" i="20"/>
  <c r="AB2" i="20"/>
  <c r="AA2" i="20"/>
  <c r="Z2" i="20"/>
  <c r="AB91" i="21"/>
  <c r="AA91" i="21"/>
  <c r="Z91" i="21"/>
  <c r="AB90" i="21"/>
  <c r="AA90" i="21"/>
  <c r="Z90" i="21"/>
  <c r="AB89" i="21"/>
  <c r="AA89" i="21"/>
  <c r="Z89" i="21"/>
  <c r="AB88" i="21"/>
  <c r="AA88" i="21"/>
  <c r="Z88" i="21"/>
  <c r="AB87" i="21"/>
  <c r="AA87" i="21"/>
  <c r="Z87" i="21"/>
  <c r="AB86" i="21"/>
  <c r="AA86" i="21"/>
  <c r="Z86" i="21"/>
  <c r="AB85" i="21"/>
  <c r="AA85" i="21"/>
  <c r="Z85" i="21"/>
  <c r="AB84" i="21"/>
  <c r="AA84" i="21"/>
  <c r="Z84" i="21"/>
  <c r="AB83" i="21"/>
  <c r="AA83" i="21"/>
  <c r="Z83" i="21"/>
  <c r="AB82" i="21"/>
  <c r="AA82" i="21"/>
  <c r="Z82" i="21"/>
  <c r="AB81" i="21"/>
  <c r="AA81" i="21"/>
  <c r="Z81" i="21"/>
  <c r="AB80" i="21"/>
  <c r="AA80" i="21"/>
  <c r="Z80" i="21"/>
  <c r="AB79" i="21"/>
  <c r="AA79" i="21"/>
  <c r="Z79" i="21"/>
  <c r="AB78" i="21"/>
  <c r="AA78" i="21"/>
  <c r="Z78" i="21"/>
  <c r="AB77" i="21"/>
  <c r="AA77" i="21"/>
  <c r="Z77" i="21"/>
  <c r="AB76" i="21"/>
  <c r="AA76" i="21"/>
  <c r="Z76" i="21"/>
  <c r="AB75" i="21"/>
  <c r="AA75" i="21"/>
  <c r="Z75" i="21"/>
  <c r="AB74" i="21"/>
  <c r="AA74" i="21"/>
  <c r="Z74" i="21"/>
  <c r="AB73" i="21"/>
  <c r="AA73" i="21"/>
  <c r="Z73" i="21"/>
  <c r="AB72" i="21"/>
  <c r="AA72" i="21"/>
  <c r="Z72" i="21"/>
  <c r="AB71" i="21"/>
  <c r="AA71" i="21"/>
  <c r="Z71" i="21"/>
  <c r="AB70" i="21"/>
  <c r="AA70" i="21"/>
  <c r="Z70" i="21"/>
  <c r="AB69" i="21"/>
  <c r="AA69" i="21"/>
  <c r="Z69" i="21"/>
  <c r="AB68" i="21"/>
  <c r="AA68" i="21"/>
  <c r="Z68" i="21"/>
  <c r="AB67" i="21"/>
  <c r="AA67" i="21"/>
  <c r="Z67" i="21"/>
  <c r="AB66" i="21"/>
  <c r="AA66" i="21"/>
  <c r="Z66" i="21"/>
  <c r="AB65" i="21"/>
  <c r="AA65" i="21"/>
  <c r="Z65" i="21"/>
  <c r="AB64" i="21"/>
  <c r="AA64" i="21"/>
  <c r="Z64" i="21"/>
  <c r="AB63" i="21"/>
  <c r="AA63" i="21"/>
  <c r="Z63" i="21"/>
  <c r="AB62" i="21"/>
  <c r="AA62" i="21"/>
  <c r="Z62" i="21"/>
  <c r="AB61" i="21"/>
  <c r="AA61" i="21"/>
  <c r="Z61" i="21"/>
  <c r="AB60" i="21"/>
  <c r="AA60" i="21"/>
  <c r="Z60" i="21"/>
  <c r="AB59" i="21"/>
  <c r="AA59" i="21"/>
  <c r="Z59" i="21"/>
  <c r="AB58" i="21"/>
  <c r="AA58" i="21"/>
  <c r="Z58" i="21"/>
  <c r="AB57" i="21"/>
  <c r="AA57" i="21"/>
  <c r="Z57" i="21"/>
  <c r="AB56" i="21"/>
  <c r="AA56" i="21"/>
  <c r="Z56" i="21"/>
  <c r="AB55" i="21"/>
  <c r="AA55" i="21"/>
  <c r="Z55" i="21"/>
  <c r="AB54" i="21"/>
  <c r="AA54" i="21"/>
  <c r="Z54" i="21"/>
  <c r="AB53" i="21"/>
  <c r="AA53" i="21"/>
  <c r="Z53" i="21"/>
  <c r="AB52" i="21"/>
  <c r="AA52" i="21"/>
  <c r="Z52" i="21"/>
  <c r="AB51" i="21"/>
  <c r="AA51" i="21"/>
  <c r="Z51" i="21"/>
  <c r="AB50" i="21"/>
  <c r="AA50" i="21"/>
  <c r="Z50" i="21"/>
  <c r="AB49" i="21"/>
  <c r="AA49" i="21"/>
  <c r="Z49" i="21"/>
  <c r="AB48" i="21"/>
  <c r="AA48" i="21"/>
  <c r="Z48" i="21"/>
  <c r="AB47" i="21"/>
  <c r="AA47" i="21"/>
  <c r="Z47" i="21"/>
  <c r="AB46" i="21"/>
  <c r="AA46" i="21"/>
  <c r="Z46" i="21"/>
  <c r="AB45" i="21"/>
  <c r="AA45" i="21"/>
  <c r="Z45" i="21"/>
  <c r="AB44" i="21"/>
  <c r="AA44" i="21"/>
  <c r="Z44" i="21"/>
  <c r="AB43" i="21"/>
  <c r="AA43" i="21"/>
  <c r="Z43" i="21"/>
  <c r="AB42" i="21"/>
  <c r="AA42" i="21"/>
  <c r="Z42" i="21"/>
  <c r="AB41" i="21"/>
  <c r="AA41" i="21"/>
  <c r="Z41" i="21"/>
  <c r="AB40" i="21"/>
  <c r="AA40" i="21"/>
  <c r="Z40" i="21"/>
  <c r="AB39" i="21"/>
  <c r="AA39" i="21"/>
  <c r="Z39" i="21"/>
  <c r="AB38" i="21"/>
  <c r="AA38" i="21"/>
  <c r="Z38" i="21"/>
  <c r="AB37" i="21"/>
  <c r="AA37" i="21"/>
  <c r="Z37" i="21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B30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AB8" i="21"/>
  <c r="AA8" i="21"/>
  <c r="Z8" i="21"/>
  <c r="AB7" i="21"/>
  <c r="AA7" i="21"/>
  <c r="Z7" i="21"/>
  <c r="AB6" i="21"/>
  <c r="AA6" i="21"/>
  <c r="Z6" i="21"/>
  <c r="AB5" i="21"/>
  <c r="AA5" i="21"/>
  <c r="Z5" i="21"/>
  <c r="AB4" i="21"/>
  <c r="AA4" i="21"/>
  <c r="Z4" i="21"/>
  <c r="AB3" i="21"/>
  <c r="AA3" i="21"/>
  <c r="Z3" i="21"/>
  <c r="AB2" i="21"/>
  <c r="AA2" i="21"/>
  <c r="Z2" i="21"/>
  <c r="S22" i="3"/>
  <c r="R22" i="3"/>
  <c r="Q22" i="3"/>
  <c r="I111" i="5"/>
  <c r="H111" i="5"/>
  <c r="G119" i="5"/>
  <c r="G118" i="5"/>
  <c r="G117" i="5"/>
  <c r="G116" i="5"/>
  <c r="G115" i="5"/>
  <c r="G114" i="5"/>
  <c r="G113" i="5"/>
  <c r="G112" i="5"/>
  <c r="G111" i="5"/>
  <c r="G110" i="5"/>
  <c r="G109" i="5"/>
  <c r="I108" i="14"/>
  <c r="H108" i="14"/>
  <c r="G108" i="14"/>
  <c r="A108" i="14"/>
  <c r="I107" i="14"/>
  <c r="H107" i="14"/>
  <c r="G107" i="14"/>
  <c r="A107" i="14"/>
  <c r="I106" i="14"/>
  <c r="H106" i="14"/>
  <c r="G106" i="14"/>
  <c r="A106" i="14"/>
  <c r="I108" i="13"/>
  <c r="H108" i="13"/>
  <c r="G108" i="13"/>
  <c r="A108" i="13"/>
  <c r="I107" i="13"/>
  <c r="H107" i="13"/>
  <c r="G107" i="13"/>
  <c r="A107" i="13"/>
  <c r="I106" i="13"/>
  <c r="H106" i="13"/>
  <c r="G106" i="13"/>
  <c r="A106" i="13"/>
  <c r="I108" i="12"/>
  <c r="H108" i="12"/>
  <c r="G108" i="12"/>
  <c r="A108" i="12"/>
  <c r="I107" i="12"/>
  <c r="H107" i="12"/>
  <c r="G107" i="12"/>
  <c r="A107" i="12"/>
  <c r="I106" i="12"/>
  <c r="H106" i="12"/>
  <c r="G106" i="12"/>
  <c r="A106" i="12"/>
  <c r="I108" i="11"/>
  <c r="H108" i="11"/>
  <c r="G108" i="11"/>
  <c r="A108" i="11"/>
  <c r="I107" i="11"/>
  <c r="H107" i="11"/>
  <c r="G107" i="11"/>
  <c r="A107" i="11"/>
  <c r="I106" i="11"/>
  <c r="H106" i="11"/>
  <c r="G106" i="11"/>
  <c r="A106" i="11"/>
  <c r="A81" i="14"/>
  <c r="A43" i="14" s="1"/>
  <c r="A80" i="14"/>
  <c r="A42" i="14" s="1"/>
  <c r="A79" i="14"/>
  <c r="A41" i="14" s="1"/>
  <c r="A81" i="13"/>
  <c r="A43" i="13" s="1"/>
  <c r="A80" i="13"/>
  <c r="A42" i="13" s="1"/>
  <c r="A79" i="13"/>
  <c r="A41" i="13" s="1"/>
  <c r="A81" i="12"/>
  <c r="A43" i="12" s="1"/>
  <c r="A80" i="12"/>
  <c r="A42" i="12" s="1"/>
  <c r="A79" i="12"/>
  <c r="A41" i="12" s="1"/>
  <c r="A81" i="11"/>
  <c r="A43" i="11" s="1"/>
  <c r="A80" i="11"/>
  <c r="A42" i="11" s="1"/>
  <c r="A79" i="11"/>
  <c r="A41" i="11" s="1"/>
  <c r="S40" i="5"/>
  <c r="S41" i="5"/>
  <c r="S42" i="5"/>
  <c r="S43" i="5"/>
  <c r="I108" i="5"/>
  <c r="I107" i="5"/>
  <c r="H108" i="5"/>
  <c r="H107" i="5"/>
  <c r="I106" i="5"/>
  <c r="H106" i="5"/>
  <c r="G108" i="5"/>
  <c r="G107" i="5"/>
  <c r="G106" i="5"/>
  <c r="A107" i="5"/>
  <c r="A108" i="5"/>
  <c r="A109" i="5"/>
  <c r="A80" i="5"/>
  <c r="A42" i="5" s="1"/>
  <c r="A81" i="5"/>
  <c r="A43" i="5" s="1"/>
  <c r="A82" i="5"/>
  <c r="AE2" i="4"/>
  <c r="V2" i="4"/>
  <c r="AU1" i="3"/>
  <c r="AS1" i="3"/>
  <c r="AV1" i="3"/>
  <c r="AT1" i="3"/>
  <c r="AR1" i="3"/>
  <c r="A85" i="3"/>
  <c r="Q85" i="3"/>
  <c r="R85" i="3"/>
  <c r="S85" i="3"/>
  <c r="S45" i="5"/>
  <c r="S46" i="5"/>
  <c r="S47" i="5"/>
  <c r="S48" i="5"/>
  <c r="S49" i="5"/>
  <c r="S50" i="5"/>
  <c r="S51" i="5"/>
  <c r="S52" i="5"/>
  <c r="S20" i="5"/>
  <c r="S21" i="5"/>
  <c r="S22" i="5"/>
  <c r="S23" i="5"/>
  <c r="S24" i="5"/>
  <c r="S53" i="5"/>
  <c r="O53" i="5" s="1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R4" i="11"/>
  <c r="S47" i="11" s="1"/>
  <c r="R4" i="12"/>
  <c r="S45" i="12" s="1"/>
  <c r="R4" i="13"/>
  <c r="S47" i="13" s="1"/>
  <c r="R4" i="14"/>
  <c r="S45" i="14" s="1"/>
  <c r="I20" i="14"/>
  <c r="I20" i="13"/>
  <c r="I20" i="12"/>
  <c r="I20" i="11"/>
  <c r="K11" i="2" l="1"/>
  <c r="Z92" i="20"/>
  <c r="G29" i="16" s="1"/>
  <c r="AJ92" i="20"/>
  <c r="M30" i="16" s="1"/>
  <c r="AB92" i="19"/>
  <c r="G31" i="15" s="1"/>
  <c r="Z92" i="18"/>
  <c r="G29" i="7" s="1"/>
  <c r="AJ92" i="18"/>
  <c r="M30" i="7" s="1"/>
  <c r="AB92" i="21"/>
  <c r="G31" i="17" s="1"/>
  <c r="AK92" i="20"/>
  <c r="M31" i="16" s="1"/>
  <c r="AB92" i="20"/>
  <c r="G31" i="16" s="1"/>
  <c r="AA92" i="20"/>
  <c r="G30" i="16" s="1"/>
  <c r="AI92" i="20"/>
  <c r="M29" i="16" s="1"/>
  <c r="AI92" i="19"/>
  <c r="M29" i="15" s="1"/>
  <c r="Z92" i="19"/>
  <c r="G29" i="15" s="1"/>
  <c r="AJ92" i="19"/>
  <c r="M30" i="15" s="1"/>
  <c r="AA92" i="19"/>
  <c r="G30" i="15" s="1"/>
  <c r="AK92" i="19"/>
  <c r="M31" i="15" s="1"/>
  <c r="AK92" i="18"/>
  <c r="M31" i="7" s="1"/>
  <c r="AB92" i="18"/>
  <c r="G31" i="7" s="1"/>
  <c r="AA92" i="18"/>
  <c r="G30" i="7" s="1"/>
  <c r="AI92" i="18"/>
  <c r="M29" i="7" s="1"/>
  <c r="AI92" i="21"/>
  <c r="M29" i="17" s="1"/>
  <c r="Z92" i="21"/>
  <c r="G29" i="17" s="1"/>
  <c r="AJ92" i="21"/>
  <c r="M30" i="17" s="1"/>
  <c r="AK92" i="21"/>
  <c r="M31" i="17" s="1"/>
  <c r="AA92" i="21"/>
  <c r="G30" i="17" s="1"/>
  <c r="S43" i="14"/>
  <c r="O43" i="14" s="1"/>
  <c r="Q43" i="14" s="1"/>
  <c r="S43" i="12"/>
  <c r="O43" i="12" s="1"/>
  <c r="Q43" i="12" s="1"/>
  <c r="S41" i="12"/>
  <c r="O41" i="12" s="1"/>
  <c r="Q41" i="12" s="1"/>
  <c r="S42" i="14"/>
  <c r="O42" i="14" s="1"/>
  <c r="Q42" i="14" s="1"/>
  <c r="S42" i="12"/>
  <c r="O42" i="12" s="1"/>
  <c r="Q42" i="12" s="1"/>
  <c r="S41" i="11"/>
  <c r="O41" i="11" s="1"/>
  <c r="Q41" i="11" s="1"/>
  <c r="S41" i="13"/>
  <c r="O41" i="13" s="1"/>
  <c r="Q41" i="13" s="1"/>
  <c r="S43" i="13"/>
  <c r="O43" i="13" s="1"/>
  <c r="Q43" i="13" s="1"/>
  <c r="S43" i="11"/>
  <c r="O43" i="11" s="1"/>
  <c r="Q43" i="11" s="1"/>
  <c r="S41" i="14"/>
  <c r="O41" i="14" s="1"/>
  <c r="Q41" i="14" s="1"/>
  <c r="S42" i="13"/>
  <c r="O42" i="13" s="1"/>
  <c r="Q42" i="13" s="1"/>
  <c r="S42" i="11"/>
  <c r="O42" i="11" s="1"/>
  <c r="Q42" i="11" s="1"/>
  <c r="O41" i="5"/>
  <c r="Q41" i="5" s="1"/>
  <c r="O42" i="5"/>
  <c r="Q42" i="5" s="1"/>
  <c r="O43" i="5"/>
  <c r="Q43" i="5" s="1"/>
  <c r="Z92" i="4"/>
  <c r="AJ92" i="4"/>
  <c r="AA92" i="4"/>
  <c r="AK92" i="4"/>
  <c r="AI92" i="4"/>
  <c r="AB92" i="4"/>
  <c r="S25" i="12"/>
  <c r="S26" i="13"/>
  <c r="S24" i="13"/>
  <c r="S46" i="11"/>
  <c r="S20" i="13"/>
  <c r="S35" i="11"/>
  <c r="S37" i="12"/>
  <c r="S38" i="13"/>
  <c r="S50" i="13"/>
  <c r="S39" i="11"/>
  <c r="S21" i="11"/>
  <c r="S31" i="11"/>
  <c r="S33" i="12"/>
  <c r="S34" i="13"/>
  <c r="S52" i="12"/>
  <c r="S46" i="13"/>
  <c r="S23" i="13"/>
  <c r="S27" i="11"/>
  <c r="S29" i="12"/>
  <c r="S30" i="13"/>
  <c r="S50" i="11"/>
  <c r="S48" i="12"/>
  <c r="S35" i="14"/>
  <c r="S31" i="14"/>
  <c r="S48" i="14"/>
  <c r="S24" i="14"/>
  <c r="S20" i="14"/>
  <c r="S23" i="12"/>
  <c r="S22" i="13"/>
  <c r="S21" i="14"/>
  <c r="S38" i="11"/>
  <c r="S34" i="11"/>
  <c r="S30" i="11"/>
  <c r="S26" i="11"/>
  <c r="S40" i="12"/>
  <c r="S36" i="12"/>
  <c r="S32" i="12"/>
  <c r="S28" i="12"/>
  <c r="S37" i="13"/>
  <c r="S33" i="13"/>
  <c r="S29" i="13"/>
  <c r="S25" i="13"/>
  <c r="S38" i="14"/>
  <c r="S34" i="14"/>
  <c r="S30" i="14"/>
  <c r="S26" i="14"/>
  <c r="S53" i="11"/>
  <c r="S49" i="11"/>
  <c r="S45" i="11"/>
  <c r="S51" i="12"/>
  <c r="S47" i="12"/>
  <c r="S53" i="13"/>
  <c r="S49" i="13"/>
  <c r="S45" i="13"/>
  <c r="S51" i="14"/>
  <c r="S47" i="14"/>
  <c r="S39" i="14"/>
  <c r="S27" i="14"/>
  <c r="S52" i="14"/>
  <c r="S20" i="11"/>
  <c r="S23" i="11"/>
  <c r="S22" i="12"/>
  <c r="S21" i="13"/>
  <c r="S37" i="11"/>
  <c r="S33" i="11"/>
  <c r="S29" i="11"/>
  <c r="S25" i="11"/>
  <c r="S39" i="12"/>
  <c r="S35" i="12"/>
  <c r="S31" i="12"/>
  <c r="S27" i="12"/>
  <c r="S40" i="13"/>
  <c r="S36" i="13"/>
  <c r="S32" i="13"/>
  <c r="S28" i="13"/>
  <c r="S37" i="14"/>
  <c r="S33" i="14"/>
  <c r="S29" i="14"/>
  <c r="S25" i="14"/>
  <c r="S52" i="11"/>
  <c r="S48" i="11"/>
  <c r="S50" i="12"/>
  <c r="S46" i="12"/>
  <c r="S52" i="13"/>
  <c r="S48" i="13"/>
  <c r="S50" i="14"/>
  <c r="S46" i="14"/>
  <c r="S22" i="14"/>
  <c r="S24" i="11"/>
  <c r="S20" i="12"/>
  <c r="S22" i="11"/>
  <c r="S21" i="12"/>
  <c r="S23" i="14"/>
  <c r="S40" i="11"/>
  <c r="S36" i="11"/>
  <c r="S32" i="11"/>
  <c r="S28" i="11"/>
  <c r="S24" i="12"/>
  <c r="S38" i="12"/>
  <c r="S34" i="12"/>
  <c r="S30" i="12"/>
  <c r="S26" i="12"/>
  <c r="S39" i="13"/>
  <c r="S35" i="13"/>
  <c r="S31" i="13"/>
  <c r="S27" i="13"/>
  <c r="S40" i="14"/>
  <c r="S36" i="14"/>
  <c r="S32" i="14"/>
  <c r="S28" i="14"/>
  <c r="S51" i="11"/>
  <c r="S53" i="12"/>
  <c r="S49" i="12"/>
  <c r="S51" i="13"/>
  <c r="S53" i="14"/>
  <c r="S49" i="14"/>
  <c r="H1" i="3"/>
  <c r="A68" i="14"/>
  <c r="A68" i="13"/>
  <c r="A68" i="12"/>
  <c r="A68" i="11"/>
  <c r="A68" i="5"/>
  <c r="N46" i="14"/>
  <c r="N47" i="14"/>
  <c r="N48" i="14"/>
  <c r="N49" i="14"/>
  <c r="N50" i="14"/>
  <c r="N51" i="14"/>
  <c r="N52" i="14"/>
  <c r="N53" i="14"/>
  <c r="N45" i="14"/>
  <c r="N46" i="13"/>
  <c r="N47" i="13"/>
  <c r="N48" i="13"/>
  <c r="N49" i="13"/>
  <c r="N50" i="13"/>
  <c r="N51" i="13"/>
  <c r="N52" i="13"/>
  <c r="N53" i="13"/>
  <c r="N45" i="13"/>
  <c r="N46" i="12"/>
  <c r="N47" i="12"/>
  <c r="N48" i="12"/>
  <c r="N49" i="12"/>
  <c r="N50" i="12"/>
  <c r="N51" i="12"/>
  <c r="N52" i="12"/>
  <c r="N53" i="12"/>
  <c r="N45" i="12"/>
  <c r="N46" i="11"/>
  <c r="N47" i="11"/>
  <c r="N48" i="11"/>
  <c r="N49" i="11"/>
  <c r="N50" i="11"/>
  <c r="N51" i="11"/>
  <c r="N52" i="11"/>
  <c r="N53" i="11"/>
  <c r="N45" i="11"/>
  <c r="N46" i="5"/>
  <c r="N47" i="5"/>
  <c r="N48" i="5"/>
  <c r="N49" i="5"/>
  <c r="N50" i="5"/>
  <c r="N51" i="5"/>
  <c r="N52" i="5"/>
  <c r="N53" i="5"/>
  <c r="I45" i="14"/>
  <c r="I46" i="14"/>
  <c r="I47" i="14"/>
  <c r="I48" i="14"/>
  <c r="I49" i="14"/>
  <c r="I50" i="14"/>
  <c r="I51" i="14"/>
  <c r="I52" i="14"/>
  <c r="I53" i="14"/>
  <c r="I44" i="14"/>
  <c r="I45" i="13"/>
  <c r="I46" i="13"/>
  <c r="I47" i="13"/>
  <c r="I48" i="13"/>
  <c r="I49" i="13"/>
  <c r="I50" i="13"/>
  <c r="I51" i="13"/>
  <c r="I52" i="13"/>
  <c r="I53" i="13"/>
  <c r="I44" i="13"/>
  <c r="I45" i="12"/>
  <c r="I46" i="12"/>
  <c r="I47" i="12"/>
  <c r="I48" i="12"/>
  <c r="I49" i="12"/>
  <c r="I50" i="12"/>
  <c r="I51" i="12"/>
  <c r="I52" i="12"/>
  <c r="I53" i="12"/>
  <c r="I44" i="12"/>
  <c r="I45" i="11"/>
  <c r="I46" i="11"/>
  <c r="I47" i="11"/>
  <c r="I48" i="11"/>
  <c r="I49" i="11"/>
  <c r="I50" i="11"/>
  <c r="I51" i="11"/>
  <c r="I52" i="11"/>
  <c r="I53" i="11"/>
  <c r="I44" i="11"/>
  <c r="I45" i="5"/>
  <c r="I46" i="5"/>
  <c r="I47" i="5"/>
  <c r="I48" i="5"/>
  <c r="I49" i="5"/>
  <c r="I50" i="5"/>
  <c r="I51" i="5"/>
  <c r="I52" i="5"/>
  <c r="I53" i="5"/>
  <c r="I44" i="5"/>
  <c r="G29" i="2" l="1"/>
  <c r="M31" i="2"/>
  <c r="G30" i="2"/>
  <c r="G31" i="2"/>
  <c r="M30" i="2"/>
  <c r="M29" i="2"/>
  <c r="A47" i="11"/>
  <c r="A143" i="14"/>
  <c r="A23" i="14" s="1"/>
  <c r="A142" i="14"/>
  <c r="A141" i="14"/>
  <c r="A140" i="14"/>
  <c r="A139" i="14"/>
  <c r="A138" i="14"/>
  <c r="A20" i="14" s="1"/>
  <c r="J135" i="14"/>
  <c r="I135" i="14"/>
  <c r="H135" i="14"/>
  <c r="I133" i="14"/>
  <c r="H133" i="14"/>
  <c r="G133" i="14"/>
  <c r="A133" i="14"/>
  <c r="I132" i="14"/>
  <c r="H132" i="14"/>
  <c r="G132" i="14"/>
  <c r="A132" i="14"/>
  <c r="I131" i="14"/>
  <c r="H131" i="14"/>
  <c r="G131" i="14"/>
  <c r="A131" i="14"/>
  <c r="I130" i="14"/>
  <c r="H130" i="14"/>
  <c r="G130" i="14"/>
  <c r="A130" i="14"/>
  <c r="I129" i="14"/>
  <c r="H129" i="14"/>
  <c r="G129" i="14"/>
  <c r="A129" i="14"/>
  <c r="I128" i="14"/>
  <c r="H128" i="14"/>
  <c r="G128" i="14"/>
  <c r="A128" i="14"/>
  <c r="I127" i="14"/>
  <c r="H127" i="14"/>
  <c r="G127" i="14"/>
  <c r="A127" i="14"/>
  <c r="A126" i="14"/>
  <c r="A125" i="14"/>
  <c r="I124" i="14"/>
  <c r="H124" i="14"/>
  <c r="G124" i="14"/>
  <c r="A124" i="14"/>
  <c r="I123" i="14"/>
  <c r="H123" i="14"/>
  <c r="G123" i="14"/>
  <c r="A123" i="14"/>
  <c r="I120" i="14"/>
  <c r="H120" i="14"/>
  <c r="G120" i="14"/>
  <c r="I119" i="14"/>
  <c r="H119" i="14"/>
  <c r="G119" i="14"/>
  <c r="A119" i="14"/>
  <c r="I118" i="14"/>
  <c r="H118" i="14"/>
  <c r="G118" i="14"/>
  <c r="A118" i="14"/>
  <c r="I117" i="14"/>
  <c r="H117" i="14"/>
  <c r="G117" i="14"/>
  <c r="A117" i="14"/>
  <c r="I116" i="14"/>
  <c r="H116" i="14"/>
  <c r="G116" i="14"/>
  <c r="A116" i="14"/>
  <c r="I115" i="14"/>
  <c r="H115" i="14"/>
  <c r="G115" i="14"/>
  <c r="A115" i="14"/>
  <c r="I114" i="14"/>
  <c r="H114" i="14"/>
  <c r="G114" i="14"/>
  <c r="A114" i="14"/>
  <c r="I113" i="14"/>
  <c r="H113" i="14"/>
  <c r="G113" i="14"/>
  <c r="A113" i="14"/>
  <c r="I112" i="14"/>
  <c r="H112" i="14"/>
  <c r="G112" i="14"/>
  <c r="A112" i="14"/>
  <c r="I111" i="14"/>
  <c r="H111" i="14"/>
  <c r="G111" i="14"/>
  <c r="A111" i="14"/>
  <c r="I110" i="14"/>
  <c r="H110" i="14"/>
  <c r="G110" i="14"/>
  <c r="A110" i="14"/>
  <c r="I109" i="14"/>
  <c r="H109" i="14"/>
  <c r="G109" i="14"/>
  <c r="A109" i="14"/>
  <c r="I103" i="14"/>
  <c r="H103" i="14"/>
  <c r="G103" i="14"/>
  <c r="A102" i="14"/>
  <c r="A101" i="14"/>
  <c r="A100" i="14"/>
  <c r="A99" i="14"/>
  <c r="A98" i="14"/>
  <c r="A97" i="14"/>
  <c r="A96" i="14"/>
  <c r="A95" i="14"/>
  <c r="A94" i="14"/>
  <c r="I91" i="14"/>
  <c r="H91" i="14"/>
  <c r="G91" i="14"/>
  <c r="A90" i="14"/>
  <c r="A36" i="14" s="1"/>
  <c r="A89" i="14"/>
  <c r="A88" i="14"/>
  <c r="A87" i="14"/>
  <c r="A86" i="14"/>
  <c r="A85" i="14"/>
  <c r="A84" i="14"/>
  <c r="A83" i="14"/>
  <c r="A82" i="14"/>
  <c r="I76" i="14"/>
  <c r="H76" i="14"/>
  <c r="G76" i="14"/>
  <c r="A75" i="14"/>
  <c r="A53" i="14" s="1"/>
  <c r="A74" i="14"/>
  <c r="A73" i="14"/>
  <c r="A72" i="14"/>
  <c r="A71" i="14"/>
  <c r="A70" i="14"/>
  <c r="A48" i="14" s="1"/>
  <c r="A69" i="14"/>
  <c r="A47" i="14" s="1"/>
  <c r="A67" i="14"/>
  <c r="I64" i="14"/>
  <c r="H64" i="14"/>
  <c r="G64" i="14"/>
  <c r="A143" i="13"/>
  <c r="A23" i="13" s="1"/>
  <c r="A142" i="13"/>
  <c r="A141" i="13"/>
  <c r="A140" i="13"/>
  <c r="A139" i="13"/>
  <c r="A138" i="13"/>
  <c r="A20" i="13" s="1"/>
  <c r="J135" i="13"/>
  <c r="I135" i="13"/>
  <c r="H135" i="13"/>
  <c r="I133" i="13"/>
  <c r="H133" i="13"/>
  <c r="G133" i="13"/>
  <c r="A133" i="13"/>
  <c r="I132" i="13"/>
  <c r="H132" i="13"/>
  <c r="G132" i="13"/>
  <c r="A132" i="13"/>
  <c r="I131" i="13"/>
  <c r="H131" i="13"/>
  <c r="G131" i="13"/>
  <c r="A131" i="13"/>
  <c r="I130" i="13"/>
  <c r="H130" i="13"/>
  <c r="G130" i="13"/>
  <c r="A130" i="13"/>
  <c r="I129" i="13"/>
  <c r="H129" i="13"/>
  <c r="G129" i="13"/>
  <c r="A129" i="13"/>
  <c r="I128" i="13"/>
  <c r="H128" i="13"/>
  <c r="G128" i="13"/>
  <c r="A128" i="13"/>
  <c r="I127" i="13"/>
  <c r="H127" i="13"/>
  <c r="G127" i="13"/>
  <c r="A127" i="13"/>
  <c r="A126" i="13"/>
  <c r="A125" i="13"/>
  <c r="I124" i="13"/>
  <c r="H124" i="13"/>
  <c r="G124" i="13"/>
  <c r="A124" i="13"/>
  <c r="I123" i="13"/>
  <c r="H123" i="13"/>
  <c r="G123" i="13"/>
  <c r="A123" i="13"/>
  <c r="I120" i="13"/>
  <c r="H120" i="13"/>
  <c r="G120" i="13"/>
  <c r="I119" i="13"/>
  <c r="H119" i="13"/>
  <c r="G119" i="13"/>
  <c r="A119" i="13"/>
  <c r="I118" i="13"/>
  <c r="H118" i="13"/>
  <c r="G118" i="13"/>
  <c r="A118" i="13"/>
  <c r="I117" i="13"/>
  <c r="H117" i="13"/>
  <c r="G117" i="13"/>
  <c r="A117" i="13"/>
  <c r="I116" i="13"/>
  <c r="H116" i="13"/>
  <c r="G116" i="13"/>
  <c r="A116" i="13"/>
  <c r="I115" i="13"/>
  <c r="H115" i="13"/>
  <c r="G115" i="13"/>
  <c r="A115" i="13"/>
  <c r="I114" i="13"/>
  <c r="H114" i="13"/>
  <c r="G114" i="13"/>
  <c r="A114" i="13"/>
  <c r="I113" i="13"/>
  <c r="H113" i="13"/>
  <c r="G113" i="13"/>
  <c r="A113" i="13"/>
  <c r="I112" i="13"/>
  <c r="H112" i="13"/>
  <c r="G112" i="13"/>
  <c r="A112" i="13"/>
  <c r="I111" i="13"/>
  <c r="H111" i="13"/>
  <c r="G111" i="13"/>
  <c r="A111" i="13"/>
  <c r="I110" i="13"/>
  <c r="H110" i="13"/>
  <c r="G110" i="13"/>
  <c r="A110" i="13"/>
  <c r="I109" i="13"/>
  <c r="H109" i="13"/>
  <c r="G109" i="13"/>
  <c r="A109" i="13"/>
  <c r="I103" i="13"/>
  <c r="H103" i="13"/>
  <c r="G103" i="13"/>
  <c r="A102" i="13"/>
  <c r="A101" i="13"/>
  <c r="A100" i="13"/>
  <c r="A99" i="13"/>
  <c r="A98" i="13"/>
  <c r="A97" i="13"/>
  <c r="A96" i="13"/>
  <c r="A95" i="13"/>
  <c r="A94" i="13"/>
  <c r="I91" i="13"/>
  <c r="H91" i="13"/>
  <c r="G91" i="13"/>
  <c r="A90" i="13"/>
  <c r="A36" i="13" s="1"/>
  <c r="A89" i="13"/>
  <c r="A88" i="13"/>
  <c r="A87" i="13"/>
  <c r="A86" i="13"/>
  <c r="A85" i="13"/>
  <c r="A84" i="13"/>
  <c r="A83" i="13"/>
  <c r="A82" i="13"/>
  <c r="I76" i="13"/>
  <c r="H76" i="13"/>
  <c r="G76" i="13"/>
  <c r="A75" i="13"/>
  <c r="A53" i="13" s="1"/>
  <c r="A74" i="13"/>
  <c r="A52" i="13" s="1"/>
  <c r="A73" i="13"/>
  <c r="A72" i="13"/>
  <c r="A71" i="13"/>
  <c r="A49" i="13" s="1"/>
  <c r="A70" i="13"/>
  <c r="A48" i="13" s="1"/>
  <c r="A69" i="13"/>
  <c r="A47" i="13" s="1"/>
  <c r="A67" i="13"/>
  <c r="I64" i="13"/>
  <c r="H64" i="13"/>
  <c r="G64" i="13"/>
  <c r="A143" i="12"/>
  <c r="A23" i="12" s="1"/>
  <c r="A142" i="12"/>
  <c r="A141" i="12"/>
  <c r="A140" i="12"/>
  <c r="A139" i="12"/>
  <c r="A138" i="12"/>
  <c r="A20" i="12" s="1"/>
  <c r="J135" i="12"/>
  <c r="I135" i="12"/>
  <c r="H135" i="12"/>
  <c r="I133" i="12"/>
  <c r="H133" i="12"/>
  <c r="G133" i="12"/>
  <c r="A133" i="12"/>
  <c r="I132" i="12"/>
  <c r="H132" i="12"/>
  <c r="G132" i="12"/>
  <c r="A132" i="12"/>
  <c r="I131" i="12"/>
  <c r="H131" i="12"/>
  <c r="G131" i="12"/>
  <c r="A131" i="12"/>
  <c r="I130" i="12"/>
  <c r="H130" i="12"/>
  <c r="G130" i="12"/>
  <c r="A130" i="12"/>
  <c r="I129" i="12"/>
  <c r="H129" i="12"/>
  <c r="G129" i="12"/>
  <c r="A129" i="12"/>
  <c r="I128" i="12"/>
  <c r="H128" i="12"/>
  <c r="G128" i="12"/>
  <c r="A128" i="12"/>
  <c r="I127" i="12"/>
  <c r="H127" i="12"/>
  <c r="G127" i="12"/>
  <c r="A127" i="12"/>
  <c r="A126" i="12"/>
  <c r="A125" i="12"/>
  <c r="I124" i="12"/>
  <c r="H124" i="12"/>
  <c r="G124" i="12"/>
  <c r="A124" i="12"/>
  <c r="I123" i="12"/>
  <c r="H123" i="12"/>
  <c r="G123" i="12"/>
  <c r="A123" i="12"/>
  <c r="I120" i="12"/>
  <c r="H120" i="12"/>
  <c r="G120" i="12"/>
  <c r="I119" i="12"/>
  <c r="H119" i="12"/>
  <c r="G119" i="12"/>
  <c r="A119" i="12"/>
  <c r="I118" i="12"/>
  <c r="H118" i="12"/>
  <c r="G118" i="12"/>
  <c r="A118" i="12"/>
  <c r="I117" i="12"/>
  <c r="H117" i="12"/>
  <c r="G117" i="12"/>
  <c r="A117" i="12"/>
  <c r="I116" i="12"/>
  <c r="H116" i="12"/>
  <c r="G116" i="12"/>
  <c r="A116" i="12"/>
  <c r="I115" i="12"/>
  <c r="H115" i="12"/>
  <c r="G115" i="12"/>
  <c r="A115" i="12"/>
  <c r="I114" i="12"/>
  <c r="H114" i="12"/>
  <c r="G114" i="12"/>
  <c r="A114" i="12"/>
  <c r="I113" i="12"/>
  <c r="H113" i="12"/>
  <c r="G113" i="12"/>
  <c r="A113" i="12"/>
  <c r="I112" i="12"/>
  <c r="H112" i="12"/>
  <c r="G112" i="12"/>
  <c r="A112" i="12"/>
  <c r="I111" i="12"/>
  <c r="H111" i="12"/>
  <c r="G111" i="12"/>
  <c r="A111" i="12"/>
  <c r="I110" i="12"/>
  <c r="H110" i="12"/>
  <c r="G110" i="12"/>
  <c r="A110" i="12"/>
  <c r="I109" i="12"/>
  <c r="H109" i="12"/>
  <c r="G109" i="12"/>
  <c r="A109" i="12"/>
  <c r="I103" i="12"/>
  <c r="H103" i="12"/>
  <c r="G103" i="12"/>
  <c r="A102" i="12"/>
  <c r="A101" i="12"/>
  <c r="A100" i="12"/>
  <c r="A99" i="12"/>
  <c r="A98" i="12"/>
  <c r="A97" i="12"/>
  <c r="A96" i="12"/>
  <c r="A95" i="12"/>
  <c r="A94" i="12"/>
  <c r="I91" i="12"/>
  <c r="H91" i="12"/>
  <c r="G91" i="12"/>
  <c r="A90" i="12"/>
  <c r="A36" i="12" s="1"/>
  <c r="A89" i="12"/>
  <c r="A88" i="12"/>
  <c r="A87" i="12"/>
  <c r="A86" i="12"/>
  <c r="A85" i="12"/>
  <c r="A84" i="12"/>
  <c r="A83" i="12"/>
  <c r="A82" i="12"/>
  <c r="I76" i="12"/>
  <c r="H76" i="12"/>
  <c r="G76" i="12"/>
  <c r="A75" i="12"/>
  <c r="A53" i="12" s="1"/>
  <c r="A74" i="12"/>
  <c r="A52" i="12" s="1"/>
  <c r="A73" i="12"/>
  <c r="A72" i="12"/>
  <c r="A71" i="12"/>
  <c r="A49" i="12" s="1"/>
  <c r="A70" i="12"/>
  <c r="A48" i="12" s="1"/>
  <c r="A69" i="12"/>
  <c r="A47" i="12" s="1"/>
  <c r="A67" i="12"/>
  <c r="I64" i="12"/>
  <c r="H64" i="12"/>
  <c r="G64" i="12"/>
  <c r="A143" i="11"/>
  <c r="A23" i="11" s="1"/>
  <c r="A142" i="11"/>
  <c r="A141" i="11"/>
  <c r="A140" i="11"/>
  <c r="A139" i="11"/>
  <c r="A138" i="11"/>
  <c r="A20" i="11" s="1"/>
  <c r="J135" i="11"/>
  <c r="I135" i="11"/>
  <c r="H135" i="11"/>
  <c r="I133" i="11"/>
  <c r="H133" i="11"/>
  <c r="G133" i="11"/>
  <c r="A133" i="11"/>
  <c r="I132" i="11"/>
  <c r="H132" i="11"/>
  <c r="G132" i="11"/>
  <c r="A132" i="11"/>
  <c r="I131" i="11"/>
  <c r="H131" i="11"/>
  <c r="G131" i="11"/>
  <c r="A131" i="11"/>
  <c r="I130" i="11"/>
  <c r="H130" i="11"/>
  <c r="G130" i="11"/>
  <c r="A130" i="11"/>
  <c r="I129" i="11"/>
  <c r="H129" i="11"/>
  <c r="G129" i="11"/>
  <c r="A129" i="11"/>
  <c r="I128" i="11"/>
  <c r="H128" i="11"/>
  <c r="G128" i="11"/>
  <c r="A128" i="11"/>
  <c r="I127" i="11"/>
  <c r="H127" i="11"/>
  <c r="G127" i="11"/>
  <c r="A127" i="11"/>
  <c r="A126" i="11"/>
  <c r="A125" i="11"/>
  <c r="I124" i="11"/>
  <c r="H124" i="11"/>
  <c r="G124" i="11"/>
  <c r="A124" i="11"/>
  <c r="I123" i="11"/>
  <c r="H123" i="11"/>
  <c r="G123" i="11"/>
  <c r="A123" i="11"/>
  <c r="I120" i="11"/>
  <c r="H120" i="11"/>
  <c r="G120" i="11"/>
  <c r="I119" i="11"/>
  <c r="H119" i="11"/>
  <c r="G119" i="11"/>
  <c r="A119" i="11"/>
  <c r="I118" i="11"/>
  <c r="H118" i="11"/>
  <c r="G118" i="11"/>
  <c r="A118" i="11"/>
  <c r="I117" i="11"/>
  <c r="H117" i="11"/>
  <c r="G117" i="11"/>
  <c r="A117" i="11"/>
  <c r="I116" i="11"/>
  <c r="H116" i="11"/>
  <c r="G116" i="11"/>
  <c r="A116" i="11"/>
  <c r="I115" i="11"/>
  <c r="H115" i="11"/>
  <c r="G115" i="11"/>
  <c r="A115" i="11"/>
  <c r="I114" i="11"/>
  <c r="H114" i="11"/>
  <c r="G114" i="11"/>
  <c r="A114" i="11"/>
  <c r="I113" i="11"/>
  <c r="H113" i="11"/>
  <c r="G113" i="11"/>
  <c r="A113" i="11"/>
  <c r="I112" i="11"/>
  <c r="H112" i="11"/>
  <c r="G112" i="11"/>
  <c r="A112" i="11"/>
  <c r="I111" i="11"/>
  <c r="H111" i="11"/>
  <c r="G111" i="11"/>
  <c r="A111" i="11"/>
  <c r="I110" i="11"/>
  <c r="H110" i="11"/>
  <c r="G110" i="11"/>
  <c r="A110" i="11"/>
  <c r="I109" i="11"/>
  <c r="H109" i="11"/>
  <c r="G109" i="11"/>
  <c r="A109" i="11"/>
  <c r="I103" i="11"/>
  <c r="H103" i="11"/>
  <c r="G103" i="11"/>
  <c r="A102" i="11"/>
  <c r="A101" i="11"/>
  <c r="A100" i="11"/>
  <c r="A99" i="11"/>
  <c r="A98" i="11"/>
  <c r="A97" i="11"/>
  <c r="A96" i="11"/>
  <c r="A95" i="11"/>
  <c r="A94" i="11"/>
  <c r="I91" i="11"/>
  <c r="H91" i="11"/>
  <c r="G91" i="11"/>
  <c r="A90" i="11"/>
  <c r="A36" i="11" s="1"/>
  <c r="A89" i="11"/>
  <c r="A88" i="11"/>
  <c r="A87" i="11"/>
  <c r="A86" i="11"/>
  <c r="A85" i="11"/>
  <c r="A84" i="11"/>
  <c r="A83" i="11"/>
  <c r="A82" i="11"/>
  <c r="I76" i="11"/>
  <c r="H76" i="11"/>
  <c r="G76" i="11"/>
  <c r="A75" i="11"/>
  <c r="A53" i="11" s="1"/>
  <c r="A74" i="11"/>
  <c r="A52" i="11" s="1"/>
  <c r="A73" i="11"/>
  <c r="A50" i="11" s="1"/>
  <c r="A72" i="11"/>
  <c r="A71" i="11"/>
  <c r="A49" i="11" s="1"/>
  <c r="A70" i="11"/>
  <c r="A48" i="11" s="1"/>
  <c r="A69" i="11"/>
  <c r="A46" i="11" s="1"/>
  <c r="A67" i="11"/>
  <c r="A45" i="11" s="1"/>
  <c r="I64" i="11"/>
  <c r="H64" i="11"/>
  <c r="G64" i="11"/>
  <c r="A67" i="5"/>
  <c r="A45" i="5" s="1"/>
  <c r="S8" i="3"/>
  <c r="S11" i="3"/>
  <c r="S12" i="3"/>
  <c r="S9" i="3"/>
  <c r="S10" i="3"/>
  <c r="S13" i="3"/>
  <c r="S37" i="3"/>
  <c r="S38" i="3"/>
  <c r="S48" i="3"/>
  <c r="S46" i="3"/>
  <c r="S47" i="3"/>
  <c r="S34" i="3"/>
  <c r="S35" i="3"/>
  <c r="S25" i="3"/>
  <c r="S26" i="3"/>
  <c r="S44" i="3"/>
  <c r="S43" i="3"/>
  <c r="S45" i="3"/>
  <c r="S50" i="3"/>
  <c r="S62" i="3"/>
  <c r="S63" i="3"/>
  <c r="S54" i="3"/>
  <c r="S55" i="3"/>
  <c r="S84" i="3"/>
  <c r="S88" i="3"/>
  <c r="S74" i="3"/>
  <c r="S90" i="3"/>
  <c r="S78" i="3"/>
  <c r="S89" i="3"/>
  <c r="S86" i="3"/>
  <c r="S33" i="3"/>
  <c r="S29" i="3"/>
  <c r="S30" i="3"/>
  <c r="S31" i="3"/>
  <c r="S32" i="3"/>
  <c r="S39" i="3"/>
  <c r="S59" i="3"/>
  <c r="S64" i="3"/>
  <c r="S19" i="3"/>
  <c r="S20" i="3"/>
  <c r="S7" i="3"/>
  <c r="S3" i="3"/>
  <c r="S4" i="3"/>
  <c r="S5" i="3"/>
  <c r="S6" i="3"/>
  <c r="S87" i="3"/>
  <c r="S65" i="3"/>
  <c r="S137" i="3"/>
  <c r="S140" i="3"/>
  <c r="S146" i="3"/>
  <c r="S127" i="3"/>
  <c r="S122" i="3"/>
  <c r="S148" i="3"/>
  <c r="S123" i="3"/>
  <c r="S75" i="3"/>
  <c r="S73" i="3"/>
  <c r="S98" i="3"/>
  <c r="S156" i="3"/>
  <c r="S71" i="3"/>
  <c r="S67" i="3"/>
  <c r="S70" i="3"/>
  <c r="S142" i="3"/>
  <c r="S93" i="3"/>
  <c r="S69" i="3"/>
  <c r="S79" i="3"/>
  <c r="S76" i="3"/>
  <c r="S143" i="3"/>
  <c r="S155" i="3"/>
  <c r="S83" i="3"/>
  <c r="S118" i="3"/>
  <c r="S133" i="3"/>
  <c r="S131" i="3"/>
  <c r="S119" i="3"/>
  <c r="S151" i="3"/>
  <c r="S68" i="3"/>
  <c r="S121" i="3"/>
  <c r="S80" i="3"/>
  <c r="S81" i="3"/>
  <c r="S72" i="3"/>
  <c r="S77" i="3"/>
  <c r="S82" i="3"/>
  <c r="S157" i="3"/>
  <c r="S159" i="3"/>
  <c r="S150" i="3"/>
  <c r="S149" i="3"/>
  <c r="S124" i="3"/>
  <c r="S125" i="3"/>
  <c r="S126" i="3"/>
  <c r="S147" i="3"/>
  <c r="S120" i="3"/>
  <c r="S170" i="3"/>
  <c r="S165" i="3"/>
  <c r="S158" i="3"/>
  <c r="S154" i="3"/>
  <c r="S138" i="3"/>
  <c r="S145" i="3"/>
  <c r="S162" i="3"/>
  <c r="S164" i="3"/>
  <c r="S166" i="3"/>
  <c r="S169" i="3"/>
  <c r="S167" i="3"/>
  <c r="S153" i="3"/>
  <c r="S130" i="3"/>
  <c r="S161" i="3"/>
  <c r="S175" i="3"/>
  <c r="S188" i="3"/>
  <c r="S18" i="3"/>
  <c r="S17" i="3"/>
  <c r="R8" i="3"/>
  <c r="R11" i="3"/>
  <c r="R12" i="3"/>
  <c r="R9" i="3"/>
  <c r="R10" i="3"/>
  <c r="R13" i="3"/>
  <c r="R37" i="3"/>
  <c r="R38" i="3"/>
  <c r="R48" i="3"/>
  <c r="R46" i="3"/>
  <c r="R47" i="3"/>
  <c r="R34" i="3"/>
  <c r="R35" i="3"/>
  <c r="R25" i="3"/>
  <c r="R26" i="3"/>
  <c r="R44" i="3"/>
  <c r="R43" i="3"/>
  <c r="R45" i="3"/>
  <c r="R50" i="3"/>
  <c r="R62" i="3"/>
  <c r="R63" i="3"/>
  <c r="R54" i="3"/>
  <c r="R55" i="3"/>
  <c r="R84" i="3"/>
  <c r="R88" i="3"/>
  <c r="R74" i="3"/>
  <c r="R90" i="3"/>
  <c r="R78" i="3"/>
  <c r="R89" i="3"/>
  <c r="R86" i="3"/>
  <c r="R33" i="3"/>
  <c r="R29" i="3"/>
  <c r="R30" i="3"/>
  <c r="R31" i="3"/>
  <c r="R32" i="3"/>
  <c r="R39" i="3"/>
  <c r="R59" i="3"/>
  <c r="R64" i="3"/>
  <c r="R19" i="3"/>
  <c r="R20" i="3"/>
  <c r="R7" i="3"/>
  <c r="R3" i="3"/>
  <c r="R4" i="3"/>
  <c r="R5" i="3"/>
  <c r="R6" i="3"/>
  <c r="R87" i="3"/>
  <c r="R65" i="3"/>
  <c r="R137" i="3"/>
  <c r="R140" i="3"/>
  <c r="R146" i="3"/>
  <c r="R127" i="3"/>
  <c r="R122" i="3"/>
  <c r="R148" i="3"/>
  <c r="R123" i="3"/>
  <c r="R75" i="3"/>
  <c r="R73" i="3"/>
  <c r="R98" i="3"/>
  <c r="R156" i="3"/>
  <c r="R71" i="3"/>
  <c r="R67" i="3"/>
  <c r="R70" i="3"/>
  <c r="R142" i="3"/>
  <c r="R93" i="3"/>
  <c r="R69" i="3"/>
  <c r="R79" i="3"/>
  <c r="R76" i="3"/>
  <c r="R143" i="3"/>
  <c r="R155" i="3"/>
  <c r="R83" i="3"/>
  <c r="R118" i="3"/>
  <c r="R133" i="3"/>
  <c r="R131" i="3"/>
  <c r="R119" i="3"/>
  <c r="R151" i="3"/>
  <c r="R68" i="3"/>
  <c r="R121" i="3"/>
  <c r="R80" i="3"/>
  <c r="R81" i="3"/>
  <c r="R72" i="3"/>
  <c r="R77" i="3"/>
  <c r="R82" i="3"/>
  <c r="R157" i="3"/>
  <c r="R159" i="3"/>
  <c r="R150" i="3"/>
  <c r="R149" i="3"/>
  <c r="R124" i="3"/>
  <c r="R125" i="3"/>
  <c r="R126" i="3"/>
  <c r="R147" i="3"/>
  <c r="R120" i="3"/>
  <c r="R170" i="3"/>
  <c r="R165" i="3"/>
  <c r="R158" i="3"/>
  <c r="R154" i="3"/>
  <c r="R138" i="3"/>
  <c r="R145" i="3"/>
  <c r="R162" i="3"/>
  <c r="R164" i="3"/>
  <c r="R166" i="3"/>
  <c r="R169" i="3"/>
  <c r="R167" i="3"/>
  <c r="R153" i="3"/>
  <c r="R130" i="3"/>
  <c r="R161" i="3"/>
  <c r="R175" i="3"/>
  <c r="R188" i="3"/>
  <c r="R18" i="3"/>
  <c r="R17" i="3"/>
  <c r="K1" i="3"/>
  <c r="L1" i="3"/>
  <c r="M1" i="3"/>
  <c r="Q189" i="3"/>
  <c r="M14" i="2" l="1"/>
  <c r="J14" i="2"/>
  <c r="M12" i="2"/>
  <c r="A52" i="14"/>
  <c r="A49" i="14"/>
  <c r="A51" i="11"/>
  <c r="A50" i="14"/>
  <c r="A51" i="14"/>
  <c r="A45" i="14"/>
  <c r="A46" i="14"/>
  <c r="A46" i="13"/>
  <c r="A45" i="13"/>
  <c r="A50" i="13"/>
  <c r="A51" i="13"/>
  <c r="A46" i="12"/>
  <c r="A45" i="12"/>
  <c r="A50" i="12"/>
  <c r="A51" i="12"/>
  <c r="A194" i="3"/>
  <c r="A195" i="3"/>
  <c r="A25" i="3" l="1"/>
  <c r="A26" i="3"/>
  <c r="Q25" i="3"/>
  <c r="A130" i="3" l="1"/>
  <c r="A161" i="3"/>
  <c r="A175" i="3"/>
  <c r="A188" i="3"/>
  <c r="A181" i="3"/>
  <c r="A183" i="3"/>
  <c r="A189" i="3"/>
  <c r="A190" i="3"/>
  <c r="A191" i="3"/>
  <c r="A196" i="3"/>
  <c r="A22" i="3"/>
  <c r="Q188" i="3" l="1"/>
  <c r="Q169" i="3"/>
  <c r="Q154" i="3"/>
  <c r="Q158" i="3"/>
  <c r="Q165" i="3"/>
  <c r="Q149" i="3"/>
  <c r="Q119" i="3"/>
  <c r="Q131" i="3"/>
  <c r="Q133" i="3"/>
  <c r="Q118" i="3"/>
  <c r="Q127" i="3"/>
  <c r="Q87" i="3"/>
  <c r="Q86" i="3"/>
  <c r="Q89" i="3"/>
  <c r="Q78" i="3"/>
  <c r="Q90" i="3"/>
  <c r="Q74" i="3"/>
  <c r="Q88" i="3"/>
  <c r="K4" i="14" l="1"/>
  <c r="K4" i="13"/>
  <c r="K4" i="12"/>
  <c r="K4" i="11"/>
  <c r="Q60" i="14" l="1"/>
  <c r="M60" i="14"/>
  <c r="A60" i="14"/>
  <c r="Q60" i="13"/>
  <c r="M60" i="13"/>
  <c r="A60" i="13"/>
  <c r="Q60" i="12"/>
  <c r="M60" i="12"/>
  <c r="A60" i="12"/>
  <c r="Q60" i="11"/>
  <c r="M60" i="11"/>
  <c r="Q60" i="5" l="1"/>
  <c r="M60" i="5"/>
  <c r="A60" i="5"/>
  <c r="Q19" i="3" l="1"/>
  <c r="A30" i="3"/>
  <c r="Q8" i="3"/>
  <c r="A8" i="3"/>
  <c r="O8" i="17" l="1"/>
  <c r="O8" i="16"/>
  <c r="O8" i="15"/>
  <c r="O8" i="7"/>
  <c r="O8" i="2"/>
  <c r="O11" i="17" l="1"/>
  <c r="O11" i="2"/>
  <c r="O11" i="7"/>
  <c r="O11" i="15"/>
  <c r="O11" i="16"/>
  <c r="AQ91" i="21"/>
  <c r="AP91" i="21"/>
  <c r="AO91" i="21"/>
  <c r="AN91" i="21"/>
  <c r="AM91" i="21"/>
  <c r="AL91" i="21"/>
  <c r="AH91" i="21"/>
  <c r="AG91" i="21"/>
  <c r="AF91" i="21"/>
  <c r="AE91" i="21"/>
  <c r="AD91" i="21"/>
  <c r="AC91" i="21"/>
  <c r="Y91" i="21"/>
  <c r="X91" i="21"/>
  <c r="W91" i="21"/>
  <c r="V91" i="21"/>
  <c r="U91" i="21"/>
  <c r="T91" i="21"/>
  <c r="S91" i="21"/>
  <c r="R91" i="21"/>
  <c r="Q91" i="21"/>
  <c r="P91" i="21"/>
  <c r="O91" i="21"/>
  <c r="N91" i="21"/>
  <c r="M91" i="21"/>
  <c r="L91" i="21"/>
  <c r="AQ90" i="21"/>
  <c r="AP90" i="21"/>
  <c r="AO90" i="21"/>
  <c r="AN90" i="21"/>
  <c r="AM90" i="21"/>
  <c r="AL90" i="21"/>
  <c r="AH90" i="21"/>
  <c r="AG90" i="21"/>
  <c r="AF90" i="21"/>
  <c r="AE90" i="21"/>
  <c r="AD90" i="21"/>
  <c r="AC90" i="21"/>
  <c r="Y90" i="21"/>
  <c r="X90" i="21"/>
  <c r="W90" i="21"/>
  <c r="V90" i="21"/>
  <c r="U90" i="21"/>
  <c r="T90" i="21"/>
  <c r="S90" i="21"/>
  <c r="R90" i="21"/>
  <c r="Q90" i="21"/>
  <c r="P90" i="21"/>
  <c r="O90" i="21"/>
  <c r="N90" i="21"/>
  <c r="M90" i="21"/>
  <c r="L90" i="21"/>
  <c r="AQ89" i="21"/>
  <c r="AP89" i="21"/>
  <c r="AO89" i="21"/>
  <c r="AN89" i="21"/>
  <c r="AM89" i="21"/>
  <c r="AL89" i="21"/>
  <c r="AH89" i="21"/>
  <c r="AG89" i="21"/>
  <c r="AF89" i="21"/>
  <c r="AE89" i="21"/>
  <c r="AD89" i="21"/>
  <c r="AC89" i="21"/>
  <c r="Y89" i="21"/>
  <c r="X89" i="21"/>
  <c r="W89" i="21"/>
  <c r="V89" i="21"/>
  <c r="U89" i="21"/>
  <c r="T89" i="21"/>
  <c r="S89" i="21"/>
  <c r="R89" i="21"/>
  <c r="Q89" i="21"/>
  <c r="P89" i="21"/>
  <c r="O89" i="21"/>
  <c r="N89" i="21"/>
  <c r="M89" i="21"/>
  <c r="L89" i="21"/>
  <c r="AQ88" i="21"/>
  <c r="AP88" i="21"/>
  <c r="AO88" i="21"/>
  <c r="AN88" i="21"/>
  <c r="AM88" i="21"/>
  <c r="AL88" i="21"/>
  <c r="AH88" i="21"/>
  <c r="AG88" i="21"/>
  <c r="AF88" i="21"/>
  <c r="AE88" i="21"/>
  <c r="AD88" i="21"/>
  <c r="AC88" i="21"/>
  <c r="Y88" i="21"/>
  <c r="X88" i="21"/>
  <c r="W88" i="21"/>
  <c r="V88" i="21"/>
  <c r="U88" i="21"/>
  <c r="T88" i="21"/>
  <c r="S88" i="21"/>
  <c r="R88" i="21"/>
  <c r="Q88" i="21"/>
  <c r="P88" i="21"/>
  <c r="O88" i="21"/>
  <c r="N88" i="21"/>
  <c r="M88" i="21"/>
  <c r="L88" i="21"/>
  <c r="AQ87" i="21"/>
  <c r="AP87" i="21"/>
  <c r="AO87" i="21"/>
  <c r="AN87" i="21"/>
  <c r="AM87" i="21"/>
  <c r="AL87" i="21"/>
  <c r="AH87" i="21"/>
  <c r="AG87" i="21"/>
  <c r="AF87" i="21"/>
  <c r="AE87" i="21"/>
  <c r="AD87" i="21"/>
  <c r="AC87" i="21"/>
  <c r="Y87" i="21"/>
  <c r="X87" i="21"/>
  <c r="W87" i="21"/>
  <c r="V87" i="21"/>
  <c r="U87" i="21"/>
  <c r="T87" i="21"/>
  <c r="S87" i="21"/>
  <c r="R87" i="21"/>
  <c r="Q87" i="21"/>
  <c r="P87" i="21"/>
  <c r="O87" i="21"/>
  <c r="N87" i="21"/>
  <c r="M87" i="21"/>
  <c r="L87" i="21"/>
  <c r="AQ86" i="21"/>
  <c r="AP86" i="21"/>
  <c r="AO86" i="21"/>
  <c r="AN86" i="21"/>
  <c r="AM86" i="21"/>
  <c r="AL86" i="21"/>
  <c r="AH86" i="21"/>
  <c r="AG86" i="21"/>
  <c r="AF86" i="21"/>
  <c r="AE86" i="21"/>
  <c r="AD86" i="21"/>
  <c r="AC86" i="21"/>
  <c r="Y86" i="21"/>
  <c r="X86" i="21"/>
  <c r="W86" i="21"/>
  <c r="V86" i="21"/>
  <c r="U86" i="21"/>
  <c r="T86" i="21"/>
  <c r="S86" i="21"/>
  <c r="R86" i="21"/>
  <c r="Q86" i="21"/>
  <c r="P86" i="21"/>
  <c r="O86" i="21"/>
  <c r="N86" i="21"/>
  <c r="M86" i="21"/>
  <c r="L86" i="21"/>
  <c r="AQ85" i="21"/>
  <c r="AP85" i="21"/>
  <c r="AO85" i="21"/>
  <c r="AN85" i="21"/>
  <c r="AM85" i="21"/>
  <c r="AL85" i="21"/>
  <c r="AH85" i="21"/>
  <c r="AG85" i="21"/>
  <c r="AF85" i="21"/>
  <c r="AE85" i="21"/>
  <c r="AD85" i="21"/>
  <c r="AC85" i="21"/>
  <c r="Y85" i="21"/>
  <c r="X85" i="21"/>
  <c r="W85" i="21"/>
  <c r="V85" i="21"/>
  <c r="U85" i="21"/>
  <c r="T85" i="21"/>
  <c r="S85" i="21"/>
  <c r="R85" i="21"/>
  <c r="Q85" i="21"/>
  <c r="P85" i="21"/>
  <c r="O85" i="21"/>
  <c r="N85" i="21"/>
  <c r="M85" i="21"/>
  <c r="L85" i="21"/>
  <c r="AQ84" i="21"/>
  <c r="AP84" i="21"/>
  <c r="AO84" i="21"/>
  <c r="AN84" i="21"/>
  <c r="AM84" i="21"/>
  <c r="AL84" i="21"/>
  <c r="AH84" i="21"/>
  <c r="AG84" i="21"/>
  <c r="AF84" i="21"/>
  <c r="AE84" i="21"/>
  <c r="AD84" i="21"/>
  <c r="AC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AQ83" i="21"/>
  <c r="AP83" i="21"/>
  <c r="AO83" i="21"/>
  <c r="AN83" i="21"/>
  <c r="AM83" i="21"/>
  <c r="AL83" i="21"/>
  <c r="AH83" i="21"/>
  <c r="AG83" i="21"/>
  <c r="AF83" i="21"/>
  <c r="AE83" i="21"/>
  <c r="AD83" i="21"/>
  <c r="AC83" i="21"/>
  <c r="Y83" i="21"/>
  <c r="X83" i="21"/>
  <c r="W83" i="21"/>
  <c r="V83" i="21"/>
  <c r="U83" i="21"/>
  <c r="T83" i="21"/>
  <c r="S83" i="21"/>
  <c r="R83" i="21"/>
  <c r="Q83" i="21"/>
  <c r="P83" i="21"/>
  <c r="O83" i="21"/>
  <c r="N83" i="21"/>
  <c r="M83" i="21"/>
  <c r="L83" i="21"/>
  <c r="AQ82" i="21"/>
  <c r="AP82" i="21"/>
  <c r="AO82" i="21"/>
  <c r="AN82" i="21"/>
  <c r="AM82" i="21"/>
  <c r="AL82" i="21"/>
  <c r="AH82" i="21"/>
  <c r="AG82" i="21"/>
  <c r="AF82" i="21"/>
  <c r="AE82" i="21"/>
  <c r="AD82" i="21"/>
  <c r="AC82" i="21"/>
  <c r="Y82" i="21"/>
  <c r="X82" i="21"/>
  <c r="W82" i="21"/>
  <c r="V82" i="21"/>
  <c r="U82" i="21"/>
  <c r="T82" i="21"/>
  <c r="S82" i="21"/>
  <c r="R82" i="21"/>
  <c r="Q82" i="21"/>
  <c r="P82" i="21"/>
  <c r="O82" i="21"/>
  <c r="N82" i="21"/>
  <c r="M82" i="21"/>
  <c r="L82" i="21"/>
  <c r="AQ81" i="21"/>
  <c r="AP81" i="21"/>
  <c r="AO81" i="21"/>
  <c r="AN81" i="21"/>
  <c r="AM81" i="21"/>
  <c r="AL81" i="21"/>
  <c r="AH81" i="21"/>
  <c r="AG81" i="21"/>
  <c r="AF81" i="21"/>
  <c r="AE81" i="21"/>
  <c r="AD81" i="21"/>
  <c r="AC81" i="21"/>
  <c r="Y81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L81" i="21"/>
  <c r="AQ80" i="21"/>
  <c r="AP80" i="21"/>
  <c r="AO80" i="21"/>
  <c r="AN80" i="21"/>
  <c r="AM80" i="21"/>
  <c r="AL80" i="21"/>
  <c r="AH80" i="21"/>
  <c r="AG80" i="21"/>
  <c r="AF80" i="21"/>
  <c r="AE80" i="21"/>
  <c r="AD80" i="21"/>
  <c r="AC80" i="21"/>
  <c r="Y80" i="21"/>
  <c r="X80" i="21"/>
  <c r="W80" i="21"/>
  <c r="V80" i="21"/>
  <c r="U80" i="21"/>
  <c r="T80" i="21"/>
  <c r="S80" i="21"/>
  <c r="R80" i="21"/>
  <c r="Q80" i="21"/>
  <c r="P80" i="21"/>
  <c r="O80" i="21"/>
  <c r="N80" i="21"/>
  <c r="M80" i="21"/>
  <c r="L80" i="21"/>
  <c r="AQ79" i="21"/>
  <c r="AP79" i="21"/>
  <c r="AO79" i="21"/>
  <c r="AN79" i="21"/>
  <c r="AM79" i="21"/>
  <c r="AL79" i="21"/>
  <c r="AH79" i="21"/>
  <c r="AG79" i="21"/>
  <c r="AF79" i="21"/>
  <c r="AE79" i="21"/>
  <c r="AD79" i="21"/>
  <c r="AC79" i="21"/>
  <c r="Y79" i="21"/>
  <c r="X79" i="21"/>
  <c r="W79" i="21"/>
  <c r="V79" i="21"/>
  <c r="U79" i="21"/>
  <c r="T79" i="21"/>
  <c r="S79" i="21"/>
  <c r="R79" i="21"/>
  <c r="Q79" i="21"/>
  <c r="P79" i="21"/>
  <c r="O79" i="21"/>
  <c r="N79" i="21"/>
  <c r="M79" i="21"/>
  <c r="L79" i="21"/>
  <c r="AQ78" i="21"/>
  <c r="AP78" i="21"/>
  <c r="AO78" i="21"/>
  <c r="AN78" i="21"/>
  <c r="AM78" i="21"/>
  <c r="AL78" i="21"/>
  <c r="AH78" i="21"/>
  <c r="AG78" i="21"/>
  <c r="AF78" i="21"/>
  <c r="AE78" i="21"/>
  <c r="AD78" i="21"/>
  <c r="AC78" i="21"/>
  <c r="Y78" i="21"/>
  <c r="X78" i="21"/>
  <c r="W78" i="21"/>
  <c r="V78" i="21"/>
  <c r="U78" i="21"/>
  <c r="T78" i="21"/>
  <c r="S78" i="21"/>
  <c r="R78" i="21"/>
  <c r="Q78" i="21"/>
  <c r="P78" i="21"/>
  <c r="O78" i="21"/>
  <c r="N78" i="21"/>
  <c r="M78" i="21"/>
  <c r="L78" i="21"/>
  <c r="AQ77" i="21"/>
  <c r="AP77" i="21"/>
  <c r="AO77" i="21"/>
  <c r="AN77" i="21"/>
  <c r="AM77" i="21"/>
  <c r="AL77" i="21"/>
  <c r="AH77" i="21"/>
  <c r="AG77" i="21"/>
  <c r="AF77" i="21"/>
  <c r="AE77" i="21"/>
  <c r="AD77" i="21"/>
  <c r="AC77" i="21"/>
  <c r="Y77" i="21"/>
  <c r="X77" i="21"/>
  <c r="W77" i="21"/>
  <c r="V77" i="21"/>
  <c r="U77" i="21"/>
  <c r="T77" i="21"/>
  <c r="S77" i="21"/>
  <c r="R77" i="21"/>
  <c r="Q77" i="21"/>
  <c r="P77" i="21"/>
  <c r="O77" i="21"/>
  <c r="N77" i="21"/>
  <c r="M77" i="21"/>
  <c r="L77" i="21"/>
  <c r="AQ76" i="21"/>
  <c r="AP76" i="21"/>
  <c r="AO76" i="21"/>
  <c r="AN76" i="21"/>
  <c r="AM76" i="21"/>
  <c r="AL76" i="21"/>
  <c r="AH76" i="21"/>
  <c r="AG76" i="21"/>
  <c r="AF76" i="21"/>
  <c r="AE76" i="21"/>
  <c r="AD76" i="21"/>
  <c r="AC76" i="21"/>
  <c r="Y76" i="21"/>
  <c r="X76" i="21"/>
  <c r="W76" i="21"/>
  <c r="V76" i="21"/>
  <c r="U76" i="21"/>
  <c r="T76" i="21"/>
  <c r="S76" i="21"/>
  <c r="R76" i="21"/>
  <c r="Q76" i="21"/>
  <c r="P76" i="21"/>
  <c r="O76" i="21"/>
  <c r="N76" i="21"/>
  <c r="M76" i="21"/>
  <c r="L76" i="21"/>
  <c r="AQ75" i="21"/>
  <c r="AP75" i="21"/>
  <c r="AO75" i="21"/>
  <c r="AN75" i="21"/>
  <c r="AM75" i="21"/>
  <c r="AL75" i="21"/>
  <c r="AH75" i="21"/>
  <c r="AG75" i="21"/>
  <c r="AF75" i="21"/>
  <c r="AE75" i="21"/>
  <c r="AD75" i="21"/>
  <c r="AC75" i="21"/>
  <c r="Y75" i="21"/>
  <c r="X75" i="21"/>
  <c r="W75" i="21"/>
  <c r="V75" i="21"/>
  <c r="U75" i="21"/>
  <c r="T75" i="21"/>
  <c r="S75" i="21"/>
  <c r="R75" i="21"/>
  <c r="Q75" i="21"/>
  <c r="P75" i="21"/>
  <c r="O75" i="21"/>
  <c r="N75" i="21"/>
  <c r="M75" i="21"/>
  <c r="L75" i="21"/>
  <c r="AQ74" i="21"/>
  <c r="AP74" i="21"/>
  <c r="AO74" i="21"/>
  <c r="AN74" i="21"/>
  <c r="AM74" i="21"/>
  <c r="AL74" i="21"/>
  <c r="AH74" i="21"/>
  <c r="AG74" i="21"/>
  <c r="AF74" i="21"/>
  <c r="AE74" i="21"/>
  <c r="AD74" i="21"/>
  <c r="AC74" i="21"/>
  <c r="Y74" i="21"/>
  <c r="X74" i="21"/>
  <c r="W74" i="21"/>
  <c r="V74" i="21"/>
  <c r="U74" i="21"/>
  <c r="T74" i="21"/>
  <c r="S74" i="21"/>
  <c r="R74" i="21"/>
  <c r="Q74" i="21"/>
  <c r="P74" i="21"/>
  <c r="O74" i="21"/>
  <c r="N74" i="21"/>
  <c r="M74" i="21"/>
  <c r="L74" i="21"/>
  <c r="AQ73" i="21"/>
  <c r="AP73" i="21"/>
  <c r="AO73" i="21"/>
  <c r="AN73" i="21"/>
  <c r="AM73" i="21"/>
  <c r="AL73" i="21"/>
  <c r="AH73" i="21"/>
  <c r="AG73" i="21"/>
  <c r="AF73" i="21"/>
  <c r="AE73" i="21"/>
  <c r="AD73" i="21"/>
  <c r="AC73" i="21"/>
  <c r="Y73" i="21"/>
  <c r="X73" i="21"/>
  <c r="W73" i="21"/>
  <c r="V73" i="21"/>
  <c r="U73" i="21"/>
  <c r="T73" i="21"/>
  <c r="S73" i="21"/>
  <c r="R73" i="21"/>
  <c r="Q73" i="21"/>
  <c r="P73" i="21"/>
  <c r="O73" i="21"/>
  <c r="N73" i="21"/>
  <c r="M73" i="21"/>
  <c r="L73" i="21"/>
  <c r="AQ72" i="21"/>
  <c r="AP72" i="21"/>
  <c r="AO72" i="21"/>
  <c r="AN72" i="21"/>
  <c r="AM72" i="21"/>
  <c r="AL72" i="21"/>
  <c r="AH72" i="21"/>
  <c r="AG72" i="21"/>
  <c r="AF72" i="21"/>
  <c r="AE72" i="21"/>
  <c r="AD72" i="21"/>
  <c r="AC72" i="21"/>
  <c r="Y72" i="21"/>
  <c r="X72" i="21"/>
  <c r="W72" i="21"/>
  <c r="V72" i="21"/>
  <c r="U72" i="21"/>
  <c r="T72" i="21"/>
  <c r="S72" i="21"/>
  <c r="R72" i="21"/>
  <c r="Q72" i="21"/>
  <c r="P72" i="21"/>
  <c r="O72" i="21"/>
  <c r="N72" i="21"/>
  <c r="M72" i="21"/>
  <c r="L72" i="21"/>
  <c r="AQ71" i="21"/>
  <c r="AP71" i="21"/>
  <c r="AO71" i="21"/>
  <c r="AN71" i="21"/>
  <c r="AM71" i="21"/>
  <c r="AL71" i="21"/>
  <c r="AH71" i="21"/>
  <c r="AG71" i="21"/>
  <c r="AF71" i="21"/>
  <c r="AE71" i="21"/>
  <c r="AD71" i="21"/>
  <c r="AC71" i="21"/>
  <c r="Y71" i="21"/>
  <c r="X71" i="21"/>
  <c r="W71" i="21"/>
  <c r="V71" i="21"/>
  <c r="U71" i="21"/>
  <c r="T71" i="21"/>
  <c r="S71" i="21"/>
  <c r="R71" i="21"/>
  <c r="Q71" i="21"/>
  <c r="P71" i="21"/>
  <c r="O71" i="21"/>
  <c r="N71" i="21"/>
  <c r="M71" i="21"/>
  <c r="L71" i="21"/>
  <c r="AQ70" i="21"/>
  <c r="AP70" i="21"/>
  <c r="AO70" i="21"/>
  <c r="AN70" i="21"/>
  <c r="AM70" i="21"/>
  <c r="AL70" i="21"/>
  <c r="AH70" i="21"/>
  <c r="AG70" i="21"/>
  <c r="AF70" i="21"/>
  <c r="AE70" i="21"/>
  <c r="AD70" i="21"/>
  <c r="AC70" i="21"/>
  <c r="Y70" i="21"/>
  <c r="X70" i="21"/>
  <c r="W70" i="21"/>
  <c r="V70" i="21"/>
  <c r="U70" i="21"/>
  <c r="T70" i="21"/>
  <c r="S70" i="21"/>
  <c r="R70" i="21"/>
  <c r="Q70" i="21"/>
  <c r="P70" i="21"/>
  <c r="O70" i="21"/>
  <c r="N70" i="21"/>
  <c r="M70" i="21"/>
  <c r="L70" i="21"/>
  <c r="AQ69" i="21"/>
  <c r="AP69" i="21"/>
  <c r="AO69" i="21"/>
  <c r="AN69" i="21"/>
  <c r="AM69" i="21"/>
  <c r="AL69" i="21"/>
  <c r="AH69" i="21"/>
  <c r="AG69" i="21"/>
  <c r="AF69" i="21"/>
  <c r="AE69" i="21"/>
  <c r="AD69" i="21"/>
  <c r="AC69" i="21"/>
  <c r="Y69" i="21"/>
  <c r="X69" i="21"/>
  <c r="W69" i="21"/>
  <c r="V69" i="21"/>
  <c r="U69" i="21"/>
  <c r="T69" i="21"/>
  <c r="S69" i="21"/>
  <c r="R69" i="21"/>
  <c r="Q69" i="21"/>
  <c r="P69" i="21"/>
  <c r="O69" i="21"/>
  <c r="N69" i="21"/>
  <c r="M69" i="21"/>
  <c r="L69" i="21"/>
  <c r="AQ68" i="21"/>
  <c r="AP68" i="21"/>
  <c r="AO68" i="21"/>
  <c r="AN68" i="21"/>
  <c r="AM68" i="21"/>
  <c r="AL68" i="21"/>
  <c r="AH68" i="21"/>
  <c r="AG68" i="21"/>
  <c r="AF68" i="21"/>
  <c r="AE68" i="21"/>
  <c r="AD68" i="21"/>
  <c r="AC68" i="21"/>
  <c r="Y68" i="21"/>
  <c r="X68" i="21"/>
  <c r="W68" i="21"/>
  <c r="V68" i="21"/>
  <c r="U68" i="21"/>
  <c r="T68" i="21"/>
  <c r="S68" i="21"/>
  <c r="R68" i="21"/>
  <c r="Q68" i="21"/>
  <c r="P68" i="21"/>
  <c r="O68" i="21"/>
  <c r="N68" i="21"/>
  <c r="M68" i="21"/>
  <c r="L68" i="21"/>
  <c r="AQ67" i="21"/>
  <c r="AP67" i="21"/>
  <c r="AO67" i="21"/>
  <c r="AN67" i="21"/>
  <c r="AM67" i="21"/>
  <c r="AL67" i="21"/>
  <c r="AH67" i="21"/>
  <c r="AG67" i="21"/>
  <c r="AF67" i="21"/>
  <c r="AE67" i="21"/>
  <c r="AD67" i="21"/>
  <c r="AC67" i="21"/>
  <c r="Y67" i="21"/>
  <c r="X67" i="21"/>
  <c r="W67" i="21"/>
  <c r="V67" i="21"/>
  <c r="U67" i="21"/>
  <c r="T67" i="21"/>
  <c r="S67" i="21"/>
  <c r="R67" i="21"/>
  <c r="Q67" i="21"/>
  <c r="P67" i="21"/>
  <c r="O67" i="21"/>
  <c r="N67" i="21"/>
  <c r="M67" i="21"/>
  <c r="L67" i="21"/>
  <c r="AQ66" i="21"/>
  <c r="AP66" i="21"/>
  <c r="AO66" i="21"/>
  <c r="AN66" i="21"/>
  <c r="AM66" i="21"/>
  <c r="AL66" i="21"/>
  <c r="AH66" i="21"/>
  <c r="AG66" i="21"/>
  <c r="AF66" i="21"/>
  <c r="AE66" i="21"/>
  <c r="AD66" i="21"/>
  <c r="AC66" i="21"/>
  <c r="Y66" i="21"/>
  <c r="X66" i="21"/>
  <c r="W66" i="21"/>
  <c r="V66" i="21"/>
  <c r="U66" i="21"/>
  <c r="T66" i="21"/>
  <c r="S66" i="21"/>
  <c r="R66" i="21"/>
  <c r="Q66" i="21"/>
  <c r="P66" i="21"/>
  <c r="O66" i="21"/>
  <c r="N66" i="21"/>
  <c r="M66" i="21"/>
  <c r="L66" i="21"/>
  <c r="AQ65" i="21"/>
  <c r="AP65" i="21"/>
  <c r="AO65" i="21"/>
  <c r="AN65" i="21"/>
  <c r="AM65" i="21"/>
  <c r="AL65" i="21"/>
  <c r="AH65" i="21"/>
  <c r="AG65" i="21"/>
  <c r="AF65" i="21"/>
  <c r="AE65" i="21"/>
  <c r="AD65" i="21"/>
  <c r="AC65" i="21"/>
  <c r="Y65" i="21"/>
  <c r="X65" i="21"/>
  <c r="W65" i="21"/>
  <c r="V65" i="21"/>
  <c r="U65" i="21"/>
  <c r="T65" i="21"/>
  <c r="S65" i="21"/>
  <c r="R65" i="21"/>
  <c r="Q65" i="21"/>
  <c r="P65" i="21"/>
  <c r="O65" i="21"/>
  <c r="N65" i="21"/>
  <c r="M65" i="21"/>
  <c r="L65" i="21"/>
  <c r="AQ64" i="21"/>
  <c r="AP64" i="21"/>
  <c r="AO64" i="21"/>
  <c r="AN64" i="21"/>
  <c r="AM64" i="21"/>
  <c r="AL64" i="21"/>
  <c r="AH64" i="21"/>
  <c r="AG64" i="21"/>
  <c r="AF64" i="21"/>
  <c r="AE64" i="21"/>
  <c r="AD64" i="21"/>
  <c r="AC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AQ63" i="21"/>
  <c r="AP63" i="21"/>
  <c r="AO63" i="21"/>
  <c r="AN63" i="21"/>
  <c r="AM63" i="21"/>
  <c r="AL63" i="21"/>
  <c r="AH63" i="21"/>
  <c r="AG63" i="21"/>
  <c r="AF63" i="21"/>
  <c r="AE63" i="21"/>
  <c r="AD63" i="21"/>
  <c r="AC63" i="21"/>
  <c r="Y63" i="21"/>
  <c r="X63" i="21"/>
  <c r="W63" i="21"/>
  <c r="V63" i="21"/>
  <c r="U63" i="21"/>
  <c r="T63" i="21"/>
  <c r="S63" i="21"/>
  <c r="R63" i="21"/>
  <c r="Q63" i="21"/>
  <c r="P63" i="21"/>
  <c r="O63" i="21"/>
  <c r="N63" i="21"/>
  <c r="M63" i="21"/>
  <c r="L63" i="21"/>
  <c r="AQ62" i="21"/>
  <c r="AP62" i="21"/>
  <c r="AO62" i="21"/>
  <c r="AN62" i="21"/>
  <c r="AM62" i="21"/>
  <c r="AL62" i="21"/>
  <c r="AH62" i="21"/>
  <c r="AG62" i="21"/>
  <c r="AF62" i="21"/>
  <c r="AE62" i="21"/>
  <c r="AD62" i="21"/>
  <c r="AC62" i="21"/>
  <c r="Y62" i="21"/>
  <c r="X62" i="21"/>
  <c r="W62" i="21"/>
  <c r="V62" i="21"/>
  <c r="U62" i="21"/>
  <c r="T62" i="21"/>
  <c r="S62" i="21"/>
  <c r="R62" i="21"/>
  <c r="Q62" i="21"/>
  <c r="P62" i="21"/>
  <c r="O62" i="21"/>
  <c r="N62" i="21"/>
  <c r="M62" i="21"/>
  <c r="L62" i="21"/>
  <c r="AQ61" i="21"/>
  <c r="AP61" i="21"/>
  <c r="AO61" i="21"/>
  <c r="AN61" i="21"/>
  <c r="AM61" i="21"/>
  <c r="AL61" i="21"/>
  <c r="AH61" i="21"/>
  <c r="AG61" i="21"/>
  <c r="AF61" i="21"/>
  <c r="AE61" i="21"/>
  <c r="AD61" i="21"/>
  <c r="AC61" i="21"/>
  <c r="Y61" i="21"/>
  <c r="X61" i="21"/>
  <c r="W61" i="21"/>
  <c r="V61" i="21"/>
  <c r="U61" i="21"/>
  <c r="T61" i="21"/>
  <c r="S61" i="21"/>
  <c r="R61" i="21"/>
  <c r="Q61" i="21"/>
  <c r="P61" i="21"/>
  <c r="O61" i="21"/>
  <c r="N61" i="21"/>
  <c r="M61" i="21"/>
  <c r="L61" i="21"/>
  <c r="AQ60" i="21"/>
  <c r="AP60" i="21"/>
  <c r="AO60" i="21"/>
  <c r="AN60" i="21"/>
  <c r="AM60" i="21"/>
  <c r="AL60" i="21"/>
  <c r="AH60" i="21"/>
  <c r="AG60" i="21"/>
  <c r="AF60" i="21"/>
  <c r="AE60" i="21"/>
  <c r="AD60" i="21"/>
  <c r="AC60" i="21"/>
  <c r="Y60" i="21"/>
  <c r="X60" i="21"/>
  <c r="W60" i="21"/>
  <c r="V60" i="21"/>
  <c r="U60" i="21"/>
  <c r="T60" i="21"/>
  <c r="S60" i="21"/>
  <c r="R60" i="21"/>
  <c r="Q60" i="21"/>
  <c r="P60" i="21"/>
  <c r="O60" i="21"/>
  <c r="N60" i="21"/>
  <c r="M60" i="21"/>
  <c r="L60" i="21"/>
  <c r="AQ59" i="21"/>
  <c r="AP59" i="21"/>
  <c r="AO59" i="21"/>
  <c r="AN59" i="21"/>
  <c r="AM59" i="21"/>
  <c r="AL59" i="21"/>
  <c r="AH59" i="21"/>
  <c r="AG59" i="21"/>
  <c r="AF59" i="21"/>
  <c r="AE59" i="21"/>
  <c r="AD59" i="21"/>
  <c r="AC59" i="21"/>
  <c r="Y59" i="21"/>
  <c r="X59" i="21"/>
  <c r="W59" i="21"/>
  <c r="V59" i="21"/>
  <c r="U59" i="21"/>
  <c r="T59" i="21"/>
  <c r="S59" i="21"/>
  <c r="R59" i="21"/>
  <c r="Q59" i="21"/>
  <c r="P59" i="21"/>
  <c r="O59" i="21"/>
  <c r="N59" i="21"/>
  <c r="M59" i="21"/>
  <c r="L59" i="21"/>
  <c r="AQ58" i="21"/>
  <c r="AP58" i="21"/>
  <c r="AO58" i="21"/>
  <c r="AN58" i="21"/>
  <c r="AM58" i="21"/>
  <c r="AL58" i="21"/>
  <c r="AH58" i="21"/>
  <c r="AG58" i="21"/>
  <c r="AF58" i="21"/>
  <c r="AE58" i="21"/>
  <c r="AD58" i="21"/>
  <c r="AC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AQ57" i="21"/>
  <c r="AP57" i="21"/>
  <c r="AO57" i="21"/>
  <c r="AN57" i="21"/>
  <c r="AM57" i="21"/>
  <c r="AL57" i="21"/>
  <c r="AH57" i="21"/>
  <c r="AG57" i="21"/>
  <c r="AF57" i="21"/>
  <c r="AE57" i="21"/>
  <c r="AD57" i="21"/>
  <c r="AC57" i="21"/>
  <c r="Y57" i="21"/>
  <c r="X57" i="21"/>
  <c r="W57" i="21"/>
  <c r="V57" i="21"/>
  <c r="U57" i="21"/>
  <c r="T57" i="21"/>
  <c r="S57" i="21"/>
  <c r="R57" i="21"/>
  <c r="Q57" i="21"/>
  <c r="P57" i="21"/>
  <c r="O57" i="21"/>
  <c r="N57" i="21"/>
  <c r="M57" i="21"/>
  <c r="L57" i="21"/>
  <c r="AQ56" i="21"/>
  <c r="AP56" i="21"/>
  <c r="AO56" i="21"/>
  <c r="AN56" i="21"/>
  <c r="AM56" i="21"/>
  <c r="AL56" i="21"/>
  <c r="AH56" i="21"/>
  <c r="AG56" i="21"/>
  <c r="AF56" i="21"/>
  <c r="AE56" i="21"/>
  <c r="AD56" i="21"/>
  <c r="AC56" i="21"/>
  <c r="Y56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AQ55" i="21"/>
  <c r="AP55" i="21"/>
  <c r="AO55" i="21"/>
  <c r="AN55" i="21"/>
  <c r="AM55" i="21"/>
  <c r="AL55" i="21"/>
  <c r="AH55" i="21"/>
  <c r="AG55" i="21"/>
  <c r="AF55" i="21"/>
  <c r="AE55" i="21"/>
  <c r="AD55" i="21"/>
  <c r="AC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AQ54" i="21"/>
  <c r="AP54" i="21"/>
  <c r="AO54" i="21"/>
  <c r="AN54" i="21"/>
  <c r="AM54" i="21"/>
  <c r="AL54" i="21"/>
  <c r="AH54" i="21"/>
  <c r="AG54" i="21"/>
  <c r="AF54" i="21"/>
  <c r="AE54" i="21"/>
  <c r="AD54" i="21"/>
  <c r="AC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AQ53" i="21"/>
  <c r="AP53" i="21"/>
  <c r="AO53" i="21"/>
  <c r="AN53" i="21"/>
  <c r="AM53" i="21"/>
  <c r="AL53" i="21"/>
  <c r="AH53" i="21"/>
  <c r="AG53" i="21"/>
  <c r="AF53" i="21"/>
  <c r="AE53" i="21"/>
  <c r="AD53" i="21"/>
  <c r="AC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AQ52" i="21"/>
  <c r="AP52" i="21"/>
  <c r="AO52" i="21"/>
  <c r="AN52" i="21"/>
  <c r="AM52" i="21"/>
  <c r="AL52" i="21"/>
  <c r="AH52" i="21"/>
  <c r="AG52" i="21"/>
  <c r="AF52" i="21"/>
  <c r="AE52" i="21"/>
  <c r="AD52" i="21"/>
  <c r="AC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AQ51" i="21"/>
  <c r="AP51" i="21"/>
  <c r="AO51" i="21"/>
  <c r="AN51" i="21"/>
  <c r="AM51" i="21"/>
  <c r="AL51" i="21"/>
  <c r="AH51" i="21"/>
  <c r="AG51" i="21"/>
  <c r="AF51" i="21"/>
  <c r="AE51" i="21"/>
  <c r="AD51" i="21"/>
  <c r="AC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AQ50" i="21"/>
  <c r="AP50" i="21"/>
  <c r="AO50" i="21"/>
  <c r="AN50" i="21"/>
  <c r="AM50" i="21"/>
  <c r="AL50" i="21"/>
  <c r="AH50" i="21"/>
  <c r="AG50" i="21"/>
  <c r="AF50" i="21"/>
  <c r="AE50" i="21"/>
  <c r="AD50" i="21"/>
  <c r="AC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AQ49" i="21"/>
  <c r="AP49" i="21"/>
  <c r="AO49" i="21"/>
  <c r="AN49" i="21"/>
  <c r="AM49" i="21"/>
  <c r="AL49" i="21"/>
  <c r="AH49" i="21"/>
  <c r="AG49" i="21"/>
  <c r="AF49" i="21"/>
  <c r="AE49" i="21"/>
  <c r="AD49" i="21"/>
  <c r="AC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AQ48" i="21"/>
  <c r="AP48" i="21"/>
  <c r="AO48" i="21"/>
  <c r="AN48" i="21"/>
  <c r="AM48" i="21"/>
  <c r="AL48" i="21"/>
  <c r="AH48" i="21"/>
  <c r="AG48" i="21"/>
  <c r="AF48" i="21"/>
  <c r="AE48" i="21"/>
  <c r="AD48" i="21"/>
  <c r="AC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AQ47" i="21"/>
  <c r="AP47" i="21"/>
  <c r="AO47" i="21"/>
  <c r="AN47" i="21"/>
  <c r="AM47" i="21"/>
  <c r="AL47" i="21"/>
  <c r="AH47" i="21"/>
  <c r="AG47" i="21"/>
  <c r="AF47" i="21"/>
  <c r="AE47" i="21"/>
  <c r="AD47" i="21"/>
  <c r="AC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AQ46" i="21"/>
  <c r="AP46" i="21"/>
  <c r="AO46" i="21"/>
  <c r="AN46" i="21"/>
  <c r="AM46" i="21"/>
  <c r="AL46" i="21"/>
  <c r="AH46" i="21"/>
  <c r="AG46" i="21"/>
  <c r="AF46" i="21"/>
  <c r="AE46" i="21"/>
  <c r="AD46" i="21"/>
  <c r="AC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AQ45" i="21"/>
  <c r="AP45" i="21"/>
  <c r="AO45" i="21"/>
  <c r="AN45" i="21"/>
  <c r="AM45" i="21"/>
  <c r="AL45" i="21"/>
  <c r="AH45" i="21"/>
  <c r="AG45" i="21"/>
  <c r="AF45" i="21"/>
  <c r="AE45" i="21"/>
  <c r="AD45" i="21"/>
  <c r="AC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AQ44" i="21"/>
  <c r="AP44" i="21"/>
  <c r="AO44" i="21"/>
  <c r="AN44" i="21"/>
  <c r="AM44" i="21"/>
  <c r="AL44" i="21"/>
  <c r="AH44" i="21"/>
  <c r="AG44" i="21"/>
  <c r="AF44" i="21"/>
  <c r="AE44" i="21"/>
  <c r="AD44" i="21"/>
  <c r="AC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AQ43" i="21"/>
  <c r="AP43" i="21"/>
  <c r="AO43" i="21"/>
  <c r="AN43" i="21"/>
  <c r="AM43" i="21"/>
  <c r="AL43" i="21"/>
  <c r="AH43" i="21"/>
  <c r="AG43" i="21"/>
  <c r="AF43" i="21"/>
  <c r="AE43" i="21"/>
  <c r="AD43" i="21"/>
  <c r="AC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AQ42" i="21"/>
  <c r="AP42" i="21"/>
  <c r="AO42" i="21"/>
  <c r="AN42" i="21"/>
  <c r="AM42" i="21"/>
  <c r="AL42" i="21"/>
  <c r="AH42" i="21"/>
  <c r="AG42" i="21"/>
  <c r="AF42" i="21"/>
  <c r="AE42" i="21"/>
  <c r="AD42" i="21"/>
  <c r="AC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AQ41" i="21"/>
  <c r="AP41" i="21"/>
  <c r="AO41" i="21"/>
  <c r="AN41" i="21"/>
  <c r="AM41" i="21"/>
  <c r="AL41" i="21"/>
  <c r="AH41" i="21"/>
  <c r="AG41" i="21"/>
  <c r="AF41" i="21"/>
  <c r="AE41" i="21"/>
  <c r="AD41" i="21"/>
  <c r="AC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AQ40" i="21"/>
  <c r="AP40" i="21"/>
  <c r="AO40" i="21"/>
  <c r="AN40" i="21"/>
  <c r="AM40" i="21"/>
  <c r="AL40" i="21"/>
  <c r="AH40" i="21"/>
  <c r="AG40" i="21"/>
  <c r="AF40" i="21"/>
  <c r="AE40" i="21"/>
  <c r="AD40" i="21"/>
  <c r="AC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AQ39" i="21"/>
  <c r="AP39" i="21"/>
  <c r="AO39" i="21"/>
  <c r="AN39" i="21"/>
  <c r="AM39" i="21"/>
  <c r="AL39" i="21"/>
  <c r="AH39" i="21"/>
  <c r="AG39" i="21"/>
  <c r="AF39" i="21"/>
  <c r="AE39" i="21"/>
  <c r="AD39" i="21"/>
  <c r="AC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AQ38" i="21"/>
  <c r="AP38" i="21"/>
  <c r="AO38" i="21"/>
  <c r="AN38" i="21"/>
  <c r="AM38" i="21"/>
  <c r="AL38" i="21"/>
  <c r="AH38" i="21"/>
  <c r="AG38" i="21"/>
  <c r="AF38" i="21"/>
  <c r="AE38" i="21"/>
  <c r="AD38" i="21"/>
  <c r="AC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AQ37" i="21"/>
  <c r="AP37" i="21"/>
  <c r="AO37" i="21"/>
  <c r="AN37" i="21"/>
  <c r="AM37" i="21"/>
  <c r="AL37" i="21"/>
  <c r="AH37" i="21"/>
  <c r="AG37" i="21"/>
  <c r="AF37" i="21"/>
  <c r="AE37" i="21"/>
  <c r="AD37" i="21"/>
  <c r="AC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AQ36" i="21"/>
  <c r="AP36" i="21"/>
  <c r="AO36" i="21"/>
  <c r="AN36" i="21"/>
  <c r="AM36" i="21"/>
  <c r="AL36" i="21"/>
  <c r="AH36" i="21"/>
  <c r="AG36" i="21"/>
  <c r="AF36" i="21"/>
  <c r="AE36" i="21"/>
  <c r="AD36" i="21"/>
  <c r="AC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AQ35" i="21"/>
  <c r="AP35" i="21"/>
  <c r="AO35" i="21"/>
  <c r="AN35" i="21"/>
  <c r="AM35" i="21"/>
  <c r="AL35" i="21"/>
  <c r="AH35" i="21"/>
  <c r="AG35" i="21"/>
  <c r="AF35" i="21"/>
  <c r="AE35" i="21"/>
  <c r="AD35" i="21"/>
  <c r="AC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AQ34" i="21"/>
  <c r="AP34" i="21"/>
  <c r="AO34" i="21"/>
  <c r="AN34" i="21"/>
  <c r="AM34" i="21"/>
  <c r="AL34" i="21"/>
  <c r="AH34" i="21"/>
  <c r="AG34" i="21"/>
  <c r="AF34" i="21"/>
  <c r="AE34" i="21"/>
  <c r="AD34" i="21"/>
  <c r="AC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AQ33" i="21"/>
  <c r="AP33" i="21"/>
  <c r="AO33" i="21"/>
  <c r="AN33" i="21"/>
  <c r="AM33" i="21"/>
  <c r="AL33" i="21"/>
  <c r="AH33" i="21"/>
  <c r="AG33" i="21"/>
  <c r="AF33" i="21"/>
  <c r="AE33" i="21"/>
  <c r="AD33" i="21"/>
  <c r="AC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AQ32" i="21"/>
  <c r="AP32" i="21"/>
  <c r="AO32" i="21"/>
  <c r="AN32" i="21"/>
  <c r="AM32" i="21"/>
  <c r="AL32" i="21"/>
  <c r="AH32" i="21"/>
  <c r="AG32" i="21"/>
  <c r="AF32" i="21"/>
  <c r="AE32" i="21"/>
  <c r="AD32" i="21"/>
  <c r="AC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AQ31" i="21"/>
  <c r="AP31" i="21"/>
  <c r="AO31" i="21"/>
  <c r="AN31" i="21"/>
  <c r="AM31" i="21"/>
  <c r="AL31" i="21"/>
  <c r="AH31" i="21"/>
  <c r="AG31" i="21"/>
  <c r="AF31" i="21"/>
  <c r="AE31" i="21"/>
  <c r="AD31" i="21"/>
  <c r="AC31" i="21"/>
  <c r="Y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AQ30" i="21"/>
  <c r="AP30" i="21"/>
  <c r="AO30" i="21"/>
  <c r="AN30" i="21"/>
  <c r="AM30" i="21"/>
  <c r="AL30" i="21"/>
  <c r="AH30" i="21"/>
  <c r="AG30" i="21"/>
  <c r="AF30" i="21"/>
  <c r="AE30" i="21"/>
  <c r="AD30" i="21"/>
  <c r="AC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AQ29" i="21"/>
  <c r="AP29" i="21"/>
  <c r="AO29" i="21"/>
  <c r="AN29" i="21"/>
  <c r="AM29" i="21"/>
  <c r="AL29" i="21"/>
  <c r="AH29" i="21"/>
  <c r="AG29" i="21"/>
  <c r="AF29" i="21"/>
  <c r="AE29" i="21"/>
  <c r="AD29" i="21"/>
  <c r="AC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AQ28" i="21"/>
  <c r="AP28" i="21"/>
  <c r="AO28" i="21"/>
  <c r="AN28" i="21"/>
  <c r="AM28" i="21"/>
  <c r="AL28" i="21"/>
  <c r="AH28" i="21"/>
  <c r="AG28" i="21"/>
  <c r="AF28" i="21"/>
  <c r="AE28" i="21"/>
  <c r="AD28" i="21"/>
  <c r="AC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AQ27" i="21"/>
  <c r="AP27" i="21"/>
  <c r="AO27" i="21"/>
  <c r="AN27" i="21"/>
  <c r="AM27" i="21"/>
  <c r="AL27" i="21"/>
  <c r="AH27" i="21"/>
  <c r="AG27" i="21"/>
  <c r="AF27" i="21"/>
  <c r="AE27" i="21"/>
  <c r="AD27" i="21"/>
  <c r="AC27" i="21"/>
  <c r="Y27" i="21"/>
  <c r="X27" i="21"/>
  <c r="W27" i="21"/>
  <c r="V27" i="21"/>
  <c r="U27" i="21"/>
  <c r="T27" i="21"/>
  <c r="S27" i="21"/>
  <c r="R27" i="21"/>
  <c r="Q27" i="21"/>
  <c r="P27" i="21"/>
  <c r="O27" i="21"/>
  <c r="N27" i="21"/>
  <c r="M27" i="21"/>
  <c r="L27" i="21"/>
  <c r="AQ26" i="21"/>
  <c r="AP26" i="21"/>
  <c r="AO26" i="21"/>
  <c r="AN26" i="21"/>
  <c r="AM26" i="21"/>
  <c r="AL26" i="21"/>
  <c r="AH26" i="21"/>
  <c r="AG26" i="21"/>
  <c r="AF26" i="21"/>
  <c r="AE26" i="21"/>
  <c r="AD26" i="21"/>
  <c r="AC26" i="21"/>
  <c r="Y26" i="21"/>
  <c r="X26" i="21"/>
  <c r="W26" i="21"/>
  <c r="V26" i="21"/>
  <c r="U26" i="21"/>
  <c r="T26" i="21"/>
  <c r="S26" i="21"/>
  <c r="R26" i="21"/>
  <c r="Q26" i="21"/>
  <c r="P26" i="21"/>
  <c r="O26" i="21"/>
  <c r="N26" i="21"/>
  <c r="M26" i="21"/>
  <c r="L26" i="21"/>
  <c r="AQ25" i="21"/>
  <c r="AP25" i="21"/>
  <c r="AO25" i="21"/>
  <c r="AN25" i="21"/>
  <c r="AM25" i="21"/>
  <c r="AL25" i="21"/>
  <c r="AH25" i="21"/>
  <c r="AG25" i="21"/>
  <c r="AF25" i="21"/>
  <c r="AE25" i="21"/>
  <c r="AD25" i="21"/>
  <c r="AC25" i="21"/>
  <c r="Y25" i="21"/>
  <c r="X25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AQ24" i="21"/>
  <c r="AP24" i="21"/>
  <c r="AO24" i="21"/>
  <c r="AN24" i="21"/>
  <c r="AM24" i="21"/>
  <c r="AL24" i="21"/>
  <c r="AH24" i="21"/>
  <c r="AG24" i="21"/>
  <c r="AF24" i="21"/>
  <c r="AE24" i="21"/>
  <c r="AD24" i="21"/>
  <c r="AC24" i="21"/>
  <c r="Y24" i="21"/>
  <c r="X24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AQ23" i="21"/>
  <c r="AP23" i="21"/>
  <c r="AO23" i="21"/>
  <c r="AN23" i="21"/>
  <c r="AM23" i="21"/>
  <c r="AL23" i="21"/>
  <c r="AH23" i="21"/>
  <c r="AG23" i="21"/>
  <c r="AF23" i="21"/>
  <c r="AE23" i="21"/>
  <c r="AD23" i="21"/>
  <c r="AC23" i="21"/>
  <c r="Y23" i="21"/>
  <c r="X23" i="21"/>
  <c r="W23" i="21"/>
  <c r="V23" i="21"/>
  <c r="U23" i="21"/>
  <c r="T23" i="21"/>
  <c r="S23" i="21"/>
  <c r="R23" i="21"/>
  <c r="Q23" i="21"/>
  <c r="P23" i="21"/>
  <c r="O23" i="21"/>
  <c r="N23" i="21"/>
  <c r="M23" i="21"/>
  <c r="L23" i="21"/>
  <c r="AQ22" i="21"/>
  <c r="AP22" i="21"/>
  <c r="AO22" i="21"/>
  <c r="AN22" i="21"/>
  <c r="AM22" i="21"/>
  <c r="AL22" i="21"/>
  <c r="AH22" i="21"/>
  <c r="AG22" i="21"/>
  <c r="AF22" i="21"/>
  <c r="AE22" i="21"/>
  <c r="AD22" i="21"/>
  <c r="AC22" i="21"/>
  <c r="Y22" i="21"/>
  <c r="X22" i="21"/>
  <c r="W22" i="21"/>
  <c r="V22" i="21"/>
  <c r="U22" i="21"/>
  <c r="T22" i="21"/>
  <c r="S22" i="21"/>
  <c r="R22" i="21"/>
  <c r="Q22" i="21"/>
  <c r="P22" i="21"/>
  <c r="O22" i="21"/>
  <c r="N22" i="21"/>
  <c r="M22" i="21"/>
  <c r="L22" i="21"/>
  <c r="AQ21" i="21"/>
  <c r="AP21" i="21"/>
  <c r="AO21" i="21"/>
  <c r="AN21" i="21"/>
  <c r="AM21" i="21"/>
  <c r="AL21" i="21"/>
  <c r="AH21" i="21"/>
  <c r="AG21" i="21"/>
  <c r="AF21" i="21"/>
  <c r="AE21" i="21"/>
  <c r="AD21" i="21"/>
  <c r="AC21" i="21"/>
  <c r="Y21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AQ20" i="21"/>
  <c r="AP20" i="21"/>
  <c r="AO20" i="21"/>
  <c r="AN20" i="21"/>
  <c r="AM20" i="21"/>
  <c r="AL20" i="21"/>
  <c r="AH20" i="21"/>
  <c r="AG20" i="21"/>
  <c r="AF20" i="21"/>
  <c r="AE20" i="21"/>
  <c r="AD20" i="21"/>
  <c r="AC20" i="21"/>
  <c r="Y20" i="21"/>
  <c r="X20" i="21"/>
  <c r="W20" i="21"/>
  <c r="V20" i="21"/>
  <c r="U20" i="21"/>
  <c r="T20" i="21"/>
  <c r="S20" i="21"/>
  <c r="R20" i="21"/>
  <c r="Q20" i="21"/>
  <c r="P20" i="21"/>
  <c r="O20" i="21"/>
  <c r="N20" i="21"/>
  <c r="M20" i="21"/>
  <c r="L20" i="21"/>
  <c r="AQ19" i="21"/>
  <c r="AP19" i="21"/>
  <c r="AO19" i="21"/>
  <c r="AN19" i="21"/>
  <c r="AM19" i="21"/>
  <c r="AL19" i="21"/>
  <c r="AH19" i="21"/>
  <c r="AG19" i="21"/>
  <c r="AF19" i="21"/>
  <c r="AE19" i="21"/>
  <c r="AD19" i="21"/>
  <c r="AC19" i="21"/>
  <c r="Y19" i="21"/>
  <c r="X19" i="21"/>
  <c r="W19" i="21"/>
  <c r="V19" i="21"/>
  <c r="U19" i="21"/>
  <c r="T19" i="21"/>
  <c r="S19" i="21"/>
  <c r="R19" i="21"/>
  <c r="Q19" i="21"/>
  <c r="P19" i="21"/>
  <c r="O19" i="21"/>
  <c r="N19" i="21"/>
  <c r="M19" i="21"/>
  <c r="L19" i="21"/>
  <c r="AQ18" i="21"/>
  <c r="AP18" i="21"/>
  <c r="AO18" i="21"/>
  <c r="AN18" i="21"/>
  <c r="AM18" i="21"/>
  <c r="AL18" i="21"/>
  <c r="AH18" i="21"/>
  <c r="AG18" i="21"/>
  <c r="AF18" i="21"/>
  <c r="AE18" i="21"/>
  <c r="AD18" i="21"/>
  <c r="AC18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AQ17" i="21"/>
  <c r="AP17" i="21"/>
  <c r="AO17" i="21"/>
  <c r="AN17" i="21"/>
  <c r="AM17" i="21"/>
  <c r="AL17" i="21"/>
  <c r="AH17" i="21"/>
  <c r="AG17" i="21"/>
  <c r="AF17" i="21"/>
  <c r="AE17" i="21"/>
  <c r="AD17" i="21"/>
  <c r="AC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AQ16" i="21"/>
  <c r="AP16" i="21"/>
  <c r="AO16" i="21"/>
  <c r="AN16" i="21"/>
  <c r="AM16" i="21"/>
  <c r="AL16" i="21"/>
  <c r="AH16" i="21"/>
  <c r="AG16" i="21"/>
  <c r="AF16" i="21"/>
  <c r="AE16" i="21"/>
  <c r="AD16" i="21"/>
  <c r="AC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AQ15" i="21"/>
  <c r="AP15" i="21"/>
  <c r="AO15" i="21"/>
  <c r="AN15" i="21"/>
  <c r="AM15" i="21"/>
  <c r="AL15" i="21"/>
  <c r="AH15" i="21"/>
  <c r="AG15" i="21"/>
  <c r="AF15" i="21"/>
  <c r="AE15" i="21"/>
  <c r="AD15" i="21"/>
  <c r="AC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AQ14" i="21"/>
  <c r="AP14" i="21"/>
  <c r="AO14" i="21"/>
  <c r="AN14" i="21"/>
  <c r="AM14" i="21"/>
  <c r="AL14" i="21"/>
  <c r="AH14" i="21"/>
  <c r="AG14" i="21"/>
  <c r="AF14" i="21"/>
  <c r="AE14" i="21"/>
  <c r="AD14" i="21"/>
  <c r="AC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AQ13" i="21"/>
  <c r="AP13" i="21"/>
  <c r="AO13" i="21"/>
  <c r="AN13" i="21"/>
  <c r="AM13" i="21"/>
  <c r="AL13" i="21"/>
  <c r="AH13" i="21"/>
  <c r="AG13" i="21"/>
  <c r="AF13" i="21"/>
  <c r="AE13" i="21"/>
  <c r="AD13" i="21"/>
  <c r="AC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AQ12" i="21"/>
  <c r="AP12" i="21"/>
  <c r="AO12" i="21"/>
  <c r="AN12" i="21"/>
  <c r="AM12" i="21"/>
  <c r="AL12" i="21"/>
  <c r="AH12" i="21"/>
  <c r="AG12" i="21"/>
  <c r="AF12" i="21"/>
  <c r="AE12" i="21"/>
  <c r="AD12" i="21"/>
  <c r="AC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AQ11" i="21"/>
  <c r="AP11" i="21"/>
  <c r="AO11" i="21"/>
  <c r="AN11" i="21"/>
  <c r="AM11" i="21"/>
  <c r="AL11" i="21"/>
  <c r="AH11" i="21"/>
  <c r="AG11" i="21"/>
  <c r="AF11" i="21"/>
  <c r="AE11" i="21"/>
  <c r="AD11" i="21"/>
  <c r="AC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AQ10" i="21"/>
  <c r="AP10" i="21"/>
  <c r="AO10" i="21"/>
  <c r="AN10" i="21"/>
  <c r="AM10" i="21"/>
  <c r="AL10" i="21"/>
  <c r="AH10" i="21"/>
  <c r="AG10" i="21"/>
  <c r="AF10" i="21"/>
  <c r="AE10" i="21"/>
  <c r="AD10" i="21"/>
  <c r="AC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AQ9" i="21"/>
  <c r="AP9" i="21"/>
  <c r="AO9" i="21"/>
  <c r="AN9" i="21"/>
  <c r="AM9" i="21"/>
  <c r="AL9" i="21"/>
  <c r="AH9" i="21"/>
  <c r="AG9" i="21"/>
  <c r="AF9" i="21"/>
  <c r="AE9" i="21"/>
  <c r="AD9" i="21"/>
  <c r="AC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AQ8" i="21"/>
  <c r="AP8" i="21"/>
  <c r="AO8" i="21"/>
  <c r="AN8" i="21"/>
  <c r="AM8" i="21"/>
  <c r="AL8" i="21"/>
  <c r="AH8" i="21"/>
  <c r="AG8" i="21"/>
  <c r="AF8" i="21"/>
  <c r="AE8" i="21"/>
  <c r="AD8" i="21"/>
  <c r="AC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AQ7" i="21"/>
  <c r="AP7" i="21"/>
  <c r="AO7" i="21"/>
  <c r="AN7" i="21"/>
  <c r="AM7" i="21"/>
  <c r="AL7" i="21"/>
  <c r="AH7" i="21"/>
  <c r="AG7" i="21"/>
  <c r="AF7" i="21"/>
  <c r="AE7" i="21"/>
  <c r="AD7" i="21"/>
  <c r="AC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AQ6" i="21"/>
  <c r="AP6" i="21"/>
  <c r="AO6" i="21"/>
  <c r="AN6" i="21"/>
  <c r="AM6" i="21"/>
  <c r="AL6" i="21"/>
  <c r="AH6" i="21"/>
  <c r="AG6" i="21"/>
  <c r="AF6" i="21"/>
  <c r="AE6" i="21"/>
  <c r="AD6" i="21"/>
  <c r="AC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AQ5" i="21"/>
  <c r="AP5" i="21"/>
  <c r="AO5" i="21"/>
  <c r="AN5" i="21"/>
  <c r="AM5" i="21"/>
  <c r="AL5" i="21"/>
  <c r="AH5" i="21"/>
  <c r="AG5" i="21"/>
  <c r="AF5" i="21"/>
  <c r="AE5" i="21"/>
  <c r="AD5" i="21"/>
  <c r="AC5" i="21"/>
  <c r="Y5" i="21"/>
  <c r="X5" i="21"/>
  <c r="W5" i="21"/>
  <c r="V5" i="21"/>
  <c r="U5" i="21"/>
  <c r="T5" i="21"/>
  <c r="S5" i="21"/>
  <c r="R5" i="21"/>
  <c r="Q5" i="21"/>
  <c r="P5" i="21"/>
  <c r="O5" i="21"/>
  <c r="N5" i="21"/>
  <c r="M5" i="21"/>
  <c r="L5" i="21"/>
  <c r="AQ4" i="21"/>
  <c r="AP4" i="21"/>
  <c r="AO4" i="21"/>
  <c r="AN4" i="21"/>
  <c r="AM4" i="21"/>
  <c r="AL4" i="21"/>
  <c r="AH4" i="21"/>
  <c r="AG4" i="21"/>
  <c r="AF4" i="21"/>
  <c r="AE4" i="21"/>
  <c r="AD4" i="21"/>
  <c r="AC4" i="21"/>
  <c r="Y4" i="21"/>
  <c r="X4" i="21"/>
  <c r="W4" i="21"/>
  <c r="V4" i="21"/>
  <c r="U4" i="21"/>
  <c r="T4" i="21"/>
  <c r="S4" i="21"/>
  <c r="R4" i="21"/>
  <c r="Q4" i="21"/>
  <c r="P4" i="21"/>
  <c r="O4" i="21"/>
  <c r="N4" i="21"/>
  <c r="M4" i="21"/>
  <c r="L4" i="21"/>
  <c r="AQ3" i="21"/>
  <c r="AP3" i="21"/>
  <c r="AO3" i="21"/>
  <c r="AN3" i="21"/>
  <c r="AM3" i="21"/>
  <c r="AL3" i="21"/>
  <c r="AH3" i="21"/>
  <c r="AG3" i="21"/>
  <c r="AF3" i="21"/>
  <c r="AE3" i="21"/>
  <c r="AD3" i="21"/>
  <c r="AC3" i="21"/>
  <c r="Y3" i="21"/>
  <c r="X3" i="21"/>
  <c r="W3" i="21"/>
  <c r="V3" i="21"/>
  <c r="U3" i="21"/>
  <c r="T3" i="21"/>
  <c r="S3" i="21"/>
  <c r="R3" i="21"/>
  <c r="Q3" i="21"/>
  <c r="P3" i="21"/>
  <c r="O3" i="21"/>
  <c r="N3" i="21"/>
  <c r="M3" i="21"/>
  <c r="L3" i="21"/>
  <c r="AQ2" i="21"/>
  <c r="AP2" i="21"/>
  <c r="AO2" i="21"/>
  <c r="AN2" i="21"/>
  <c r="AM2" i="21"/>
  <c r="AL2" i="21"/>
  <c r="AH2" i="21"/>
  <c r="AG2" i="21"/>
  <c r="AF2" i="21"/>
  <c r="AE2" i="21"/>
  <c r="AD2" i="21"/>
  <c r="AC2" i="21"/>
  <c r="Y2" i="21"/>
  <c r="X2" i="21"/>
  <c r="W2" i="21"/>
  <c r="V2" i="21"/>
  <c r="U2" i="21"/>
  <c r="T2" i="21"/>
  <c r="S2" i="21"/>
  <c r="R2" i="21"/>
  <c r="Q2" i="21"/>
  <c r="P2" i="21"/>
  <c r="O2" i="21"/>
  <c r="N2" i="21"/>
  <c r="M2" i="21"/>
  <c r="L2" i="21"/>
  <c r="AQ91" i="20"/>
  <c r="AP91" i="20"/>
  <c r="AO91" i="20"/>
  <c r="AN91" i="20"/>
  <c r="AM91" i="20"/>
  <c r="AL91" i="20"/>
  <c r="AH91" i="20"/>
  <c r="AG91" i="20"/>
  <c r="AF91" i="20"/>
  <c r="AE91" i="20"/>
  <c r="AD91" i="20"/>
  <c r="AC91" i="20"/>
  <c r="Y91" i="20"/>
  <c r="X91" i="20"/>
  <c r="W91" i="20"/>
  <c r="V91" i="20"/>
  <c r="U91" i="20"/>
  <c r="T91" i="20"/>
  <c r="S91" i="20"/>
  <c r="R91" i="20"/>
  <c r="Q91" i="20"/>
  <c r="P91" i="20"/>
  <c r="O91" i="20"/>
  <c r="N91" i="20"/>
  <c r="M91" i="20"/>
  <c r="L91" i="20"/>
  <c r="AQ90" i="20"/>
  <c r="AP90" i="20"/>
  <c r="AO90" i="20"/>
  <c r="AN90" i="20"/>
  <c r="AM90" i="20"/>
  <c r="AL90" i="20"/>
  <c r="AH90" i="20"/>
  <c r="AG90" i="20"/>
  <c r="AF90" i="20"/>
  <c r="AE90" i="20"/>
  <c r="AD90" i="20"/>
  <c r="AC90" i="20"/>
  <c r="Y90" i="20"/>
  <c r="X90" i="20"/>
  <c r="W90" i="20"/>
  <c r="V90" i="20"/>
  <c r="U90" i="20"/>
  <c r="T90" i="20"/>
  <c r="S90" i="20"/>
  <c r="R90" i="20"/>
  <c r="Q90" i="20"/>
  <c r="P90" i="20"/>
  <c r="O90" i="20"/>
  <c r="N90" i="20"/>
  <c r="M90" i="20"/>
  <c r="L90" i="20"/>
  <c r="AQ89" i="20"/>
  <c r="AP89" i="20"/>
  <c r="AO89" i="20"/>
  <c r="AN89" i="20"/>
  <c r="AM89" i="20"/>
  <c r="AL89" i="20"/>
  <c r="AH89" i="20"/>
  <c r="AG89" i="20"/>
  <c r="AF89" i="20"/>
  <c r="AE89" i="20"/>
  <c r="AD89" i="20"/>
  <c r="AC89" i="20"/>
  <c r="Y89" i="20"/>
  <c r="X89" i="20"/>
  <c r="W89" i="20"/>
  <c r="V89" i="20"/>
  <c r="U89" i="20"/>
  <c r="T89" i="20"/>
  <c r="S89" i="20"/>
  <c r="R89" i="20"/>
  <c r="Q89" i="20"/>
  <c r="P89" i="20"/>
  <c r="O89" i="20"/>
  <c r="N89" i="20"/>
  <c r="M89" i="20"/>
  <c r="L89" i="20"/>
  <c r="AQ88" i="20"/>
  <c r="AP88" i="20"/>
  <c r="AO88" i="20"/>
  <c r="AN88" i="20"/>
  <c r="AM88" i="20"/>
  <c r="AL88" i="20"/>
  <c r="AH88" i="20"/>
  <c r="AG88" i="20"/>
  <c r="AF88" i="20"/>
  <c r="AE88" i="20"/>
  <c r="AD88" i="20"/>
  <c r="AC88" i="20"/>
  <c r="Y88" i="20"/>
  <c r="X88" i="20"/>
  <c r="W88" i="20"/>
  <c r="V88" i="20"/>
  <c r="U88" i="20"/>
  <c r="T88" i="20"/>
  <c r="S88" i="20"/>
  <c r="R88" i="20"/>
  <c r="Q88" i="20"/>
  <c r="P88" i="20"/>
  <c r="O88" i="20"/>
  <c r="N88" i="20"/>
  <c r="M88" i="20"/>
  <c r="L88" i="20"/>
  <c r="AQ87" i="20"/>
  <c r="AP87" i="20"/>
  <c r="AO87" i="20"/>
  <c r="AN87" i="20"/>
  <c r="AM87" i="20"/>
  <c r="AL87" i="20"/>
  <c r="AH87" i="20"/>
  <c r="AG87" i="20"/>
  <c r="AF87" i="20"/>
  <c r="AE87" i="20"/>
  <c r="AD87" i="20"/>
  <c r="AC87" i="20"/>
  <c r="Y87" i="20"/>
  <c r="X87" i="20"/>
  <c r="W87" i="20"/>
  <c r="V87" i="20"/>
  <c r="U87" i="20"/>
  <c r="T87" i="20"/>
  <c r="S87" i="20"/>
  <c r="R87" i="20"/>
  <c r="Q87" i="20"/>
  <c r="P87" i="20"/>
  <c r="O87" i="20"/>
  <c r="N87" i="20"/>
  <c r="M87" i="20"/>
  <c r="L87" i="20"/>
  <c r="AQ86" i="20"/>
  <c r="AP86" i="20"/>
  <c r="AO86" i="20"/>
  <c r="AN86" i="20"/>
  <c r="AM86" i="20"/>
  <c r="AL86" i="20"/>
  <c r="AH86" i="20"/>
  <c r="AG86" i="20"/>
  <c r="AF86" i="20"/>
  <c r="AE86" i="20"/>
  <c r="AD86" i="20"/>
  <c r="AC86" i="20"/>
  <c r="Y86" i="20"/>
  <c r="X86" i="20"/>
  <c r="W86" i="20"/>
  <c r="V86" i="20"/>
  <c r="U86" i="20"/>
  <c r="T86" i="20"/>
  <c r="S86" i="20"/>
  <c r="R86" i="20"/>
  <c r="Q86" i="20"/>
  <c r="P86" i="20"/>
  <c r="O86" i="20"/>
  <c r="N86" i="20"/>
  <c r="M86" i="20"/>
  <c r="L86" i="20"/>
  <c r="AQ85" i="20"/>
  <c r="AP85" i="20"/>
  <c r="AO85" i="20"/>
  <c r="AN85" i="20"/>
  <c r="AM85" i="20"/>
  <c r="AL85" i="20"/>
  <c r="AH85" i="20"/>
  <c r="AG85" i="20"/>
  <c r="AF85" i="20"/>
  <c r="AE85" i="20"/>
  <c r="AD85" i="20"/>
  <c r="AC85" i="20"/>
  <c r="Y85" i="20"/>
  <c r="X85" i="20"/>
  <c r="W85" i="20"/>
  <c r="V85" i="20"/>
  <c r="U85" i="20"/>
  <c r="T85" i="20"/>
  <c r="S85" i="20"/>
  <c r="R85" i="20"/>
  <c r="Q85" i="20"/>
  <c r="P85" i="20"/>
  <c r="O85" i="20"/>
  <c r="N85" i="20"/>
  <c r="M85" i="20"/>
  <c r="L85" i="20"/>
  <c r="AQ84" i="20"/>
  <c r="AP84" i="20"/>
  <c r="AO84" i="20"/>
  <c r="AN84" i="20"/>
  <c r="AM84" i="20"/>
  <c r="AL84" i="20"/>
  <c r="AH84" i="20"/>
  <c r="AG84" i="20"/>
  <c r="AF84" i="20"/>
  <c r="AE84" i="20"/>
  <c r="AD84" i="20"/>
  <c r="AC84" i="20"/>
  <c r="Y84" i="20"/>
  <c r="X84" i="20"/>
  <c r="W84" i="20"/>
  <c r="V84" i="20"/>
  <c r="U84" i="20"/>
  <c r="T84" i="20"/>
  <c r="S84" i="20"/>
  <c r="R84" i="20"/>
  <c r="Q84" i="20"/>
  <c r="P84" i="20"/>
  <c r="O84" i="20"/>
  <c r="N84" i="20"/>
  <c r="M84" i="20"/>
  <c r="L84" i="20"/>
  <c r="AQ83" i="20"/>
  <c r="AP83" i="20"/>
  <c r="AO83" i="20"/>
  <c r="AN83" i="20"/>
  <c r="AM83" i="20"/>
  <c r="AL83" i="20"/>
  <c r="AH83" i="20"/>
  <c r="AG83" i="20"/>
  <c r="AF83" i="20"/>
  <c r="AE83" i="20"/>
  <c r="AD83" i="20"/>
  <c r="AC83" i="20"/>
  <c r="Y83" i="20"/>
  <c r="X83" i="20"/>
  <c r="W83" i="20"/>
  <c r="V83" i="20"/>
  <c r="U83" i="20"/>
  <c r="T83" i="20"/>
  <c r="S83" i="20"/>
  <c r="R83" i="20"/>
  <c r="Q83" i="20"/>
  <c r="P83" i="20"/>
  <c r="O83" i="20"/>
  <c r="N83" i="20"/>
  <c r="M83" i="20"/>
  <c r="L83" i="20"/>
  <c r="AQ82" i="20"/>
  <c r="AP82" i="20"/>
  <c r="AO82" i="20"/>
  <c r="AN82" i="20"/>
  <c r="AM82" i="20"/>
  <c r="AL82" i="20"/>
  <c r="AH82" i="20"/>
  <c r="AG82" i="20"/>
  <c r="AF82" i="20"/>
  <c r="AE82" i="20"/>
  <c r="AD82" i="20"/>
  <c r="AC82" i="20"/>
  <c r="Y82" i="20"/>
  <c r="X82" i="20"/>
  <c r="W82" i="20"/>
  <c r="V82" i="20"/>
  <c r="U82" i="20"/>
  <c r="T82" i="20"/>
  <c r="S82" i="20"/>
  <c r="R82" i="20"/>
  <c r="Q82" i="20"/>
  <c r="P82" i="20"/>
  <c r="O82" i="20"/>
  <c r="N82" i="20"/>
  <c r="M82" i="20"/>
  <c r="L82" i="20"/>
  <c r="AQ81" i="20"/>
  <c r="AP81" i="20"/>
  <c r="AO81" i="20"/>
  <c r="AN81" i="20"/>
  <c r="AM81" i="20"/>
  <c r="AL81" i="20"/>
  <c r="AH81" i="20"/>
  <c r="AG81" i="20"/>
  <c r="AF81" i="20"/>
  <c r="AE81" i="20"/>
  <c r="AD81" i="20"/>
  <c r="AC81" i="20"/>
  <c r="Y81" i="20"/>
  <c r="X81" i="20"/>
  <c r="W81" i="20"/>
  <c r="V81" i="20"/>
  <c r="U81" i="20"/>
  <c r="T81" i="20"/>
  <c r="S81" i="20"/>
  <c r="R81" i="20"/>
  <c r="Q81" i="20"/>
  <c r="P81" i="20"/>
  <c r="O81" i="20"/>
  <c r="N81" i="20"/>
  <c r="M81" i="20"/>
  <c r="L81" i="20"/>
  <c r="AQ80" i="20"/>
  <c r="AP80" i="20"/>
  <c r="AO80" i="20"/>
  <c r="AN80" i="20"/>
  <c r="AM80" i="20"/>
  <c r="AL80" i="20"/>
  <c r="AH80" i="20"/>
  <c r="AG80" i="20"/>
  <c r="AF80" i="20"/>
  <c r="AE80" i="20"/>
  <c r="AD80" i="20"/>
  <c r="AC80" i="20"/>
  <c r="Y80" i="20"/>
  <c r="X80" i="20"/>
  <c r="W80" i="20"/>
  <c r="V80" i="20"/>
  <c r="U80" i="20"/>
  <c r="T80" i="20"/>
  <c r="S80" i="20"/>
  <c r="R80" i="20"/>
  <c r="Q80" i="20"/>
  <c r="P80" i="20"/>
  <c r="O80" i="20"/>
  <c r="N80" i="20"/>
  <c r="M80" i="20"/>
  <c r="L80" i="20"/>
  <c r="AQ79" i="20"/>
  <c r="AP79" i="20"/>
  <c r="AO79" i="20"/>
  <c r="AN79" i="20"/>
  <c r="AM79" i="20"/>
  <c r="AL79" i="20"/>
  <c r="AH79" i="20"/>
  <c r="AG79" i="20"/>
  <c r="AF79" i="20"/>
  <c r="AE79" i="20"/>
  <c r="AD79" i="20"/>
  <c r="AC79" i="20"/>
  <c r="Y79" i="20"/>
  <c r="X79" i="20"/>
  <c r="W79" i="20"/>
  <c r="V79" i="20"/>
  <c r="U79" i="20"/>
  <c r="T79" i="20"/>
  <c r="S79" i="20"/>
  <c r="R79" i="20"/>
  <c r="Q79" i="20"/>
  <c r="P79" i="20"/>
  <c r="O79" i="20"/>
  <c r="N79" i="20"/>
  <c r="M79" i="20"/>
  <c r="L79" i="20"/>
  <c r="AQ78" i="20"/>
  <c r="AP78" i="20"/>
  <c r="AO78" i="20"/>
  <c r="AN78" i="20"/>
  <c r="AM78" i="20"/>
  <c r="AL78" i="20"/>
  <c r="AH78" i="20"/>
  <c r="AG78" i="20"/>
  <c r="AF78" i="20"/>
  <c r="AE78" i="20"/>
  <c r="AD78" i="20"/>
  <c r="AC78" i="20"/>
  <c r="Y78" i="20"/>
  <c r="X78" i="20"/>
  <c r="W78" i="20"/>
  <c r="V78" i="20"/>
  <c r="U78" i="20"/>
  <c r="T78" i="20"/>
  <c r="S78" i="20"/>
  <c r="R78" i="20"/>
  <c r="Q78" i="20"/>
  <c r="P78" i="20"/>
  <c r="O78" i="20"/>
  <c r="N78" i="20"/>
  <c r="M78" i="20"/>
  <c r="L78" i="20"/>
  <c r="AQ77" i="20"/>
  <c r="AP77" i="20"/>
  <c r="AO77" i="20"/>
  <c r="AN77" i="20"/>
  <c r="AM77" i="20"/>
  <c r="AL77" i="20"/>
  <c r="AH77" i="20"/>
  <c r="AG77" i="20"/>
  <c r="AF77" i="20"/>
  <c r="AE77" i="20"/>
  <c r="AD77" i="20"/>
  <c r="AC77" i="20"/>
  <c r="Y77" i="20"/>
  <c r="X77" i="20"/>
  <c r="W77" i="20"/>
  <c r="V77" i="20"/>
  <c r="U77" i="20"/>
  <c r="T77" i="20"/>
  <c r="S77" i="20"/>
  <c r="R77" i="20"/>
  <c r="Q77" i="20"/>
  <c r="P77" i="20"/>
  <c r="O77" i="20"/>
  <c r="N77" i="20"/>
  <c r="M77" i="20"/>
  <c r="L77" i="20"/>
  <c r="AQ76" i="20"/>
  <c r="AP76" i="20"/>
  <c r="AO76" i="20"/>
  <c r="AN76" i="20"/>
  <c r="AM76" i="20"/>
  <c r="AL76" i="20"/>
  <c r="AH76" i="20"/>
  <c r="AG76" i="20"/>
  <c r="AF76" i="20"/>
  <c r="AE76" i="20"/>
  <c r="AD76" i="20"/>
  <c r="AC76" i="20"/>
  <c r="Y76" i="20"/>
  <c r="X76" i="20"/>
  <c r="W76" i="20"/>
  <c r="V76" i="20"/>
  <c r="U76" i="20"/>
  <c r="T76" i="20"/>
  <c r="S76" i="20"/>
  <c r="R76" i="20"/>
  <c r="Q76" i="20"/>
  <c r="P76" i="20"/>
  <c r="O76" i="20"/>
  <c r="N76" i="20"/>
  <c r="M76" i="20"/>
  <c r="L76" i="20"/>
  <c r="AQ75" i="20"/>
  <c r="AP75" i="20"/>
  <c r="AO75" i="20"/>
  <c r="AN75" i="20"/>
  <c r="AM75" i="20"/>
  <c r="AL75" i="20"/>
  <c r="AH75" i="20"/>
  <c r="AG75" i="20"/>
  <c r="AF75" i="20"/>
  <c r="AE75" i="20"/>
  <c r="AD75" i="20"/>
  <c r="AC75" i="20"/>
  <c r="Y75" i="20"/>
  <c r="X75" i="20"/>
  <c r="W75" i="20"/>
  <c r="V75" i="20"/>
  <c r="U75" i="20"/>
  <c r="T75" i="20"/>
  <c r="S75" i="20"/>
  <c r="R75" i="20"/>
  <c r="Q75" i="20"/>
  <c r="P75" i="20"/>
  <c r="O75" i="20"/>
  <c r="N75" i="20"/>
  <c r="M75" i="20"/>
  <c r="L75" i="20"/>
  <c r="AQ74" i="20"/>
  <c r="AP74" i="20"/>
  <c r="AO74" i="20"/>
  <c r="AN74" i="20"/>
  <c r="AM74" i="20"/>
  <c r="AL74" i="20"/>
  <c r="AH74" i="20"/>
  <c r="AG74" i="20"/>
  <c r="AF74" i="20"/>
  <c r="AE74" i="20"/>
  <c r="AD74" i="20"/>
  <c r="AC74" i="20"/>
  <c r="Y74" i="20"/>
  <c r="X74" i="20"/>
  <c r="W74" i="20"/>
  <c r="V74" i="20"/>
  <c r="U74" i="20"/>
  <c r="T74" i="20"/>
  <c r="S74" i="20"/>
  <c r="R74" i="20"/>
  <c r="Q74" i="20"/>
  <c r="P74" i="20"/>
  <c r="O74" i="20"/>
  <c r="N74" i="20"/>
  <c r="M74" i="20"/>
  <c r="L74" i="20"/>
  <c r="AQ73" i="20"/>
  <c r="AP73" i="20"/>
  <c r="AO73" i="20"/>
  <c r="AN73" i="20"/>
  <c r="AM73" i="20"/>
  <c r="AL73" i="20"/>
  <c r="AH73" i="20"/>
  <c r="AG73" i="20"/>
  <c r="AF73" i="20"/>
  <c r="AE73" i="20"/>
  <c r="AD73" i="20"/>
  <c r="AC73" i="20"/>
  <c r="Y73" i="20"/>
  <c r="X73" i="20"/>
  <c r="W73" i="20"/>
  <c r="V73" i="20"/>
  <c r="U73" i="20"/>
  <c r="T73" i="20"/>
  <c r="S73" i="20"/>
  <c r="R73" i="20"/>
  <c r="Q73" i="20"/>
  <c r="P73" i="20"/>
  <c r="O73" i="20"/>
  <c r="N73" i="20"/>
  <c r="M73" i="20"/>
  <c r="L73" i="20"/>
  <c r="AQ72" i="20"/>
  <c r="AP72" i="20"/>
  <c r="AO72" i="20"/>
  <c r="AN72" i="20"/>
  <c r="AM72" i="20"/>
  <c r="AL72" i="20"/>
  <c r="AH72" i="20"/>
  <c r="AG72" i="20"/>
  <c r="AF72" i="20"/>
  <c r="AE72" i="20"/>
  <c r="AD72" i="20"/>
  <c r="AC72" i="20"/>
  <c r="Y72" i="20"/>
  <c r="X72" i="20"/>
  <c r="W72" i="20"/>
  <c r="V72" i="20"/>
  <c r="U72" i="20"/>
  <c r="T72" i="20"/>
  <c r="S72" i="20"/>
  <c r="R72" i="20"/>
  <c r="Q72" i="20"/>
  <c r="P72" i="20"/>
  <c r="O72" i="20"/>
  <c r="N72" i="20"/>
  <c r="M72" i="20"/>
  <c r="L72" i="20"/>
  <c r="AQ71" i="20"/>
  <c r="AP71" i="20"/>
  <c r="AO71" i="20"/>
  <c r="AN71" i="20"/>
  <c r="AM71" i="20"/>
  <c r="AL71" i="20"/>
  <c r="AH71" i="20"/>
  <c r="AG71" i="20"/>
  <c r="AF71" i="20"/>
  <c r="AE71" i="20"/>
  <c r="AD71" i="20"/>
  <c r="AC71" i="20"/>
  <c r="Y71" i="20"/>
  <c r="X71" i="20"/>
  <c r="W71" i="20"/>
  <c r="V71" i="20"/>
  <c r="U71" i="20"/>
  <c r="T71" i="20"/>
  <c r="S71" i="20"/>
  <c r="R71" i="20"/>
  <c r="Q71" i="20"/>
  <c r="P71" i="20"/>
  <c r="O71" i="20"/>
  <c r="N71" i="20"/>
  <c r="M71" i="20"/>
  <c r="L71" i="20"/>
  <c r="AQ70" i="20"/>
  <c r="AP70" i="20"/>
  <c r="AO70" i="20"/>
  <c r="AN70" i="20"/>
  <c r="AM70" i="20"/>
  <c r="AL70" i="20"/>
  <c r="AH70" i="20"/>
  <c r="AG70" i="20"/>
  <c r="AF70" i="20"/>
  <c r="AE70" i="20"/>
  <c r="AD70" i="20"/>
  <c r="AC70" i="20"/>
  <c r="Y70" i="20"/>
  <c r="X70" i="20"/>
  <c r="W70" i="20"/>
  <c r="V70" i="20"/>
  <c r="U70" i="20"/>
  <c r="T70" i="20"/>
  <c r="S70" i="20"/>
  <c r="R70" i="20"/>
  <c r="Q70" i="20"/>
  <c r="P70" i="20"/>
  <c r="O70" i="20"/>
  <c r="N70" i="20"/>
  <c r="M70" i="20"/>
  <c r="L70" i="20"/>
  <c r="AQ69" i="20"/>
  <c r="AP69" i="20"/>
  <c r="AO69" i="20"/>
  <c r="AN69" i="20"/>
  <c r="AM69" i="20"/>
  <c r="AL69" i="20"/>
  <c r="AH69" i="20"/>
  <c r="AG69" i="20"/>
  <c r="AF69" i="20"/>
  <c r="AE69" i="20"/>
  <c r="AD69" i="20"/>
  <c r="AC69" i="20"/>
  <c r="Y69" i="20"/>
  <c r="X69" i="20"/>
  <c r="W69" i="20"/>
  <c r="V69" i="20"/>
  <c r="U69" i="20"/>
  <c r="T69" i="20"/>
  <c r="S69" i="20"/>
  <c r="R69" i="20"/>
  <c r="Q69" i="20"/>
  <c r="P69" i="20"/>
  <c r="O69" i="20"/>
  <c r="N69" i="20"/>
  <c r="M69" i="20"/>
  <c r="L69" i="20"/>
  <c r="AQ68" i="20"/>
  <c r="AP68" i="20"/>
  <c r="AO68" i="20"/>
  <c r="AN68" i="20"/>
  <c r="AM68" i="20"/>
  <c r="AL68" i="20"/>
  <c r="AH68" i="20"/>
  <c r="AG68" i="20"/>
  <c r="AF68" i="20"/>
  <c r="AE68" i="20"/>
  <c r="AD68" i="20"/>
  <c r="AC68" i="20"/>
  <c r="Y68" i="20"/>
  <c r="X68" i="20"/>
  <c r="W68" i="20"/>
  <c r="V68" i="20"/>
  <c r="U68" i="20"/>
  <c r="T68" i="20"/>
  <c r="S68" i="20"/>
  <c r="R68" i="20"/>
  <c r="Q68" i="20"/>
  <c r="P68" i="20"/>
  <c r="O68" i="20"/>
  <c r="N68" i="20"/>
  <c r="M68" i="20"/>
  <c r="L68" i="20"/>
  <c r="AQ67" i="20"/>
  <c r="AP67" i="20"/>
  <c r="AO67" i="20"/>
  <c r="AN67" i="20"/>
  <c r="AM67" i="20"/>
  <c r="AL67" i="20"/>
  <c r="AH67" i="20"/>
  <c r="AG67" i="20"/>
  <c r="AF67" i="20"/>
  <c r="AE67" i="20"/>
  <c r="AD67" i="20"/>
  <c r="AC67" i="20"/>
  <c r="Y67" i="20"/>
  <c r="X67" i="20"/>
  <c r="W67" i="20"/>
  <c r="V67" i="20"/>
  <c r="U67" i="20"/>
  <c r="T67" i="20"/>
  <c r="S67" i="20"/>
  <c r="R67" i="20"/>
  <c r="Q67" i="20"/>
  <c r="P67" i="20"/>
  <c r="O67" i="20"/>
  <c r="N67" i="20"/>
  <c r="M67" i="20"/>
  <c r="L67" i="20"/>
  <c r="AQ66" i="20"/>
  <c r="AP66" i="20"/>
  <c r="AO66" i="20"/>
  <c r="AN66" i="20"/>
  <c r="AM66" i="20"/>
  <c r="AL66" i="20"/>
  <c r="AH66" i="20"/>
  <c r="AG66" i="20"/>
  <c r="AF66" i="20"/>
  <c r="AE66" i="20"/>
  <c r="AD66" i="20"/>
  <c r="AC66" i="20"/>
  <c r="Y66" i="20"/>
  <c r="X66" i="20"/>
  <c r="W66" i="20"/>
  <c r="V66" i="20"/>
  <c r="U66" i="20"/>
  <c r="T66" i="20"/>
  <c r="S66" i="20"/>
  <c r="R66" i="20"/>
  <c r="Q66" i="20"/>
  <c r="P66" i="20"/>
  <c r="O66" i="20"/>
  <c r="N66" i="20"/>
  <c r="M66" i="20"/>
  <c r="L66" i="20"/>
  <c r="AQ65" i="20"/>
  <c r="AP65" i="20"/>
  <c r="AO65" i="20"/>
  <c r="AN65" i="20"/>
  <c r="AM65" i="20"/>
  <c r="AL65" i="20"/>
  <c r="AH65" i="20"/>
  <c r="AG65" i="20"/>
  <c r="AF65" i="20"/>
  <c r="AE65" i="20"/>
  <c r="AD65" i="20"/>
  <c r="AC65" i="20"/>
  <c r="Y65" i="20"/>
  <c r="X65" i="20"/>
  <c r="W65" i="20"/>
  <c r="V65" i="20"/>
  <c r="U65" i="20"/>
  <c r="T65" i="20"/>
  <c r="S65" i="20"/>
  <c r="R65" i="20"/>
  <c r="Q65" i="20"/>
  <c r="P65" i="20"/>
  <c r="O65" i="20"/>
  <c r="N65" i="20"/>
  <c r="M65" i="20"/>
  <c r="L65" i="20"/>
  <c r="AQ64" i="20"/>
  <c r="AP64" i="20"/>
  <c r="AO64" i="20"/>
  <c r="AN64" i="20"/>
  <c r="AM64" i="20"/>
  <c r="AL64" i="20"/>
  <c r="AH64" i="20"/>
  <c r="AG64" i="20"/>
  <c r="AF64" i="20"/>
  <c r="AE64" i="20"/>
  <c r="AD64" i="20"/>
  <c r="AC64" i="20"/>
  <c r="Y64" i="20"/>
  <c r="X64" i="20"/>
  <c r="W64" i="20"/>
  <c r="V64" i="20"/>
  <c r="U64" i="20"/>
  <c r="T64" i="20"/>
  <c r="S64" i="20"/>
  <c r="R64" i="20"/>
  <c r="Q64" i="20"/>
  <c r="P64" i="20"/>
  <c r="O64" i="20"/>
  <c r="N64" i="20"/>
  <c r="M64" i="20"/>
  <c r="L64" i="20"/>
  <c r="AQ63" i="20"/>
  <c r="AP63" i="20"/>
  <c r="AO63" i="20"/>
  <c r="AN63" i="20"/>
  <c r="AM63" i="20"/>
  <c r="AL63" i="20"/>
  <c r="AH63" i="20"/>
  <c r="AG63" i="20"/>
  <c r="AF63" i="20"/>
  <c r="AE63" i="20"/>
  <c r="AD63" i="20"/>
  <c r="AC63" i="20"/>
  <c r="Y63" i="20"/>
  <c r="X63" i="20"/>
  <c r="W63" i="20"/>
  <c r="V63" i="20"/>
  <c r="U63" i="20"/>
  <c r="T63" i="20"/>
  <c r="S63" i="20"/>
  <c r="R63" i="20"/>
  <c r="Q63" i="20"/>
  <c r="P63" i="20"/>
  <c r="O63" i="20"/>
  <c r="N63" i="20"/>
  <c r="M63" i="20"/>
  <c r="L63" i="20"/>
  <c r="AQ62" i="20"/>
  <c r="AP62" i="20"/>
  <c r="AO62" i="20"/>
  <c r="AN62" i="20"/>
  <c r="AM62" i="20"/>
  <c r="AL62" i="20"/>
  <c r="AH62" i="20"/>
  <c r="AG62" i="20"/>
  <c r="AF62" i="20"/>
  <c r="AE62" i="20"/>
  <c r="AD62" i="20"/>
  <c r="AC62" i="20"/>
  <c r="Y62" i="20"/>
  <c r="X62" i="20"/>
  <c r="W62" i="20"/>
  <c r="V62" i="20"/>
  <c r="U62" i="20"/>
  <c r="T62" i="20"/>
  <c r="S62" i="20"/>
  <c r="R62" i="20"/>
  <c r="Q62" i="20"/>
  <c r="P62" i="20"/>
  <c r="O62" i="20"/>
  <c r="N62" i="20"/>
  <c r="M62" i="20"/>
  <c r="L62" i="20"/>
  <c r="AQ61" i="20"/>
  <c r="AP61" i="20"/>
  <c r="AO61" i="20"/>
  <c r="AN61" i="20"/>
  <c r="AM61" i="20"/>
  <c r="AL61" i="20"/>
  <c r="AH61" i="20"/>
  <c r="AG61" i="20"/>
  <c r="AF61" i="20"/>
  <c r="AE61" i="20"/>
  <c r="AD61" i="20"/>
  <c r="AC61" i="20"/>
  <c r="Y61" i="20"/>
  <c r="X61" i="20"/>
  <c r="W61" i="20"/>
  <c r="V61" i="20"/>
  <c r="U61" i="20"/>
  <c r="T61" i="20"/>
  <c r="S61" i="20"/>
  <c r="R61" i="20"/>
  <c r="Q61" i="20"/>
  <c r="P61" i="20"/>
  <c r="O61" i="20"/>
  <c r="N61" i="20"/>
  <c r="M61" i="20"/>
  <c r="L61" i="20"/>
  <c r="AQ60" i="20"/>
  <c r="AP60" i="20"/>
  <c r="AO60" i="20"/>
  <c r="AN60" i="20"/>
  <c r="AM60" i="20"/>
  <c r="AL60" i="20"/>
  <c r="AH60" i="20"/>
  <c r="AG60" i="20"/>
  <c r="AF60" i="20"/>
  <c r="AE60" i="20"/>
  <c r="AD60" i="20"/>
  <c r="AC60" i="20"/>
  <c r="Y60" i="20"/>
  <c r="X60" i="20"/>
  <c r="W60" i="20"/>
  <c r="V60" i="20"/>
  <c r="U60" i="20"/>
  <c r="T60" i="20"/>
  <c r="S60" i="20"/>
  <c r="R60" i="20"/>
  <c r="Q60" i="20"/>
  <c r="P60" i="20"/>
  <c r="O60" i="20"/>
  <c r="N60" i="20"/>
  <c r="M60" i="20"/>
  <c r="L60" i="20"/>
  <c r="AQ59" i="20"/>
  <c r="AP59" i="20"/>
  <c r="AO59" i="20"/>
  <c r="AN59" i="20"/>
  <c r="AM59" i="20"/>
  <c r="AL59" i="20"/>
  <c r="AH59" i="20"/>
  <c r="AG59" i="20"/>
  <c r="AF59" i="20"/>
  <c r="AE59" i="20"/>
  <c r="AD59" i="20"/>
  <c r="AC59" i="20"/>
  <c r="Y59" i="20"/>
  <c r="X59" i="20"/>
  <c r="W59" i="20"/>
  <c r="V59" i="20"/>
  <c r="U59" i="20"/>
  <c r="T59" i="20"/>
  <c r="S59" i="20"/>
  <c r="R59" i="20"/>
  <c r="Q59" i="20"/>
  <c r="P59" i="20"/>
  <c r="O59" i="20"/>
  <c r="N59" i="20"/>
  <c r="M59" i="20"/>
  <c r="L59" i="20"/>
  <c r="AQ58" i="20"/>
  <c r="AP58" i="20"/>
  <c r="AO58" i="20"/>
  <c r="AN58" i="20"/>
  <c r="AM58" i="20"/>
  <c r="AL58" i="20"/>
  <c r="AH58" i="20"/>
  <c r="AG58" i="20"/>
  <c r="AF58" i="20"/>
  <c r="AE58" i="20"/>
  <c r="AD58" i="20"/>
  <c r="AC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AQ57" i="20"/>
  <c r="AP57" i="20"/>
  <c r="AO57" i="20"/>
  <c r="AN57" i="20"/>
  <c r="AM57" i="20"/>
  <c r="AL57" i="20"/>
  <c r="AH57" i="20"/>
  <c r="AG57" i="20"/>
  <c r="AF57" i="20"/>
  <c r="AE57" i="20"/>
  <c r="AD57" i="20"/>
  <c r="AC57" i="20"/>
  <c r="Y57" i="20"/>
  <c r="X57" i="20"/>
  <c r="W57" i="20"/>
  <c r="V57" i="20"/>
  <c r="U57" i="20"/>
  <c r="T57" i="20"/>
  <c r="S57" i="20"/>
  <c r="R57" i="20"/>
  <c r="Q57" i="20"/>
  <c r="P57" i="20"/>
  <c r="O57" i="20"/>
  <c r="N57" i="20"/>
  <c r="M57" i="20"/>
  <c r="L57" i="20"/>
  <c r="AQ56" i="20"/>
  <c r="AP56" i="20"/>
  <c r="AO56" i="20"/>
  <c r="AN56" i="20"/>
  <c r="AM56" i="20"/>
  <c r="AL56" i="20"/>
  <c r="AH56" i="20"/>
  <c r="AG56" i="20"/>
  <c r="AF56" i="20"/>
  <c r="AE56" i="20"/>
  <c r="AD56" i="20"/>
  <c r="AC56" i="20"/>
  <c r="Y56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AQ55" i="20"/>
  <c r="AP55" i="20"/>
  <c r="AO55" i="20"/>
  <c r="AN55" i="20"/>
  <c r="AM55" i="20"/>
  <c r="AL55" i="20"/>
  <c r="AH55" i="20"/>
  <c r="AG55" i="20"/>
  <c r="AF55" i="20"/>
  <c r="AE55" i="20"/>
  <c r="AD55" i="20"/>
  <c r="AC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AQ54" i="20"/>
  <c r="AP54" i="20"/>
  <c r="AO54" i="20"/>
  <c r="AN54" i="20"/>
  <c r="AM54" i="20"/>
  <c r="AL54" i="20"/>
  <c r="AH54" i="20"/>
  <c r="AG54" i="20"/>
  <c r="AF54" i="20"/>
  <c r="AE54" i="20"/>
  <c r="AD54" i="20"/>
  <c r="AC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AQ53" i="20"/>
  <c r="AP53" i="20"/>
  <c r="AO53" i="20"/>
  <c r="AN53" i="20"/>
  <c r="AM53" i="20"/>
  <c r="AL53" i="20"/>
  <c r="AH53" i="20"/>
  <c r="AG53" i="20"/>
  <c r="AF53" i="20"/>
  <c r="AE53" i="20"/>
  <c r="AD53" i="20"/>
  <c r="AC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AQ52" i="20"/>
  <c r="AP52" i="20"/>
  <c r="AO52" i="20"/>
  <c r="AN52" i="20"/>
  <c r="AM52" i="20"/>
  <c r="AL52" i="20"/>
  <c r="AH52" i="20"/>
  <c r="AG52" i="20"/>
  <c r="AF52" i="20"/>
  <c r="AE52" i="20"/>
  <c r="AD52" i="20"/>
  <c r="AC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AQ51" i="20"/>
  <c r="AP51" i="20"/>
  <c r="AO51" i="20"/>
  <c r="AN51" i="20"/>
  <c r="AM51" i="20"/>
  <c r="AL51" i="20"/>
  <c r="AH51" i="20"/>
  <c r="AG51" i="20"/>
  <c r="AF51" i="20"/>
  <c r="AE51" i="20"/>
  <c r="AD51" i="20"/>
  <c r="AC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AQ50" i="20"/>
  <c r="AP50" i="20"/>
  <c r="AO50" i="20"/>
  <c r="AN50" i="20"/>
  <c r="AM50" i="20"/>
  <c r="AL50" i="20"/>
  <c r="AH50" i="20"/>
  <c r="AG50" i="20"/>
  <c r="AF50" i="20"/>
  <c r="AE50" i="20"/>
  <c r="AD50" i="20"/>
  <c r="AC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AQ49" i="20"/>
  <c r="AP49" i="20"/>
  <c r="AO49" i="20"/>
  <c r="AN49" i="20"/>
  <c r="AM49" i="20"/>
  <c r="AL49" i="20"/>
  <c r="AH49" i="20"/>
  <c r="AG49" i="20"/>
  <c r="AF49" i="20"/>
  <c r="AE49" i="20"/>
  <c r="AD49" i="20"/>
  <c r="AC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AQ48" i="20"/>
  <c r="AP48" i="20"/>
  <c r="AO48" i="20"/>
  <c r="AN48" i="20"/>
  <c r="AM48" i="20"/>
  <c r="AL48" i="20"/>
  <c r="AH48" i="20"/>
  <c r="AG48" i="20"/>
  <c r="AF48" i="20"/>
  <c r="AE48" i="20"/>
  <c r="AD48" i="20"/>
  <c r="AC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AQ47" i="20"/>
  <c r="AP47" i="20"/>
  <c r="AO47" i="20"/>
  <c r="AN47" i="20"/>
  <c r="AM47" i="20"/>
  <c r="AL47" i="20"/>
  <c r="AH47" i="20"/>
  <c r="AG47" i="20"/>
  <c r="AF47" i="20"/>
  <c r="AE47" i="20"/>
  <c r="AD47" i="20"/>
  <c r="AC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AQ46" i="20"/>
  <c r="AP46" i="20"/>
  <c r="AO46" i="20"/>
  <c r="AN46" i="20"/>
  <c r="AM46" i="20"/>
  <c r="AL46" i="20"/>
  <c r="AH46" i="20"/>
  <c r="AG46" i="20"/>
  <c r="AF46" i="20"/>
  <c r="AE46" i="20"/>
  <c r="AD46" i="20"/>
  <c r="AC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AQ45" i="20"/>
  <c r="AP45" i="20"/>
  <c r="AO45" i="20"/>
  <c r="AN45" i="20"/>
  <c r="AM45" i="20"/>
  <c r="AL45" i="20"/>
  <c r="AH45" i="20"/>
  <c r="AG45" i="20"/>
  <c r="AF45" i="20"/>
  <c r="AE45" i="20"/>
  <c r="AD45" i="20"/>
  <c r="AC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AQ44" i="20"/>
  <c r="AP44" i="20"/>
  <c r="AO44" i="20"/>
  <c r="AN44" i="20"/>
  <c r="AM44" i="20"/>
  <c r="AL44" i="20"/>
  <c r="AH44" i="20"/>
  <c r="AG44" i="20"/>
  <c r="AF44" i="20"/>
  <c r="AE44" i="20"/>
  <c r="AD44" i="20"/>
  <c r="AC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AQ43" i="20"/>
  <c r="AP43" i="20"/>
  <c r="AO43" i="20"/>
  <c r="AN43" i="20"/>
  <c r="AM43" i="20"/>
  <c r="AL43" i="20"/>
  <c r="AH43" i="20"/>
  <c r="AG43" i="20"/>
  <c r="AF43" i="20"/>
  <c r="AE43" i="20"/>
  <c r="AD43" i="20"/>
  <c r="AC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AQ42" i="20"/>
  <c r="AP42" i="20"/>
  <c r="AO42" i="20"/>
  <c r="AN42" i="20"/>
  <c r="AM42" i="20"/>
  <c r="AL42" i="20"/>
  <c r="AH42" i="20"/>
  <c r="AG42" i="20"/>
  <c r="AF42" i="20"/>
  <c r="AE42" i="20"/>
  <c r="AD42" i="20"/>
  <c r="AC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AQ41" i="20"/>
  <c r="AP41" i="20"/>
  <c r="AO41" i="20"/>
  <c r="AN41" i="20"/>
  <c r="AM41" i="20"/>
  <c r="AL41" i="20"/>
  <c r="AH41" i="20"/>
  <c r="AG41" i="20"/>
  <c r="AF41" i="20"/>
  <c r="AE41" i="20"/>
  <c r="AD41" i="20"/>
  <c r="AC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AQ40" i="20"/>
  <c r="AP40" i="20"/>
  <c r="AO40" i="20"/>
  <c r="AN40" i="20"/>
  <c r="AM40" i="20"/>
  <c r="AL40" i="20"/>
  <c r="AH40" i="20"/>
  <c r="AG40" i="20"/>
  <c r="AF40" i="20"/>
  <c r="AE40" i="20"/>
  <c r="AD40" i="20"/>
  <c r="AC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AQ39" i="20"/>
  <c r="AP39" i="20"/>
  <c r="AO39" i="20"/>
  <c r="AN39" i="20"/>
  <c r="AM39" i="20"/>
  <c r="AL39" i="20"/>
  <c r="AH39" i="20"/>
  <c r="AG39" i="20"/>
  <c r="AF39" i="20"/>
  <c r="AE39" i="20"/>
  <c r="AD39" i="20"/>
  <c r="AC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AQ38" i="20"/>
  <c r="AP38" i="20"/>
  <c r="AO38" i="20"/>
  <c r="AN38" i="20"/>
  <c r="AM38" i="20"/>
  <c r="AL38" i="20"/>
  <c r="AH38" i="20"/>
  <c r="AG38" i="20"/>
  <c r="AF38" i="20"/>
  <c r="AE38" i="20"/>
  <c r="AD38" i="20"/>
  <c r="AC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AQ37" i="20"/>
  <c r="AP37" i="20"/>
  <c r="AO37" i="20"/>
  <c r="AN37" i="20"/>
  <c r="AM37" i="20"/>
  <c r="AL37" i="20"/>
  <c r="AH37" i="20"/>
  <c r="AG37" i="20"/>
  <c r="AF37" i="20"/>
  <c r="AE37" i="20"/>
  <c r="AD37" i="20"/>
  <c r="AC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AQ36" i="20"/>
  <c r="AP36" i="20"/>
  <c r="AO36" i="20"/>
  <c r="AN36" i="20"/>
  <c r="AM36" i="20"/>
  <c r="AL36" i="20"/>
  <c r="AH36" i="20"/>
  <c r="AG36" i="20"/>
  <c r="AF36" i="20"/>
  <c r="AE36" i="20"/>
  <c r="AD36" i="20"/>
  <c r="AC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AQ35" i="20"/>
  <c r="AP35" i="20"/>
  <c r="AO35" i="20"/>
  <c r="AN35" i="20"/>
  <c r="AM35" i="20"/>
  <c r="AL35" i="20"/>
  <c r="AH35" i="20"/>
  <c r="AG35" i="20"/>
  <c r="AF35" i="20"/>
  <c r="AE35" i="20"/>
  <c r="AD35" i="20"/>
  <c r="AC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AQ34" i="20"/>
  <c r="AP34" i="20"/>
  <c r="AO34" i="20"/>
  <c r="AN34" i="20"/>
  <c r="AM34" i="20"/>
  <c r="AL34" i="20"/>
  <c r="AH34" i="20"/>
  <c r="AG34" i="20"/>
  <c r="AF34" i="20"/>
  <c r="AE34" i="20"/>
  <c r="AD34" i="20"/>
  <c r="AC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AQ33" i="20"/>
  <c r="AP33" i="20"/>
  <c r="AO33" i="20"/>
  <c r="AN33" i="20"/>
  <c r="AM33" i="20"/>
  <c r="AL33" i="20"/>
  <c r="AH33" i="20"/>
  <c r="AG33" i="20"/>
  <c r="AF33" i="20"/>
  <c r="AE33" i="20"/>
  <c r="AD33" i="20"/>
  <c r="AC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AQ32" i="20"/>
  <c r="AP32" i="20"/>
  <c r="AO32" i="20"/>
  <c r="AN32" i="20"/>
  <c r="AM32" i="20"/>
  <c r="AL32" i="20"/>
  <c r="AH32" i="20"/>
  <c r="AG32" i="20"/>
  <c r="AF32" i="20"/>
  <c r="AE32" i="20"/>
  <c r="AD32" i="20"/>
  <c r="AC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AQ31" i="20"/>
  <c r="AP31" i="20"/>
  <c r="AO31" i="20"/>
  <c r="AN31" i="20"/>
  <c r="AM31" i="20"/>
  <c r="AL31" i="20"/>
  <c r="AH31" i="20"/>
  <c r="AG31" i="20"/>
  <c r="AF31" i="20"/>
  <c r="AE31" i="20"/>
  <c r="AD31" i="20"/>
  <c r="AC31" i="20"/>
  <c r="Y31" i="20"/>
  <c r="X31" i="20"/>
  <c r="W31" i="20"/>
  <c r="V31" i="20"/>
  <c r="U31" i="20"/>
  <c r="T31" i="20"/>
  <c r="S31" i="20"/>
  <c r="R31" i="20"/>
  <c r="Q31" i="20"/>
  <c r="P31" i="20"/>
  <c r="O31" i="20"/>
  <c r="N31" i="20"/>
  <c r="M31" i="20"/>
  <c r="L31" i="20"/>
  <c r="AQ30" i="20"/>
  <c r="AP30" i="20"/>
  <c r="AO30" i="20"/>
  <c r="AN30" i="20"/>
  <c r="AM30" i="20"/>
  <c r="AL30" i="20"/>
  <c r="AH30" i="20"/>
  <c r="AG30" i="20"/>
  <c r="AF30" i="20"/>
  <c r="AE30" i="20"/>
  <c r="AD30" i="20"/>
  <c r="AC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AQ29" i="20"/>
  <c r="AP29" i="20"/>
  <c r="AO29" i="20"/>
  <c r="AN29" i="20"/>
  <c r="AM29" i="20"/>
  <c r="AL29" i="20"/>
  <c r="AH29" i="20"/>
  <c r="AG29" i="20"/>
  <c r="AF29" i="20"/>
  <c r="AE29" i="20"/>
  <c r="AD29" i="20"/>
  <c r="AC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AQ28" i="20"/>
  <c r="AP28" i="20"/>
  <c r="AO28" i="20"/>
  <c r="AN28" i="20"/>
  <c r="AM28" i="20"/>
  <c r="AL28" i="20"/>
  <c r="AH28" i="20"/>
  <c r="AG28" i="20"/>
  <c r="AF28" i="20"/>
  <c r="AE28" i="20"/>
  <c r="AD28" i="20"/>
  <c r="AC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AQ27" i="20"/>
  <c r="AP27" i="20"/>
  <c r="AO27" i="20"/>
  <c r="AN27" i="20"/>
  <c r="AM27" i="20"/>
  <c r="AL27" i="20"/>
  <c r="AH27" i="20"/>
  <c r="AG27" i="20"/>
  <c r="AF27" i="20"/>
  <c r="AE27" i="20"/>
  <c r="AD27" i="20"/>
  <c r="AC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AQ26" i="20"/>
  <c r="AP26" i="20"/>
  <c r="AO26" i="20"/>
  <c r="AN26" i="20"/>
  <c r="AM26" i="20"/>
  <c r="AL26" i="20"/>
  <c r="AH26" i="20"/>
  <c r="AG26" i="20"/>
  <c r="AF26" i="20"/>
  <c r="AE26" i="20"/>
  <c r="AD26" i="20"/>
  <c r="AC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AQ25" i="20"/>
  <c r="AP25" i="20"/>
  <c r="AO25" i="20"/>
  <c r="AN25" i="20"/>
  <c r="AM25" i="20"/>
  <c r="AL25" i="20"/>
  <c r="AH25" i="20"/>
  <c r="AG25" i="20"/>
  <c r="AF25" i="20"/>
  <c r="AE25" i="20"/>
  <c r="AD25" i="20"/>
  <c r="AC25" i="20"/>
  <c r="Y25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L25" i="20"/>
  <c r="AQ24" i="20"/>
  <c r="AP24" i="20"/>
  <c r="AO24" i="20"/>
  <c r="AN24" i="20"/>
  <c r="AM24" i="20"/>
  <c r="AL24" i="20"/>
  <c r="AH24" i="20"/>
  <c r="AG24" i="20"/>
  <c r="AF24" i="20"/>
  <c r="AE24" i="20"/>
  <c r="AD24" i="20"/>
  <c r="AC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AQ23" i="20"/>
  <c r="AP23" i="20"/>
  <c r="AO23" i="20"/>
  <c r="AN23" i="20"/>
  <c r="AM23" i="20"/>
  <c r="AL23" i="20"/>
  <c r="AH23" i="20"/>
  <c r="AG23" i="20"/>
  <c r="AF23" i="20"/>
  <c r="AE23" i="20"/>
  <c r="AD23" i="20"/>
  <c r="AC23" i="20"/>
  <c r="Y23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L23" i="20"/>
  <c r="AQ22" i="20"/>
  <c r="AP22" i="20"/>
  <c r="AO22" i="20"/>
  <c r="AN22" i="20"/>
  <c r="AM22" i="20"/>
  <c r="AL22" i="20"/>
  <c r="AH22" i="20"/>
  <c r="AG22" i="20"/>
  <c r="AF22" i="20"/>
  <c r="AE22" i="20"/>
  <c r="AD22" i="20"/>
  <c r="AC22" i="20"/>
  <c r="Y22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L22" i="20"/>
  <c r="AQ21" i="20"/>
  <c r="AP21" i="20"/>
  <c r="AO21" i="20"/>
  <c r="AN21" i="20"/>
  <c r="AM21" i="20"/>
  <c r="AL21" i="20"/>
  <c r="AH21" i="20"/>
  <c r="AG21" i="20"/>
  <c r="AF21" i="20"/>
  <c r="AE21" i="20"/>
  <c r="AD21" i="20"/>
  <c r="AC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AQ20" i="20"/>
  <c r="AP20" i="20"/>
  <c r="AO20" i="20"/>
  <c r="AN20" i="20"/>
  <c r="AM20" i="20"/>
  <c r="AL20" i="20"/>
  <c r="AH20" i="20"/>
  <c r="AG20" i="20"/>
  <c r="AF20" i="20"/>
  <c r="AE20" i="20"/>
  <c r="AD20" i="20"/>
  <c r="AC20" i="20"/>
  <c r="Y20" i="20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AQ19" i="20"/>
  <c r="AP19" i="20"/>
  <c r="AO19" i="20"/>
  <c r="AN19" i="20"/>
  <c r="AM19" i="20"/>
  <c r="AL19" i="20"/>
  <c r="AH19" i="20"/>
  <c r="AG19" i="20"/>
  <c r="AF19" i="20"/>
  <c r="AE19" i="20"/>
  <c r="AD19" i="20"/>
  <c r="AC19" i="20"/>
  <c r="Y19" i="20"/>
  <c r="X19" i="20"/>
  <c r="W19" i="20"/>
  <c r="V19" i="20"/>
  <c r="U19" i="20"/>
  <c r="T19" i="20"/>
  <c r="S19" i="20"/>
  <c r="R19" i="20"/>
  <c r="Q19" i="20"/>
  <c r="P19" i="20"/>
  <c r="O19" i="20"/>
  <c r="N19" i="20"/>
  <c r="M19" i="20"/>
  <c r="L19" i="20"/>
  <c r="AQ18" i="20"/>
  <c r="AP18" i="20"/>
  <c r="AO18" i="20"/>
  <c r="AN18" i="20"/>
  <c r="AM18" i="20"/>
  <c r="AL18" i="20"/>
  <c r="AH18" i="20"/>
  <c r="AG18" i="20"/>
  <c r="AF18" i="20"/>
  <c r="AE18" i="20"/>
  <c r="AD18" i="20"/>
  <c r="AC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AQ17" i="20"/>
  <c r="AP17" i="20"/>
  <c r="AO17" i="20"/>
  <c r="AN17" i="20"/>
  <c r="AM17" i="20"/>
  <c r="AL17" i="20"/>
  <c r="AH17" i="20"/>
  <c r="AG17" i="20"/>
  <c r="AF17" i="20"/>
  <c r="AE17" i="20"/>
  <c r="AD17" i="20"/>
  <c r="AC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AQ16" i="20"/>
  <c r="AP16" i="20"/>
  <c r="AO16" i="20"/>
  <c r="AN16" i="20"/>
  <c r="AM16" i="20"/>
  <c r="AL16" i="20"/>
  <c r="AH16" i="20"/>
  <c r="AG16" i="20"/>
  <c r="AF16" i="20"/>
  <c r="AE16" i="20"/>
  <c r="AD16" i="20"/>
  <c r="AC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AQ15" i="20"/>
  <c r="AP15" i="20"/>
  <c r="AO15" i="20"/>
  <c r="AN15" i="20"/>
  <c r="AM15" i="20"/>
  <c r="AL15" i="20"/>
  <c r="AH15" i="20"/>
  <c r="AG15" i="20"/>
  <c r="AF15" i="20"/>
  <c r="AE15" i="20"/>
  <c r="AD15" i="20"/>
  <c r="AC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AQ14" i="20"/>
  <c r="AP14" i="20"/>
  <c r="AO14" i="20"/>
  <c r="AN14" i="20"/>
  <c r="AM14" i="20"/>
  <c r="AL14" i="20"/>
  <c r="AH14" i="20"/>
  <c r="AG14" i="20"/>
  <c r="AF14" i="20"/>
  <c r="AE14" i="20"/>
  <c r="AD14" i="20"/>
  <c r="AC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AQ13" i="20"/>
  <c r="AP13" i="20"/>
  <c r="AO13" i="20"/>
  <c r="AN13" i="20"/>
  <c r="AM13" i="20"/>
  <c r="AL13" i="20"/>
  <c r="AH13" i="20"/>
  <c r="AG13" i="20"/>
  <c r="AF13" i="20"/>
  <c r="AE13" i="20"/>
  <c r="AD13" i="20"/>
  <c r="AC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AQ12" i="20"/>
  <c r="AP12" i="20"/>
  <c r="AO12" i="20"/>
  <c r="AN12" i="20"/>
  <c r="AM12" i="20"/>
  <c r="AL12" i="20"/>
  <c r="AH12" i="20"/>
  <c r="AG12" i="20"/>
  <c r="AF12" i="20"/>
  <c r="AE12" i="20"/>
  <c r="AD12" i="20"/>
  <c r="AC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AQ11" i="20"/>
  <c r="AP11" i="20"/>
  <c r="AO11" i="20"/>
  <c r="AN11" i="20"/>
  <c r="AM11" i="20"/>
  <c r="AL11" i="20"/>
  <c r="AH11" i="20"/>
  <c r="AG11" i="20"/>
  <c r="AF11" i="20"/>
  <c r="AE11" i="20"/>
  <c r="AD11" i="20"/>
  <c r="AC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AQ10" i="20"/>
  <c r="AP10" i="20"/>
  <c r="AO10" i="20"/>
  <c r="AN10" i="20"/>
  <c r="AM10" i="20"/>
  <c r="AL10" i="20"/>
  <c r="AH10" i="20"/>
  <c r="AG10" i="20"/>
  <c r="AF10" i="20"/>
  <c r="AE10" i="20"/>
  <c r="AD10" i="20"/>
  <c r="AC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AQ9" i="20"/>
  <c r="AP9" i="20"/>
  <c r="AO9" i="20"/>
  <c r="AN9" i="20"/>
  <c r="AM9" i="20"/>
  <c r="AL9" i="20"/>
  <c r="AH9" i="20"/>
  <c r="AG9" i="20"/>
  <c r="AF9" i="20"/>
  <c r="AE9" i="20"/>
  <c r="AD9" i="20"/>
  <c r="AC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AQ8" i="20"/>
  <c r="AP8" i="20"/>
  <c r="AO8" i="20"/>
  <c r="AN8" i="20"/>
  <c r="AM8" i="20"/>
  <c r="AL8" i="20"/>
  <c r="AH8" i="20"/>
  <c r="AG8" i="20"/>
  <c r="AF8" i="20"/>
  <c r="AE8" i="20"/>
  <c r="AD8" i="20"/>
  <c r="AC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AQ7" i="20"/>
  <c r="AP7" i="20"/>
  <c r="AO7" i="20"/>
  <c r="AN7" i="20"/>
  <c r="AM7" i="20"/>
  <c r="AL7" i="20"/>
  <c r="AH7" i="20"/>
  <c r="AG7" i="20"/>
  <c r="AF7" i="20"/>
  <c r="AE7" i="20"/>
  <c r="AD7" i="20"/>
  <c r="AC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AQ6" i="20"/>
  <c r="AP6" i="20"/>
  <c r="AO6" i="20"/>
  <c r="AN6" i="20"/>
  <c r="AM6" i="20"/>
  <c r="AL6" i="20"/>
  <c r="AH6" i="20"/>
  <c r="AG6" i="20"/>
  <c r="AF6" i="20"/>
  <c r="AE6" i="20"/>
  <c r="AD6" i="20"/>
  <c r="AC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AQ5" i="20"/>
  <c r="AP5" i="20"/>
  <c r="AO5" i="20"/>
  <c r="AN5" i="20"/>
  <c r="AM5" i="20"/>
  <c r="AL5" i="20"/>
  <c r="AH5" i="20"/>
  <c r="AG5" i="20"/>
  <c r="AF5" i="20"/>
  <c r="AE5" i="20"/>
  <c r="AD5" i="20"/>
  <c r="AC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AQ4" i="20"/>
  <c r="AP4" i="20"/>
  <c r="AO4" i="20"/>
  <c r="AN4" i="20"/>
  <c r="AM4" i="20"/>
  <c r="AL4" i="20"/>
  <c r="AH4" i="20"/>
  <c r="AG4" i="20"/>
  <c r="AF4" i="20"/>
  <c r="AE4" i="20"/>
  <c r="AD4" i="20"/>
  <c r="AC4" i="20"/>
  <c r="Y4" i="20"/>
  <c r="X4" i="20"/>
  <c r="W4" i="20"/>
  <c r="V4" i="20"/>
  <c r="U4" i="20"/>
  <c r="T4" i="20"/>
  <c r="S4" i="20"/>
  <c r="R4" i="20"/>
  <c r="Q4" i="20"/>
  <c r="P4" i="20"/>
  <c r="O4" i="20"/>
  <c r="N4" i="20"/>
  <c r="M4" i="20"/>
  <c r="L4" i="20"/>
  <c r="AQ3" i="20"/>
  <c r="AP3" i="20"/>
  <c r="AO3" i="20"/>
  <c r="AN3" i="20"/>
  <c r="AM3" i="20"/>
  <c r="AL3" i="20"/>
  <c r="AH3" i="20"/>
  <c r="AG3" i="20"/>
  <c r="AF3" i="20"/>
  <c r="AE3" i="20"/>
  <c r="AD3" i="20"/>
  <c r="AC3" i="20"/>
  <c r="Y3" i="20"/>
  <c r="X3" i="20"/>
  <c r="W3" i="20"/>
  <c r="V3" i="20"/>
  <c r="U3" i="20"/>
  <c r="T3" i="20"/>
  <c r="S3" i="20"/>
  <c r="R3" i="20"/>
  <c r="Q3" i="20"/>
  <c r="P3" i="20"/>
  <c r="O3" i="20"/>
  <c r="N3" i="20"/>
  <c r="M3" i="20"/>
  <c r="L3" i="20"/>
  <c r="AQ2" i="20"/>
  <c r="AP2" i="20"/>
  <c r="AO2" i="20"/>
  <c r="AN2" i="20"/>
  <c r="AM2" i="20"/>
  <c r="AL2" i="20"/>
  <c r="AH2" i="20"/>
  <c r="AG2" i="20"/>
  <c r="AF2" i="20"/>
  <c r="AE2" i="20"/>
  <c r="AD2" i="20"/>
  <c r="AC2" i="20"/>
  <c r="Y2" i="20"/>
  <c r="X2" i="20"/>
  <c r="W2" i="20"/>
  <c r="V2" i="20"/>
  <c r="U2" i="20"/>
  <c r="T2" i="20"/>
  <c r="S2" i="20"/>
  <c r="R2" i="20"/>
  <c r="Q2" i="20"/>
  <c r="P2" i="20"/>
  <c r="O2" i="20"/>
  <c r="N2" i="20"/>
  <c r="M2" i="20"/>
  <c r="L2" i="20"/>
  <c r="AQ91" i="19"/>
  <c r="AP91" i="19"/>
  <c r="AO91" i="19"/>
  <c r="AN91" i="19"/>
  <c r="AM91" i="19"/>
  <c r="AL91" i="19"/>
  <c r="AH91" i="19"/>
  <c r="AG91" i="19"/>
  <c r="AF91" i="19"/>
  <c r="AE91" i="19"/>
  <c r="AD91" i="19"/>
  <c r="AC91" i="19"/>
  <c r="Y91" i="19"/>
  <c r="X91" i="19"/>
  <c r="W91" i="19"/>
  <c r="V91" i="19"/>
  <c r="U91" i="19"/>
  <c r="T91" i="19"/>
  <c r="S91" i="19"/>
  <c r="R91" i="19"/>
  <c r="Q91" i="19"/>
  <c r="P91" i="19"/>
  <c r="O91" i="19"/>
  <c r="N91" i="19"/>
  <c r="M91" i="19"/>
  <c r="L91" i="19"/>
  <c r="AQ90" i="19"/>
  <c r="AP90" i="19"/>
  <c r="AO90" i="19"/>
  <c r="AN90" i="19"/>
  <c r="AM90" i="19"/>
  <c r="AL90" i="19"/>
  <c r="AH90" i="19"/>
  <c r="AG90" i="19"/>
  <c r="AF90" i="19"/>
  <c r="AE90" i="19"/>
  <c r="AD90" i="19"/>
  <c r="AC90" i="19"/>
  <c r="Y90" i="19"/>
  <c r="X90" i="19"/>
  <c r="W90" i="19"/>
  <c r="V90" i="19"/>
  <c r="U90" i="19"/>
  <c r="T90" i="19"/>
  <c r="S90" i="19"/>
  <c r="R90" i="19"/>
  <c r="Q90" i="19"/>
  <c r="P90" i="19"/>
  <c r="O90" i="19"/>
  <c r="N90" i="19"/>
  <c r="M90" i="19"/>
  <c r="L90" i="19"/>
  <c r="AQ89" i="19"/>
  <c r="AP89" i="19"/>
  <c r="AO89" i="19"/>
  <c r="AN89" i="19"/>
  <c r="AM89" i="19"/>
  <c r="AL89" i="19"/>
  <c r="AH89" i="19"/>
  <c r="AG89" i="19"/>
  <c r="AF89" i="19"/>
  <c r="AE89" i="19"/>
  <c r="AD89" i="19"/>
  <c r="AC89" i="19"/>
  <c r="Y89" i="19"/>
  <c r="X89" i="19"/>
  <c r="W89" i="19"/>
  <c r="V89" i="19"/>
  <c r="U89" i="19"/>
  <c r="T89" i="19"/>
  <c r="S89" i="19"/>
  <c r="R89" i="19"/>
  <c r="Q89" i="19"/>
  <c r="P89" i="19"/>
  <c r="O89" i="19"/>
  <c r="N89" i="19"/>
  <c r="M89" i="19"/>
  <c r="L89" i="19"/>
  <c r="AQ88" i="19"/>
  <c r="AP88" i="19"/>
  <c r="AO88" i="19"/>
  <c r="AN88" i="19"/>
  <c r="AM88" i="19"/>
  <c r="AL88" i="19"/>
  <c r="AH88" i="19"/>
  <c r="AG88" i="19"/>
  <c r="AF88" i="19"/>
  <c r="AE88" i="19"/>
  <c r="AD88" i="19"/>
  <c r="AC88" i="19"/>
  <c r="Y88" i="19"/>
  <c r="X88" i="19"/>
  <c r="W88" i="19"/>
  <c r="V88" i="19"/>
  <c r="U88" i="19"/>
  <c r="T88" i="19"/>
  <c r="S88" i="19"/>
  <c r="R88" i="19"/>
  <c r="Q88" i="19"/>
  <c r="P88" i="19"/>
  <c r="O88" i="19"/>
  <c r="N88" i="19"/>
  <c r="M88" i="19"/>
  <c r="L88" i="19"/>
  <c r="AQ87" i="19"/>
  <c r="AP87" i="19"/>
  <c r="AO87" i="19"/>
  <c r="AN87" i="19"/>
  <c r="AM87" i="19"/>
  <c r="AL87" i="19"/>
  <c r="AH87" i="19"/>
  <c r="AG87" i="19"/>
  <c r="AF87" i="19"/>
  <c r="AE87" i="19"/>
  <c r="AD87" i="19"/>
  <c r="AC87" i="19"/>
  <c r="Y87" i="19"/>
  <c r="X87" i="19"/>
  <c r="W87" i="19"/>
  <c r="V87" i="19"/>
  <c r="U87" i="19"/>
  <c r="T87" i="19"/>
  <c r="S87" i="19"/>
  <c r="R87" i="19"/>
  <c r="Q87" i="19"/>
  <c r="P87" i="19"/>
  <c r="O87" i="19"/>
  <c r="N87" i="19"/>
  <c r="M87" i="19"/>
  <c r="L87" i="19"/>
  <c r="AQ86" i="19"/>
  <c r="AP86" i="19"/>
  <c r="AO86" i="19"/>
  <c r="AN86" i="19"/>
  <c r="AM86" i="19"/>
  <c r="AL86" i="19"/>
  <c r="AH86" i="19"/>
  <c r="AG86" i="19"/>
  <c r="AF86" i="19"/>
  <c r="AE86" i="19"/>
  <c r="AD86" i="19"/>
  <c r="AC86" i="19"/>
  <c r="Y86" i="19"/>
  <c r="X86" i="19"/>
  <c r="W86" i="19"/>
  <c r="V86" i="19"/>
  <c r="U86" i="19"/>
  <c r="T86" i="19"/>
  <c r="S86" i="19"/>
  <c r="R86" i="19"/>
  <c r="Q86" i="19"/>
  <c r="P86" i="19"/>
  <c r="O86" i="19"/>
  <c r="N86" i="19"/>
  <c r="M86" i="19"/>
  <c r="L86" i="19"/>
  <c r="AQ85" i="19"/>
  <c r="AP85" i="19"/>
  <c r="AO85" i="19"/>
  <c r="AN85" i="19"/>
  <c r="AM85" i="19"/>
  <c r="AL85" i="19"/>
  <c r="AH85" i="19"/>
  <c r="AG85" i="19"/>
  <c r="AF85" i="19"/>
  <c r="AE85" i="19"/>
  <c r="AD85" i="19"/>
  <c r="AC85" i="19"/>
  <c r="Y85" i="19"/>
  <c r="X85" i="19"/>
  <c r="W85" i="19"/>
  <c r="V85" i="19"/>
  <c r="U85" i="19"/>
  <c r="T85" i="19"/>
  <c r="S85" i="19"/>
  <c r="R85" i="19"/>
  <c r="Q85" i="19"/>
  <c r="P85" i="19"/>
  <c r="O85" i="19"/>
  <c r="N85" i="19"/>
  <c r="M85" i="19"/>
  <c r="L85" i="19"/>
  <c r="AQ84" i="19"/>
  <c r="AP84" i="19"/>
  <c r="AO84" i="19"/>
  <c r="AN84" i="19"/>
  <c r="AM84" i="19"/>
  <c r="AL84" i="19"/>
  <c r="AH84" i="19"/>
  <c r="AG84" i="19"/>
  <c r="AF84" i="19"/>
  <c r="AE84" i="19"/>
  <c r="AD84" i="19"/>
  <c r="AC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AQ83" i="19"/>
  <c r="AP83" i="19"/>
  <c r="AO83" i="19"/>
  <c r="AN83" i="19"/>
  <c r="AM83" i="19"/>
  <c r="AL83" i="19"/>
  <c r="AH83" i="19"/>
  <c r="AG83" i="19"/>
  <c r="AF83" i="19"/>
  <c r="AE83" i="19"/>
  <c r="AD83" i="19"/>
  <c r="AC83" i="19"/>
  <c r="Y83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AQ82" i="19"/>
  <c r="AP82" i="19"/>
  <c r="AO82" i="19"/>
  <c r="AN82" i="19"/>
  <c r="AM82" i="19"/>
  <c r="AL82" i="19"/>
  <c r="AH82" i="19"/>
  <c r="AG82" i="19"/>
  <c r="AF82" i="19"/>
  <c r="AE82" i="19"/>
  <c r="AD82" i="19"/>
  <c r="AC82" i="19"/>
  <c r="Y82" i="19"/>
  <c r="X82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AQ81" i="19"/>
  <c r="AP81" i="19"/>
  <c r="AO81" i="19"/>
  <c r="AN81" i="19"/>
  <c r="AM81" i="19"/>
  <c r="AL81" i="19"/>
  <c r="AH81" i="19"/>
  <c r="AG81" i="19"/>
  <c r="AF81" i="19"/>
  <c r="AE81" i="19"/>
  <c r="AD81" i="19"/>
  <c r="AC81" i="19"/>
  <c r="Y81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AQ80" i="19"/>
  <c r="AP80" i="19"/>
  <c r="AO80" i="19"/>
  <c r="AN80" i="19"/>
  <c r="AM80" i="19"/>
  <c r="AL80" i="19"/>
  <c r="AH80" i="19"/>
  <c r="AG80" i="19"/>
  <c r="AF80" i="19"/>
  <c r="AE80" i="19"/>
  <c r="AD80" i="19"/>
  <c r="AC80" i="19"/>
  <c r="Y80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AQ79" i="19"/>
  <c r="AP79" i="19"/>
  <c r="AO79" i="19"/>
  <c r="AN79" i="19"/>
  <c r="AM79" i="19"/>
  <c r="AL79" i="19"/>
  <c r="AH79" i="19"/>
  <c r="AG79" i="19"/>
  <c r="AF79" i="19"/>
  <c r="AE79" i="19"/>
  <c r="AD79" i="19"/>
  <c r="AC79" i="19"/>
  <c r="Y79" i="19"/>
  <c r="X79" i="19"/>
  <c r="W79" i="19"/>
  <c r="V79" i="19"/>
  <c r="U79" i="19"/>
  <c r="T79" i="19"/>
  <c r="S79" i="19"/>
  <c r="R79" i="19"/>
  <c r="Q79" i="19"/>
  <c r="P79" i="19"/>
  <c r="O79" i="19"/>
  <c r="N79" i="19"/>
  <c r="M79" i="19"/>
  <c r="L79" i="19"/>
  <c r="AQ78" i="19"/>
  <c r="AP78" i="19"/>
  <c r="AO78" i="19"/>
  <c r="AN78" i="19"/>
  <c r="AM78" i="19"/>
  <c r="AL78" i="19"/>
  <c r="AH78" i="19"/>
  <c r="AG78" i="19"/>
  <c r="AF78" i="19"/>
  <c r="AE78" i="19"/>
  <c r="AD78" i="19"/>
  <c r="AC78" i="19"/>
  <c r="Y78" i="19"/>
  <c r="X78" i="19"/>
  <c r="W78" i="19"/>
  <c r="V78" i="19"/>
  <c r="U78" i="19"/>
  <c r="T78" i="19"/>
  <c r="S78" i="19"/>
  <c r="R78" i="19"/>
  <c r="Q78" i="19"/>
  <c r="P78" i="19"/>
  <c r="O78" i="19"/>
  <c r="N78" i="19"/>
  <c r="M78" i="19"/>
  <c r="L78" i="19"/>
  <c r="AQ77" i="19"/>
  <c r="AP77" i="19"/>
  <c r="AO77" i="19"/>
  <c r="AN77" i="19"/>
  <c r="AM77" i="19"/>
  <c r="AL77" i="19"/>
  <c r="AH77" i="19"/>
  <c r="AG77" i="19"/>
  <c r="AF77" i="19"/>
  <c r="AE77" i="19"/>
  <c r="AD77" i="19"/>
  <c r="AC77" i="19"/>
  <c r="Y77" i="19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AQ76" i="19"/>
  <c r="AP76" i="19"/>
  <c r="AO76" i="19"/>
  <c r="AN76" i="19"/>
  <c r="AM76" i="19"/>
  <c r="AL76" i="19"/>
  <c r="AH76" i="19"/>
  <c r="AG76" i="19"/>
  <c r="AF76" i="19"/>
  <c r="AE76" i="19"/>
  <c r="AD76" i="19"/>
  <c r="AC76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AQ75" i="19"/>
  <c r="AP75" i="19"/>
  <c r="AO75" i="19"/>
  <c r="AN75" i="19"/>
  <c r="AM75" i="19"/>
  <c r="AL75" i="19"/>
  <c r="AH75" i="19"/>
  <c r="AG75" i="19"/>
  <c r="AF75" i="19"/>
  <c r="AE75" i="19"/>
  <c r="AD75" i="19"/>
  <c r="AC75" i="19"/>
  <c r="Y75" i="19"/>
  <c r="X75" i="19"/>
  <c r="W75" i="19"/>
  <c r="V75" i="19"/>
  <c r="U75" i="19"/>
  <c r="T75" i="19"/>
  <c r="S75" i="19"/>
  <c r="R75" i="19"/>
  <c r="Q75" i="19"/>
  <c r="P75" i="19"/>
  <c r="O75" i="19"/>
  <c r="N75" i="19"/>
  <c r="M75" i="19"/>
  <c r="L75" i="19"/>
  <c r="AQ74" i="19"/>
  <c r="AP74" i="19"/>
  <c r="AO74" i="19"/>
  <c r="AN74" i="19"/>
  <c r="AM74" i="19"/>
  <c r="AL74" i="19"/>
  <c r="AH74" i="19"/>
  <c r="AG74" i="19"/>
  <c r="AF74" i="19"/>
  <c r="AE74" i="19"/>
  <c r="AD74" i="19"/>
  <c r="AC74" i="19"/>
  <c r="Y74" i="19"/>
  <c r="X74" i="19"/>
  <c r="W74" i="19"/>
  <c r="V74" i="19"/>
  <c r="U74" i="19"/>
  <c r="T74" i="19"/>
  <c r="S74" i="19"/>
  <c r="R74" i="19"/>
  <c r="Q74" i="19"/>
  <c r="P74" i="19"/>
  <c r="O74" i="19"/>
  <c r="N74" i="19"/>
  <c r="M74" i="19"/>
  <c r="L74" i="19"/>
  <c r="AQ73" i="19"/>
  <c r="AP73" i="19"/>
  <c r="AO73" i="19"/>
  <c r="AN73" i="19"/>
  <c r="AM73" i="19"/>
  <c r="AL73" i="19"/>
  <c r="AH73" i="19"/>
  <c r="AG73" i="19"/>
  <c r="AF73" i="19"/>
  <c r="AE73" i="19"/>
  <c r="AD73" i="19"/>
  <c r="AC73" i="19"/>
  <c r="Y73" i="19"/>
  <c r="X73" i="19"/>
  <c r="W73" i="19"/>
  <c r="V73" i="19"/>
  <c r="U73" i="19"/>
  <c r="T73" i="19"/>
  <c r="S73" i="19"/>
  <c r="R73" i="19"/>
  <c r="Q73" i="19"/>
  <c r="P73" i="19"/>
  <c r="O73" i="19"/>
  <c r="N73" i="19"/>
  <c r="M73" i="19"/>
  <c r="L73" i="19"/>
  <c r="AQ72" i="19"/>
  <c r="AP72" i="19"/>
  <c r="AO72" i="19"/>
  <c r="AN72" i="19"/>
  <c r="AM72" i="19"/>
  <c r="AL72" i="19"/>
  <c r="AH72" i="19"/>
  <c r="AG72" i="19"/>
  <c r="AF72" i="19"/>
  <c r="AE72" i="19"/>
  <c r="AD72" i="19"/>
  <c r="AC72" i="19"/>
  <c r="Y72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AQ71" i="19"/>
  <c r="AP71" i="19"/>
  <c r="AO71" i="19"/>
  <c r="AN71" i="19"/>
  <c r="AM71" i="19"/>
  <c r="AL71" i="19"/>
  <c r="AH71" i="19"/>
  <c r="AG71" i="19"/>
  <c r="AF71" i="19"/>
  <c r="AE71" i="19"/>
  <c r="AD71" i="19"/>
  <c r="AC71" i="19"/>
  <c r="Y71" i="19"/>
  <c r="X71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AQ70" i="19"/>
  <c r="AP70" i="19"/>
  <c r="AO70" i="19"/>
  <c r="AN70" i="19"/>
  <c r="AM70" i="19"/>
  <c r="AL70" i="19"/>
  <c r="AH70" i="19"/>
  <c r="AG70" i="19"/>
  <c r="AF70" i="19"/>
  <c r="AE70" i="19"/>
  <c r="AD70" i="19"/>
  <c r="AC70" i="19"/>
  <c r="Y70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AQ69" i="19"/>
  <c r="AP69" i="19"/>
  <c r="AO69" i="19"/>
  <c r="AN69" i="19"/>
  <c r="AM69" i="19"/>
  <c r="AL69" i="19"/>
  <c r="AH69" i="19"/>
  <c r="AG69" i="19"/>
  <c r="AF69" i="19"/>
  <c r="AE69" i="19"/>
  <c r="AD69" i="19"/>
  <c r="AC69" i="19"/>
  <c r="Y69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AQ68" i="19"/>
  <c r="AP68" i="19"/>
  <c r="AO68" i="19"/>
  <c r="AN68" i="19"/>
  <c r="AM68" i="19"/>
  <c r="AL68" i="19"/>
  <c r="AH68" i="19"/>
  <c r="AG68" i="19"/>
  <c r="AF68" i="19"/>
  <c r="AE68" i="19"/>
  <c r="AD68" i="19"/>
  <c r="AC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AQ67" i="19"/>
  <c r="AP67" i="19"/>
  <c r="AO67" i="19"/>
  <c r="AN67" i="19"/>
  <c r="AM67" i="19"/>
  <c r="AL67" i="19"/>
  <c r="AH67" i="19"/>
  <c r="AG67" i="19"/>
  <c r="AF67" i="19"/>
  <c r="AE67" i="19"/>
  <c r="AD67" i="19"/>
  <c r="AC67" i="19"/>
  <c r="Y67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AQ66" i="19"/>
  <c r="AP66" i="19"/>
  <c r="AO66" i="19"/>
  <c r="AN66" i="19"/>
  <c r="AM66" i="19"/>
  <c r="AL66" i="19"/>
  <c r="AH66" i="19"/>
  <c r="AG66" i="19"/>
  <c r="AF66" i="19"/>
  <c r="AE66" i="19"/>
  <c r="AD66" i="19"/>
  <c r="AC66" i="19"/>
  <c r="Y66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AQ65" i="19"/>
  <c r="AP65" i="19"/>
  <c r="AO65" i="19"/>
  <c r="AN65" i="19"/>
  <c r="AM65" i="19"/>
  <c r="AL65" i="19"/>
  <c r="AH65" i="19"/>
  <c r="AG65" i="19"/>
  <c r="AF65" i="19"/>
  <c r="AE65" i="19"/>
  <c r="AD65" i="19"/>
  <c r="AC65" i="19"/>
  <c r="Y65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AQ64" i="19"/>
  <c r="AP64" i="19"/>
  <c r="AO64" i="19"/>
  <c r="AN64" i="19"/>
  <c r="AM64" i="19"/>
  <c r="AL64" i="19"/>
  <c r="AH64" i="19"/>
  <c r="AG64" i="19"/>
  <c r="AF64" i="19"/>
  <c r="AE64" i="19"/>
  <c r="AD64" i="19"/>
  <c r="AC64" i="19"/>
  <c r="Y64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AQ63" i="19"/>
  <c r="AP63" i="19"/>
  <c r="AO63" i="19"/>
  <c r="AN63" i="19"/>
  <c r="AM63" i="19"/>
  <c r="AL63" i="19"/>
  <c r="AH63" i="19"/>
  <c r="AG63" i="19"/>
  <c r="AF63" i="19"/>
  <c r="AE63" i="19"/>
  <c r="AD63" i="19"/>
  <c r="AC63" i="19"/>
  <c r="Y63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AQ62" i="19"/>
  <c r="AP62" i="19"/>
  <c r="AO62" i="19"/>
  <c r="AN62" i="19"/>
  <c r="AM62" i="19"/>
  <c r="AL62" i="19"/>
  <c r="AH62" i="19"/>
  <c r="AG62" i="19"/>
  <c r="AF62" i="19"/>
  <c r="AE62" i="19"/>
  <c r="AD62" i="19"/>
  <c r="AC62" i="19"/>
  <c r="Y62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AQ61" i="19"/>
  <c r="AP61" i="19"/>
  <c r="AO61" i="19"/>
  <c r="AN61" i="19"/>
  <c r="AM61" i="19"/>
  <c r="AL61" i="19"/>
  <c r="AH61" i="19"/>
  <c r="AG61" i="19"/>
  <c r="AF61" i="19"/>
  <c r="AE61" i="19"/>
  <c r="AD61" i="19"/>
  <c r="AC61" i="19"/>
  <c r="Y61" i="19"/>
  <c r="X61" i="19"/>
  <c r="W61" i="19"/>
  <c r="V61" i="19"/>
  <c r="U61" i="19"/>
  <c r="T61" i="19"/>
  <c r="S61" i="19"/>
  <c r="R61" i="19"/>
  <c r="Q61" i="19"/>
  <c r="P61" i="19"/>
  <c r="O61" i="19"/>
  <c r="N61" i="19"/>
  <c r="M61" i="19"/>
  <c r="L61" i="19"/>
  <c r="AQ60" i="19"/>
  <c r="AP60" i="19"/>
  <c r="AO60" i="19"/>
  <c r="AN60" i="19"/>
  <c r="AM60" i="19"/>
  <c r="AL60" i="19"/>
  <c r="AH60" i="19"/>
  <c r="AG60" i="19"/>
  <c r="AF60" i="19"/>
  <c r="AE60" i="19"/>
  <c r="AD60" i="19"/>
  <c r="AC60" i="19"/>
  <c r="Y60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AQ59" i="19"/>
  <c r="AP59" i="19"/>
  <c r="AO59" i="19"/>
  <c r="AN59" i="19"/>
  <c r="AM59" i="19"/>
  <c r="AL59" i="19"/>
  <c r="AH59" i="19"/>
  <c r="AG59" i="19"/>
  <c r="AF59" i="19"/>
  <c r="AE59" i="19"/>
  <c r="AD59" i="19"/>
  <c r="AC59" i="19"/>
  <c r="Y59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AQ58" i="19"/>
  <c r="AP58" i="19"/>
  <c r="AO58" i="19"/>
  <c r="AN58" i="19"/>
  <c r="AM58" i="19"/>
  <c r="AL58" i="19"/>
  <c r="AH58" i="19"/>
  <c r="AG58" i="19"/>
  <c r="AF58" i="19"/>
  <c r="AE58" i="19"/>
  <c r="AD58" i="19"/>
  <c r="AC58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L58" i="19"/>
  <c r="AQ57" i="19"/>
  <c r="AP57" i="19"/>
  <c r="AO57" i="19"/>
  <c r="AN57" i="19"/>
  <c r="AM57" i="19"/>
  <c r="AL57" i="19"/>
  <c r="AH57" i="19"/>
  <c r="AG57" i="19"/>
  <c r="AF57" i="19"/>
  <c r="AE57" i="19"/>
  <c r="AD57" i="19"/>
  <c r="AC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AQ56" i="19"/>
  <c r="AP56" i="19"/>
  <c r="AO56" i="19"/>
  <c r="AN56" i="19"/>
  <c r="AM56" i="19"/>
  <c r="AL56" i="19"/>
  <c r="AH56" i="19"/>
  <c r="AG56" i="19"/>
  <c r="AF56" i="19"/>
  <c r="AE56" i="19"/>
  <c r="AD56" i="19"/>
  <c r="AC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AQ55" i="19"/>
  <c r="AP55" i="19"/>
  <c r="AO55" i="19"/>
  <c r="AN55" i="19"/>
  <c r="AM55" i="19"/>
  <c r="AL55" i="19"/>
  <c r="AH55" i="19"/>
  <c r="AG55" i="19"/>
  <c r="AF55" i="19"/>
  <c r="AE55" i="19"/>
  <c r="AD55" i="19"/>
  <c r="AC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AQ54" i="19"/>
  <c r="AP54" i="19"/>
  <c r="AO54" i="19"/>
  <c r="AN54" i="19"/>
  <c r="AM54" i="19"/>
  <c r="AL54" i="19"/>
  <c r="AH54" i="19"/>
  <c r="AG54" i="19"/>
  <c r="AF54" i="19"/>
  <c r="AE54" i="19"/>
  <c r="AD54" i="19"/>
  <c r="AC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AQ53" i="19"/>
  <c r="AP53" i="19"/>
  <c r="AO53" i="19"/>
  <c r="AN53" i="19"/>
  <c r="AM53" i="19"/>
  <c r="AL53" i="19"/>
  <c r="AH53" i="19"/>
  <c r="AG53" i="19"/>
  <c r="AF53" i="19"/>
  <c r="AE53" i="19"/>
  <c r="AD53" i="19"/>
  <c r="AC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AQ52" i="19"/>
  <c r="AP52" i="19"/>
  <c r="AO52" i="19"/>
  <c r="AN52" i="19"/>
  <c r="AM52" i="19"/>
  <c r="AL52" i="19"/>
  <c r="AH52" i="19"/>
  <c r="AG52" i="19"/>
  <c r="AF52" i="19"/>
  <c r="AE52" i="19"/>
  <c r="AD52" i="19"/>
  <c r="AC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AQ51" i="19"/>
  <c r="AP51" i="19"/>
  <c r="AO51" i="19"/>
  <c r="AN51" i="19"/>
  <c r="AM51" i="19"/>
  <c r="AL51" i="19"/>
  <c r="AH51" i="19"/>
  <c r="AG51" i="19"/>
  <c r="AF51" i="19"/>
  <c r="AE51" i="19"/>
  <c r="AD51" i="19"/>
  <c r="AC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AQ50" i="19"/>
  <c r="AP50" i="19"/>
  <c r="AO50" i="19"/>
  <c r="AN50" i="19"/>
  <c r="AM50" i="19"/>
  <c r="AL50" i="19"/>
  <c r="AH50" i="19"/>
  <c r="AG50" i="19"/>
  <c r="AF50" i="19"/>
  <c r="AE50" i="19"/>
  <c r="AD50" i="19"/>
  <c r="AC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AQ49" i="19"/>
  <c r="AP49" i="19"/>
  <c r="AO49" i="19"/>
  <c r="AN49" i="19"/>
  <c r="AM49" i="19"/>
  <c r="AL49" i="19"/>
  <c r="AH49" i="19"/>
  <c r="AG49" i="19"/>
  <c r="AF49" i="19"/>
  <c r="AE49" i="19"/>
  <c r="AD49" i="19"/>
  <c r="AC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AQ48" i="19"/>
  <c r="AP48" i="19"/>
  <c r="AO48" i="19"/>
  <c r="AN48" i="19"/>
  <c r="AM48" i="19"/>
  <c r="AL48" i="19"/>
  <c r="AH48" i="19"/>
  <c r="AG48" i="19"/>
  <c r="AF48" i="19"/>
  <c r="AE48" i="19"/>
  <c r="AD48" i="19"/>
  <c r="AC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AQ47" i="19"/>
  <c r="AP47" i="19"/>
  <c r="AO47" i="19"/>
  <c r="AN47" i="19"/>
  <c r="AM47" i="19"/>
  <c r="AL47" i="19"/>
  <c r="AH47" i="19"/>
  <c r="AG47" i="19"/>
  <c r="AF47" i="19"/>
  <c r="AE47" i="19"/>
  <c r="AD47" i="19"/>
  <c r="AC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AQ46" i="19"/>
  <c r="AP46" i="19"/>
  <c r="AO46" i="19"/>
  <c r="AN46" i="19"/>
  <c r="AM46" i="19"/>
  <c r="AL46" i="19"/>
  <c r="AH46" i="19"/>
  <c r="AG46" i="19"/>
  <c r="AF46" i="19"/>
  <c r="AE46" i="19"/>
  <c r="AD46" i="19"/>
  <c r="AC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AQ45" i="19"/>
  <c r="AP45" i="19"/>
  <c r="AO45" i="19"/>
  <c r="AN45" i="19"/>
  <c r="AM45" i="19"/>
  <c r="AL45" i="19"/>
  <c r="AH45" i="19"/>
  <c r="AG45" i="19"/>
  <c r="AF45" i="19"/>
  <c r="AE45" i="19"/>
  <c r="AD45" i="19"/>
  <c r="AC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AQ44" i="19"/>
  <c r="AP44" i="19"/>
  <c r="AO44" i="19"/>
  <c r="AN44" i="19"/>
  <c r="AM44" i="19"/>
  <c r="AL44" i="19"/>
  <c r="AH44" i="19"/>
  <c r="AG44" i="19"/>
  <c r="AF44" i="19"/>
  <c r="AE44" i="19"/>
  <c r="AD44" i="19"/>
  <c r="AC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AQ43" i="19"/>
  <c r="AP43" i="19"/>
  <c r="AO43" i="19"/>
  <c r="AN43" i="19"/>
  <c r="AM43" i="19"/>
  <c r="AL43" i="19"/>
  <c r="AH43" i="19"/>
  <c r="AG43" i="19"/>
  <c r="AF43" i="19"/>
  <c r="AE43" i="19"/>
  <c r="AD43" i="19"/>
  <c r="AC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AQ42" i="19"/>
  <c r="AP42" i="19"/>
  <c r="AO42" i="19"/>
  <c r="AN42" i="19"/>
  <c r="AM42" i="19"/>
  <c r="AL42" i="19"/>
  <c r="AH42" i="19"/>
  <c r="AG42" i="19"/>
  <c r="AF42" i="19"/>
  <c r="AE42" i="19"/>
  <c r="AD42" i="19"/>
  <c r="AC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AQ41" i="19"/>
  <c r="AP41" i="19"/>
  <c r="AO41" i="19"/>
  <c r="AN41" i="19"/>
  <c r="AM41" i="19"/>
  <c r="AL41" i="19"/>
  <c r="AH41" i="19"/>
  <c r="AG41" i="19"/>
  <c r="AF41" i="19"/>
  <c r="AE41" i="19"/>
  <c r="AD41" i="19"/>
  <c r="AC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AQ40" i="19"/>
  <c r="AP40" i="19"/>
  <c r="AO40" i="19"/>
  <c r="AN40" i="19"/>
  <c r="AM40" i="19"/>
  <c r="AL40" i="19"/>
  <c r="AH40" i="19"/>
  <c r="AG40" i="19"/>
  <c r="AF40" i="19"/>
  <c r="AE40" i="19"/>
  <c r="AD40" i="19"/>
  <c r="AC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AQ39" i="19"/>
  <c r="AP39" i="19"/>
  <c r="AO39" i="19"/>
  <c r="AN39" i="19"/>
  <c r="AM39" i="19"/>
  <c r="AL39" i="19"/>
  <c r="AH39" i="19"/>
  <c r="AG39" i="19"/>
  <c r="AF39" i="19"/>
  <c r="AE39" i="19"/>
  <c r="AD39" i="19"/>
  <c r="AC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AQ38" i="19"/>
  <c r="AP38" i="19"/>
  <c r="AO38" i="19"/>
  <c r="AN38" i="19"/>
  <c r="AM38" i="19"/>
  <c r="AL38" i="19"/>
  <c r="AH38" i="19"/>
  <c r="AG38" i="19"/>
  <c r="AF38" i="19"/>
  <c r="AE38" i="19"/>
  <c r="AD38" i="19"/>
  <c r="AC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AQ37" i="19"/>
  <c r="AP37" i="19"/>
  <c r="AO37" i="19"/>
  <c r="AN37" i="19"/>
  <c r="AM37" i="19"/>
  <c r="AL37" i="19"/>
  <c r="AH37" i="19"/>
  <c r="AG37" i="19"/>
  <c r="AF37" i="19"/>
  <c r="AE37" i="19"/>
  <c r="AD37" i="19"/>
  <c r="AC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AQ36" i="19"/>
  <c r="AP36" i="19"/>
  <c r="AO36" i="19"/>
  <c r="AN36" i="19"/>
  <c r="AM36" i="19"/>
  <c r="AL36" i="19"/>
  <c r="AH36" i="19"/>
  <c r="AG36" i="19"/>
  <c r="AF36" i="19"/>
  <c r="AE36" i="19"/>
  <c r="AD36" i="19"/>
  <c r="AC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AQ35" i="19"/>
  <c r="AP35" i="19"/>
  <c r="AO35" i="19"/>
  <c r="AN35" i="19"/>
  <c r="AM35" i="19"/>
  <c r="AL35" i="19"/>
  <c r="AH35" i="19"/>
  <c r="AG35" i="19"/>
  <c r="AF35" i="19"/>
  <c r="AE35" i="19"/>
  <c r="AD35" i="19"/>
  <c r="AC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AQ34" i="19"/>
  <c r="AP34" i="19"/>
  <c r="AO34" i="19"/>
  <c r="AN34" i="19"/>
  <c r="AM34" i="19"/>
  <c r="AL34" i="19"/>
  <c r="AH34" i="19"/>
  <c r="AG34" i="19"/>
  <c r="AF34" i="19"/>
  <c r="AE34" i="19"/>
  <c r="AD34" i="19"/>
  <c r="AC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AQ33" i="19"/>
  <c r="AP33" i="19"/>
  <c r="AO33" i="19"/>
  <c r="AN33" i="19"/>
  <c r="AM33" i="19"/>
  <c r="AL33" i="19"/>
  <c r="AH33" i="19"/>
  <c r="AG33" i="19"/>
  <c r="AF33" i="19"/>
  <c r="AE33" i="19"/>
  <c r="AD33" i="19"/>
  <c r="AC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AQ32" i="19"/>
  <c r="AP32" i="19"/>
  <c r="AO32" i="19"/>
  <c r="AN32" i="19"/>
  <c r="AM32" i="19"/>
  <c r="AL32" i="19"/>
  <c r="AH32" i="19"/>
  <c r="AG32" i="19"/>
  <c r="AF32" i="19"/>
  <c r="AE32" i="19"/>
  <c r="AD32" i="19"/>
  <c r="AC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AQ31" i="19"/>
  <c r="AP31" i="19"/>
  <c r="AO31" i="19"/>
  <c r="AN31" i="19"/>
  <c r="AM31" i="19"/>
  <c r="AL31" i="19"/>
  <c r="AH31" i="19"/>
  <c r="AG31" i="19"/>
  <c r="AF31" i="19"/>
  <c r="AE31" i="19"/>
  <c r="AD31" i="19"/>
  <c r="AC31" i="19"/>
  <c r="Y31" i="19"/>
  <c r="X31" i="19"/>
  <c r="W31" i="19"/>
  <c r="V31" i="19"/>
  <c r="U31" i="19"/>
  <c r="T31" i="19"/>
  <c r="S31" i="19"/>
  <c r="R31" i="19"/>
  <c r="Q31" i="19"/>
  <c r="P31" i="19"/>
  <c r="O31" i="19"/>
  <c r="N31" i="19"/>
  <c r="M31" i="19"/>
  <c r="L31" i="19"/>
  <c r="AQ30" i="19"/>
  <c r="AP30" i="19"/>
  <c r="AO30" i="19"/>
  <c r="AN30" i="19"/>
  <c r="AM30" i="19"/>
  <c r="AL30" i="19"/>
  <c r="AH30" i="19"/>
  <c r="AG30" i="19"/>
  <c r="AF30" i="19"/>
  <c r="AE30" i="19"/>
  <c r="AD30" i="19"/>
  <c r="AC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AQ29" i="19"/>
  <c r="AP29" i="19"/>
  <c r="AO29" i="19"/>
  <c r="AN29" i="19"/>
  <c r="AM29" i="19"/>
  <c r="AL29" i="19"/>
  <c r="AH29" i="19"/>
  <c r="AG29" i="19"/>
  <c r="AF29" i="19"/>
  <c r="AE29" i="19"/>
  <c r="AD29" i="19"/>
  <c r="AC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AQ28" i="19"/>
  <c r="AP28" i="19"/>
  <c r="AO28" i="19"/>
  <c r="AN28" i="19"/>
  <c r="AM28" i="19"/>
  <c r="AL28" i="19"/>
  <c r="AH28" i="19"/>
  <c r="AG28" i="19"/>
  <c r="AF28" i="19"/>
  <c r="AE28" i="19"/>
  <c r="AD28" i="19"/>
  <c r="AC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AQ27" i="19"/>
  <c r="AP27" i="19"/>
  <c r="AO27" i="19"/>
  <c r="AN27" i="19"/>
  <c r="AM27" i="19"/>
  <c r="AL27" i="19"/>
  <c r="AH27" i="19"/>
  <c r="AG27" i="19"/>
  <c r="AF27" i="19"/>
  <c r="AE27" i="19"/>
  <c r="AD27" i="19"/>
  <c r="AC27" i="19"/>
  <c r="Y27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AQ26" i="19"/>
  <c r="AP26" i="19"/>
  <c r="AO26" i="19"/>
  <c r="AN26" i="19"/>
  <c r="AM26" i="19"/>
  <c r="AL26" i="19"/>
  <c r="AH26" i="19"/>
  <c r="AG26" i="19"/>
  <c r="AF26" i="19"/>
  <c r="AE26" i="19"/>
  <c r="AD26" i="19"/>
  <c r="AC26" i="19"/>
  <c r="Y26" i="19"/>
  <c r="X26" i="19"/>
  <c r="W26" i="19"/>
  <c r="V26" i="19"/>
  <c r="U26" i="19"/>
  <c r="T26" i="19"/>
  <c r="S26" i="19"/>
  <c r="R26" i="19"/>
  <c r="Q26" i="19"/>
  <c r="P26" i="19"/>
  <c r="O26" i="19"/>
  <c r="N26" i="19"/>
  <c r="M26" i="19"/>
  <c r="L26" i="19"/>
  <c r="AQ25" i="19"/>
  <c r="AP25" i="19"/>
  <c r="AO25" i="19"/>
  <c r="AN25" i="19"/>
  <c r="AM25" i="19"/>
  <c r="AL25" i="19"/>
  <c r="AH25" i="19"/>
  <c r="AG25" i="19"/>
  <c r="AF25" i="19"/>
  <c r="AE25" i="19"/>
  <c r="AD25" i="19"/>
  <c r="AC25" i="19"/>
  <c r="Y25" i="19"/>
  <c r="X25" i="19"/>
  <c r="W25" i="19"/>
  <c r="V25" i="19"/>
  <c r="U25" i="19"/>
  <c r="T25" i="19"/>
  <c r="S25" i="19"/>
  <c r="R25" i="19"/>
  <c r="Q25" i="19"/>
  <c r="P25" i="19"/>
  <c r="O25" i="19"/>
  <c r="N25" i="19"/>
  <c r="M25" i="19"/>
  <c r="L25" i="19"/>
  <c r="AQ24" i="19"/>
  <c r="AP24" i="19"/>
  <c r="AO24" i="19"/>
  <c r="AN24" i="19"/>
  <c r="AM24" i="19"/>
  <c r="AL24" i="19"/>
  <c r="AH24" i="19"/>
  <c r="AG24" i="19"/>
  <c r="AF24" i="19"/>
  <c r="AE24" i="19"/>
  <c r="AD24" i="19"/>
  <c r="AC24" i="19"/>
  <c r="Y24" i="19"/>
  <c r="X24" i="19"/>
  <c r="W24" i="19"/>
  <c r="V24" i="19"/>
  <c r="U24" i="19"/>
  <c r="T24" i="19"/>
  <c r="S24" i="19"/>
  <c r="R24" i="19"/>
  <c r="Q24" i="19"/>
  <c r="P24" i="19"/>
  <c r="O24" i="19"/>
  <c r="N24" i="19"/>
  <c r="M24" i="19"/>
  <c r="L24" i="19"/>
  <c r="AQ23" i="19"/>
  <c r="AP23" i="19"/>
  <c r="AO23" i="19"/>
  <c r="AN23" i="19"/>
  <c r="AM23" i="19"/>
  <c r="AL23" i="19"/>
  <c r="AH23" i="19"/>
  <c r="AG23" i="19"/>
  <c r="AF23" i="19"/>
  <c r="AE23" i="19"/>
  <c r="AD23" i="19"/>
  <c r="AC23" i="19"/>
  <c r="Y23" i="19"/>
  <c r="X23" i="19"/>
  <c r="W23" i="19"/>
  <c r="V23" i="19"/>
  <c r="U23" i="19"/>
  <c r="T23" i="19"/>
  <c r="S23" i="19"/>
  <c r="R23" i="19"/>
  <c r="Q23" i="19"/>
  <c r="P23" i="19"/>
  <c r="O23" i="19"/>
  <c r="N23" i="19"/>
  <c r="M23" i="19"/>
  <c r="L23" i="19"/>
  <c r="AQ22" i="19"/>
  <c r="AP22" i="19"/>
  <c r="AO22" i="19"/>
  <c r="AN22" i="19"/>
  <c r="AM22" i="19"/>
  <c r="AL22" i="19"/>
  <c r="AH22" i="19"/>
  <c r="AG22" i="19"/>
  <c r="AF22" i="19"/>
  <c r="AE22" i="19"/>
  <c r="AD22" i="19"/>
  <c r="AC22" i="19"/>
  <c r="Y22" i="19"/>
  <c r="X22" i="19"/>
  <c r="W22" i="19"/>
  <c r="V22" i="19"/>
  <c r="U22" i="19"/>
  <c r="T22" i="19"/>
  <c r="S22" i="19"/>
  <c r="R22" i="19"/>
  <c r="Q22" i="19"/>
  <c r="P22" i="19"/>
  <c r="O22" i="19"/>
  <c r="N22" i="19"/>
  <c r="M22" i="19"/>
  <c r="L22" i="19"/>
  <c r="AQ21" i="19"/>
  <c r="AP21" i="19"/>
  <c r="AO21" i="19"/>
  <c r="AN21" i="19"/>
  <c r="AM21" i="19"/>
  <c r="AL21" i="19"/>
  <c r="AH21" i="19"/>
  <c r="AG21" i="19"/>
  <c r="AF21" i="19"/>
  <c r="AE21" i="19"/>
  <c r="AD21" i="19"/>
  <c r="AC21" i="19"/>
  <c r="Y21" i="19"/>
  <c r="X21" i="19"/>
  <c r="W21" i="19"/>
  <c r="V21" i="19"/>
  <c r="U21" i="19"/>
  <c r="T21" i="19"/>
  <c r="S21" i="19"/>
  <c r="R21" i="19"/>
  <c r="Q21" i="19"/>
  <c r="P21" i="19"/>
  <c r="O21" i="19"/>
  <c r="N21" i="19"/>
  <c r="M21" i="19"/>
  <c r="L21" i="19"/>
  <c r="AQ20" i="19"/>
  <c r="AP20" i="19"/>
  <c r="AO20" i="19"/>
  <c r="AN20" i="19"/>
  <c r="AM20" i="19"/>
  <c r="AL20" i="19"/>
  <c r="AH20" i="19"/>
  <c r="AG20" i="19"/>
  <c r="AF20" i="19"/>
  <c r="AE20" i="19"/>
  <c r="AD20" i="19"/>
  <c r="AC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AQ19" i="19"/>
  <c r="AP19" i="19"/>
  <c r="AO19" i="19"/>
  <c r="AN19" i="19"/>
  <c r="AM19" i="19"/>
  <c r="AL19" i="19"/>
  <c r="AH19" i="19"/>
  <c r="AG19" i="19"/>
  <c r="AF19" i="19"/>
  <c r="AE19" i="19"/>
  <c r="AD19" i="19"/>
  <c r="AC19" i="19"/>
  <c r="Y19" i="19"/>
  <c r="X19" i="19"/>
  <c r="W19" i="19"/>
  <c r="V19" i="19"/>
  <c r="U19" i="19"/>
  <c r="T19" i="19"/>
  <c r="S19" i="19"/>
  <c r="R19" i="19"/>
  <c r="Q19" i="19"/>
  <c r="P19" i="19"/>
  <c r="O19" i="19"/>
  <c r="N19" i="19"/>
  <c r="M19" i="19"/>
  <c r="L19" i="19"/>
  <c r="AQ18" i="19"/>
  <c r="AP18" i="19"/>
  <c r="AO18" i="19"/>
  <c r="AN18" i="19"/>
  <c r="AM18" i="19"/>
  <c r="AL18" i="19"/>
  <c r="AH18" i="19"/>
  <c r="AG18" i="19"/>
  <c r="AF18" i="19"/>
  <c r="AE18" i="19"/>
  <c r="AD18" i="19"/>
  <c r="AC18" i="19"/>
  <c r="Y18" i="19"/>
  <c r="X18" i="19"/>
  <c r="W18" i="19"/>
  <c r="V18" i="19"/>
  <c r="U18" i="19"/>
  <c r="T18" i="19"/>
  <c r="S18" i="19"/>
  <c r="R18" i="19"/>
  <c r="Q18" i="19"/>
  <c r="P18" i="19"/>
  <c r="O18" i="19"/>
  <c r="N18" i="19"/>
  <c r="M18" i="19"/>
  <c r="L18" i="19"/>
  <c r="AQ17" i="19"/>
  <c r="AP17" i="19"/>
  <c r="AO17" i="19"/>
  <c r="AN17" i="19"/>
  <c r="AM17" i="19"/>
  <c r="AL17" i="19"/>
  <c r="AH17" i="19"/>
  <c r="AG17" i="19"/>
  <c r="AF17" i="19"/>
  <c r="AE17" i="19"/>
  <c r="AD17" i="19"/>
  <c r="AC17" i="19"/>
  <c r="Y17" i="19"/>
  <c r="X17" i="19"/>
  <c r="W17" i="19"/>
  <c r="V17" i="19"/>
  <c r="U17" i="19"/>
  <c r="T17" i="19"/>
  <c r="S17" i="19"/>
  <c r="R17" i="19"/>
  <c r="Q17" i="19"/>
  <c r="P17" i="19"/>
  <c r="O17" i="19"/>
  <c r="N17" i="19"/>
  <c r="M17" i="19"/>
  <c r="L17" i="19"/>
  <c r="AQ16" i="19"/>
  <c r="AP16" i="19"/>
  <c r="AO16" i="19"/>
  <c r="AN16" i="19"/>
  <c r="AM16" i="19"/>
  <c r="AL16" i="19"/>
  <c r="AH16" i="19"/>
  <c r="AG16" i="19"/>
  <c r="AF16" i="19"/>
  <c r="AE16" i="19"/>
  <c r="AD16" i="19"/>
  <c r="AC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AQ15" i="19"/>
  <c r="AP15" i="19"/>
  <c r="AO15" i="19"/>
  <c r="AN15" i="19"/>
  <c r="AM15" i="19"/>
  <c r="AL15" i="19"/>
  <c r="AH15" i="19"/>
  <c r="AG15" i="19"/>
  <c r="AF15" i="19"/>
  <c r="AE15" i="19"/>
  <c r="AD15" i="19"/>
  <c r="AC15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AQ14" i="19"/>
  <c r="AP14" i="19"/>
  <c r="AO14" i="19"/>
  <c r="AN14" i="19"/>
  <c r="AM14" i="19"/>
  <c r="AL14" i="19"/>
  <c r="AH14" i="19"/>
  <c r="AG14" i="19"/>
  <c r="AF14" i="19"/>
  <c r="AE14" i="19"/>
  <c r="AD14" i="19"/>
  <c r="AC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AQ13" i="19"/>
  <c r="AP13" i="19"/>
  <c r="AO13" i="19"/>
  <c r="AN13" i="19"/>
  <c r="AM13" i="19"/>
  <c r="AL13" i="19"/>
  <c r="AH13" i="19"/>
  <c r="AG13" i="19"/>
  <c r="AF13" i="19"/>
  <c r="AE13" i="19"/>
  <c r="AD13" i="19"/>
  <c r="AC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AQ12" i="19"/>
  <c r="AP12" i="19"/>
  <c r="AO12" i="19"/>
  <c r="AN12" i="19"/>
  <c r="AM12" i="19"/>
  <c r="AL12" i="19"/>
  <c r="AH12" i="19"/>
  <c r="AG12" i="19"/>
  <c r="AF12" i="19"/>
  <c r="AE12" i="19"/>
  <c r="AD12" i="19"/>
  <c r="AC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AQ11" i="19"/>
  <c r="AP11" i="19"/>
  <c r="AO11" i="19"/>
  <c r="AN11" i="19"/>
  <c r="AM11" i="19"/>
  <c r="AL11" i="19"/>
  <c r="AH11" i="19"/>
  <c r="AG11" i="19"/>
  <c r="AF11" i="19"/>
  <c r="AE11" i="19"/>
  <c r="AD11" i="19"/>
  <c r="AC11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AQ10" i="19"/>
  <c r="AP10" i="19"/>
  <c r="AO10" i="19"/>
  <c r="AN10" i="19"/>
  <c r="AM10" i="19"/>
  <c r="AL10" i="19"/>
  <c r="AH10" i="19"/>
  <c r="AG10" i="19"/>
  <c r="AF10" i="19"/>
  <c r="AE10" i="19"/>
  <c r="AD10" i="19"/>
  <c r="AC10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AQ9" i="19"/>
  <c r="AP9" i="19"/>
  <c r="AO9" i="19"/>
  <c r="AN9" i="19"/>
  <c r="AM9" i="19"/>
  <c r="AL9" i="19"/>
  <c r="AH9" i="19"/>
  <c r="AG9" i="19"/>
  <c r="AF9" i="19"/>
  <c r="AE9" i="19"/>
  <c r="AD9" i="19"/>
  <c r="AC9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AQ8" i="19"/>
  <c r="AP8" i="19"/>
  <c r="AO8" i="19"/>
  <c r="AN8" i="19"/>
  <c r="AM8" i="19"/>
  <c r="AL8" i="19"/>
  <c r="AH8" i="19"/>
  <c r="AG8" i="19"/>
  <c r="AF8" i="19"/>
  <c r="AE8" i="19"/>
  <c r="AD8" i="19"/>
  <c r="AC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AQ7" i="19"/>
  <c r="AP7" i="19"/>
  <c r="AO7" i="19"/>
  <c r="AN7" i="19"/>
  <c r="AM7" i="19"/>
  <c r="AL7" i="19"/>
  <c r="AH7" i="19"/>
  <c r="AG7" i="19"/>
  <c r="AF7" i="19"/>
  <c r="AE7" i="19"/>
  <c r="AD7" i="19"/>
  <c r="AC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AQ6" i="19"/>
  <c r="AP6" i="19"/>
  <c r="AO6" i="19"/>
  <c r="AN6" i="19"/>
  <c r="AM6" i="19"/>
  <c r="AL6" i="19"/>
  <c r="AH6" i="19"/>
  <c r="AG6" i="19"/>
  <c r="AF6" i="19"/>
  <c r="AE6" i="19"/>
  <c r="AD6" i="19"/>
  <c r="AC6" i="19"/>
  <c r="Y6" i="19"/>
  <c r="X6" i="19"/>
  <c r="W6" i="19"/>
  <c r="V6" i="19"/>
  <c r="U6" i="19"/>
  <c r="T6" i="19"/>
  <c r="S6" i="19"/>
  <c r="R6" i="19"/>
  <c r="Q6" i="19"/>
  <c r="P6" i="19"/>
  <c r="O6" i="19"/>
  <c r="N6" i="19"/>
  <c r="M6" i="19"/>
  <c r="L6" i="19"/>
  <c r="AQ5" i="19"/>
  <c r="AP5" i="19"/>
  <c r="AO5" i="19"/>
  <c r="AN5" i="19"/>
  <c r="AM5" i="19"/>
  <c r="AL5" i="19"/>
  <c r="AH5" i="19"/>
  <c r="AG5" i="19"/>
  <c r="AF5" i="19"/>
  <c r="AE5" i="19"/>
  <c r="AD5" i="19"/>
  <c r="AC5" i="19"/>
  <c r="Y5" i="19"/>
  <c r="X5" i="19"/>
  <c r="W5" i="19"/>
  <c r="V5" i="19"/>
  <c r="U5" i="19"/>
  <c r="T5" i="19"/>
  <c r="S5" i="19"/>
  <c r="R5" i="19"/>
  <c r="Q5" i="19"/>
  <c r="P5" i="19"/>
  <c r="O5" i="19"/>
  <c r="N5" i="19"/>
  <c r="M5" i="19"/>
  <c r="L5" i="19"/>
  <c r="AQ4" i="19"/>
  <c r="AP4" i="19"/>
  <c r="AO4" i="19"/>
  <c r="AN4" i="19"/>
  <c r="AM4" i="19"/>
  <c r="AL4" i="19"/>
  <c r="AH4" i="19"/>
  <c r="AG4" i="19"/>
  <c r="AF4" i="19"/>
  <c r="AE4" i="19"/>
  <c r="AD4" i="19"/>
  <c r="AC4" i="19"/>
  <c r="Y4" i="19"/>
  <c r="X4" i="19"/>
  <c r="W4" i="19"/>
  <c r="V4" i="19"/>
  <c r="U4" i="19"/>
  <c r="T4" i="19"/>
  <c r="S4" i="19"/>
  <c r="R4" i="19"/>
  <c r="Q4" i="19"/>
  <c r="P4" i="19"/>
  <c r="O4" i="19"/>
  <c r="N4" i="19"/>
  <c r="M4" i="19"/>
  <c r="L4" i="19"/>
  <c r="AQ3" i="19"/>
  <c r="AP3" i="19"/>
  <c r="AO3" i="19"/>
  <c r="AN3" i="19"/>
  <c r="AM3" i="19"/>
  <c r="AL3" i="19"/>
  <c r="AH3" i="19"/>
  <c r="AG3" i="19"/>
  <c r="AF3" i="19"/>
  <c r="AE3" i="19"/>
  <c r="AD3" i="19"/>
  <c r="AC3" i="19"/>
  <c r="Y3" i="19"/>
  <c r="X3" i="19"/>
  <c r="W3" i="19"/>
  <c r="V3" i="19"/>
  <c r="U3" i="19"/>
  <c r="T3" i="19"/>
  <c r="S3" i="19"/>
  <c r="R3" i="19"/>
  <c r="Q3" i="19"/>
  <c r="P3" i="19"/>
  <c r="O3" i="19"/>
  <c r="N3" i="19"/>
  <c r="M3" i="19"/>
  <c r="L3" i="19"/>
  <c r="AQ2" i="19"/>
  <c r="AP2" i="19"/>
  <c r="AO2" i="19"/>
  <c r="AN2" i="19"/>
  <c r="AM2" i="19"/>
  <c r="AL2" i="19"/>
  <c r="AH2" i="19"/>
  <c r="AG2" i="19"/>
  <c r="AF2" i="19"/>
  <c r="AE2" i="19"/>
  <c r="AD2" i="19"/>
  <c r="AC2" i="19"/>
  <c r="Y2" i="19"/>
  <c r="X2" i="19"/>
  <c r="W2" i="19"/>
  <c r="V2" i="19"/>
  <c r="U2" i="19"/>
  <c r="T2" i="19"/>
  <c r="S2" i="19"/>
  <c r="R2" i="19"/>
  <c r="Q2" i="19"/>
  <c r="P2" i="19"/>
  <c r="O2" i="19"/>
  <c r="N2" i="19"/>
  <c r="M2" i="19"/>
  <c r="L2" i="19"/>
  <c r="AQ91" i="18"/>
  <c r="AP91" i="18"/>
  <c r="AO91" i="18"/>
  <c r="AN91" i="18"/>
  <c r="AM91" i="18"/>
  <c r="AL91" i="18"/>
  <c r="AH91" i="18"/>
  <c r="AG91" i="18"/>
  <c r="AF91" i="18"/>
  <c r="AE91" i="18"/>
  <c r="AD91" i="18"/>
  <c r="AC91" i="18"/>
  <c r="Y91" i="18"/>
  <c r="X91" i="18"/>
  <c r="W91" i="18"/>
  <c r="V91" i="18"/>
  <c r="U91" i="18"/>
  <c r="T91" i="18"/>
  <c r="S91" i="18"/>
  <c r="R91" i="18"/>
  <c r="Q91" i="18"/>
  <c r="P91" i="18"/>
  <c r="O91" i="18"/>
  <c r="N91" i="18"/>
  <c r="M91" i="18"/>
  <c r="L91" i="18"/>
  <c r="AQ90" i="18"/>
  <c r="AP90" i="18"/>
  <c r="AO90" i="18"/>
  <c r="AN90" i="18"/>
  <c r="AM90" i="18"/>
  <c r="AL90" i="18"/>
  <c r="AH90" i="18"/>
  <c r="AG90" i="18"/>
  <c r="AF90" i="18"/>
  <c r="AE90" i="18"/>
  <c r="AD90" i="18"/>
  <c r="AC90" i="18"/>
  <c r="Y90" i="18"/>
  <c r="X90" i="18"/>
  <c r="W90" i="18"/>
  <c r="V90" i="18"/>
  <c r="U90" i="18"/>
  <c r="T90" i="18"/>
  <c r="S90" i="18"/>
  <c r="R90" i="18"/>
  <c r="Q90" i="18"/>
  <c r="P90" i="18"/>
  <c r="O90" i="18"/>
  <c r="N90" i="18"/>
  <c r="M90" i="18"/>
  <c r="L90" i="18"/>
  <c r="AQ89" i="18"/>
  <c r="AP89" i="18"/>
  <c r="AO89" i="18"/>
  <c r="AN89" i="18"/>
  <c r="AM89" i="18"/>
  <c r="AL89" i="18"/>
  <c r="AH89" i="18"/>
  <c r="AG89" i="18"/>
  <c r="AF89" i="18"/>
  <c r="AE89" i="18"/>
  <c r="AD89" i="18"/>
  <c r="AC89" i="18"/>
  <c r="Y89" i="18"/>
  <c r="X89" i="18"/>
  <c r="W89" i="18"/>
  <c r="V89" i="18"/>
  <c r="U89" i="18"/>
  <c r="T89" i="18"/>
  <c r="S89" i="18"/>
  <c r="R89" i="18"/>
  <c r="Q89" i="18"/>
  <c r="P89" i="18"/>
  <c r="O89" i="18"/>
  <c r="N89" i="18"/>
  <c r="M89" i="18"/>
  <c r="L89" i="18"/>
  <c r="AQ88" i="18"/>
  <c r="AP88" i="18"/>
  <c r="AO88" i="18"/>
  <c r="AN88" i="18"/>
  <c r="AM88" i="18"/>
  <c r="AL88" i="18"/>
  <c r="AH88" i="18"/>
  <c r="AG88" i="18"/>
  <c r="AF88" i="18"/>
  <c r="AE88" i="18"/>
  <c r="AD88" i="18"/>
  <c r="AC88" i="18"/>
  <c r="Y88" i="18"/>
  <c r="X88" i="18"/>
  <c r="W88" i="18"/>
  <c r="V88" i="18"/>
  <c r="U88" i="18"/>
  <c r="T88" i="18"/>
  <c r="S88" i="18"/>
  <c r="R88" i="18"/>
  <c r="Q88" i="18"/>
  <c r="P88" i="18"/>
  <c r="O88" i="18"/>
  <c r="N88" i="18"/>
  <c r="M88" i="18"/>
  <c r="L88" i="18"/>
  <c r="AQ87" i="18"/>
  <c r="AP87" i="18"/>
  <c r="AO87" i="18"/>
  <c r="AN87" i="18"/>
  <c r="AM87" i="18"/>
  <c r="AL87" i="18"/>
  <c r="AH87" i="18"/>
  <c r="AG87" i="18"/>
  <c r="AF87" i="18"/>
  <c r="AE87" i="18"/>
  <c r="AD87" i="18"/>
  <c r="AC87" i="18"/>
  <c r="Y87" i="18"/>
  <c r="X87" i="18"/>
  <c r="W87" i="18"/>
  <c r="V87" i="18"/>
  <c r="U87" i="18"/>
  <c r="T87" i="18"/>
  <c r="S87" i="18"/>
  <c r="R87" i="18"/>
  <c r="Q87" i="18"/>
  <c r="P87" i="18"/>
  <c r="O87" i="18"/>
  <c r="N87" i="18"/>
  <c r="M87" i="18"/>
  <c r="L87" i="18"/>
  <c r="AQ86" i="18"/>
  <c r="AP86" i="18"/>
  <c r="AO86" i="18"/>
  <c r="AN86" i="18"/>
  <c r="AM86" i="18"/>
  <c r="AL86" i="18"/>
  <c r="AH86" i="18"/>
  <c r="AG86" i="18"/>
  <c r="AF86" i="18"/>
  <c r="AE86" i="18"/>
  <c r="AD86" i="18"/>
  <c r="AC86" i="18"/>
  <c r="Y86" i="18"/>
  <c r="X86" i="18"/>
  <c r="W86" i="18"/>
  <c r="V86" i="18"/>
  <c r="U86" i="18"/>
  <c r="T86" i="18"/>
  <c r="S86" i="18"/>
  <c r="R86" i="18"/>
  <c r="Q86" i="18"/>
  <c r="P86" i="18"/>
  <c r="O86" i="18"/>
  <c r="N86" i="18"/>
  <c r="M86" i="18"/>
  <c r="L86" i="18"/>
  <c r="AQ85" i="18"/>
  <c r="AP85" i="18"/>
  <c r="AO85" i="18"/>
  <c r="AN85" i="18"/>
  <c r="AM85" i="18"/>
  <c r="AL85" i="18"/>
  <c r="AH85" i="18"/>
  <c r="AG85" i="18"/>
  <c r="AF85" i="18"/>
  <c r="AE85" i="18"/>
  <c r="AD85" i="18"/>
  <c r="AC85" i="18"/>
  <c r="Y85" i="18"/>
  <c r="X85" i="18"/>
  <c r="W85" i="18"/>
  <c r="V85" i="18"/>
  <c r="U85" i="18"/>
  <c r="T85" i="18"/>
  <c r="S85" i="18"/>
  <c r="R85" i="18"/>
  <c r="Q85" i="18"/>
  <c r="P85" i="18"/>
  <c r="O85" i="18"/>
  <c r="N85" i="18"/>
  <c r="M85" i="18"/>
  <c r="L85" i="18"/>
  <c r="AQ84" i="18"/>
  <c r="AP84" i="18"/>
  <c r="AO84" i="18"/>
  <c r="AN84" i="18"/>
  <c r="AM84" i="18"/>
  <c r="AL84" i="18"/>
  <c r="AH84" i="18"/>
  <c r="AG84" i="18"/>
  <c r="AF84" i="18"/>
  <c r="AE84" i="18"/>
  <c r="AD84" i="18"/>
  <c r="AC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AQ83" i="18"/>
  <c r="AP83" i="18"/>
  <c r="AO83" i="18"/>
  <c r="AN83" i="18"/>
  <c r="AM83" i="18"/>
  <c r="AL83" i="18"/>
  <c r="AH83" i="18"/>
  <c r="AG83" i="18"/>
  <c r="AF83" i="18"/>
  <c r="AE83" i="18"/>
  <c r="AD83" i="18"/>
  <c r="AC83" i="18"/>
  <c r="Y83" i="18"/>
  <c r="X83" i="18"/>
  <c r="W83" i="18"/>
  <c r="V83" i="18"/>
  <c r="U83" i="18"/>
  <c r="T83" i="18"/>
  <c r="S83" i="18"/>
  <c r="R83" i="18"/>
  <c r="Q83" i="18"/>
  <c r="P83" i="18"/>
  <c r="O83" i="18"/>
  <c r="N83" i="18"/>
  <c r="M83" i="18"/>
  <c r="L83" i="18"/>
  <c r="AQ82" i="18"/>
  <c r="AP82" i="18"/>
  <c r="AO82" i="18"/>
  <c r="AN82" i="18"/>
  <c r="AM82" i="18"/>
  <c r="AL82" i="18"/>
  <c r="AH82" i="18"/>
  <c r="AG82" i="18"/>
  <c r="AF82" i="18"/>
  <c r="AE82" i="18"/>
  <c r="AD82" i="18"/>
  <c r="AC82" i="18"/>
  <c r="Y82" i="18"/>
  <c r="X82" i="18"/>
  <c r="W82" i="18"/>
  <c r="V82" i="18"/>
  <c r="U82" i="18"/>
  <c r="T82" i="18"/>
  <c r="S82" i="18"/>
  <c r="R82" i="18"/>
  <c r="Q82" i="18"/>
  <c r="P82" i="18"/>
  <c r="O82" i="18"/>
  <c r="N82" i="18"/>
  <c r="M82" i="18"/>
  <c r="L82" i="18"/>
  <c r="AQ81" i="18"/>
  <c r="AP81" i="18"/>
  <c r="AO81" i="18"/>
  <c r="AN81" i="18"/>
  <c r="AM81" i="18"/>
  <c r="AL81" i="18"/>
  <c r="AH81" i="18"/>
  <c r="AG81" i="18"/>
  <c r="AF81" i="18"/>
  <c r="AE81" i="18"/>
  <c r="AD81" i="18"/>
  <c r="AC81" i="18"/>
  <c r="Y81" i="18"/>
  <c r="X81" i="18"/>
  <c r="W81" i="18"/>
  <c r="V81" i="18"/>
  <c r="U81" i="18"/>
  <c r="T81" i="18"/>
  <c r="S81" i="18"/>
  <c r="R81" i="18"/>
  <c r="Q81" i="18"/>
  <c r="P81" i="18"/>
  <c r="O81" i="18"/>
  <c r="N81" i="18"/>
  <c r="M81" i="18"/>
  <c r="L81" i="18"/>
  <c r="AQ80" i="18"/>
  <c r="AP80" i="18"/>
  <c r="AO80" i="18"/>
  <c r="AN80" i="18"/>
  <c r="AM80" i="18"/>
  <c r="AL80" i="18"/>
  <c r="AH80" i="18"/>
  <c r="AG80" i="18"/>
  <c r="AF80" i="18"/>
  <c r="AE80" i="18"/>
  <c r="AD80" i="18"/>
  <c r="AC80" i="18"/>
  <c r="Y80" i="18"/>
  <c r="X80" i="18"/>
  <c r="W80" i="18"/>
  <c r="V80" i="18"/>
  <c r="U80" i="18"/>
  <c r="T80" i="18"/>
  <c r="S80" i="18"/>
  <c r="R80" i="18"/>
  <c r="Q80" i="18"/>
  <c r="P80" i="18"/>
  <c r="O80" i="18"/>
  <c r="N80" i="18"/>
  <c r="M80" i="18"/>
  <c r="L80" i="18"/>
  <c r="AQ79" i="18"/>
  <c r="AP79" i="18"/>
  <c r="AO79" i="18"/>
  <c r="AN79" i="18"/>
  <c r="AM79" i="18"/>
  <c r="AL79" i="18"/>
  <c r="AH79" i="18"/>
  <c r="AG79" i="18"/>
  <c r="AF79" i="18"/>
  <c r="AE79" i="18"/>
  <c r="AD79" i="18"/>
  <c r="AC79" i="18"/>
  <c r="Y79" i="18"/>
  <c r="X79" i="18"/>
  <c r="W79" i="18"/>
  <c r="V79" i="18"/>
  <c r="U79" i="18"/>
  <c r="T79" i="18"/>
  <c r="S79" i="18"/>
  <c r="R79" i="18"/>
  <c r="Q79" i="18"/>
  <c r="P79" i="18"/>
  <c r="O79" i="18"/>
  <c r="N79" i="18"/>
  <c r="M79" i="18"/>
  <c r="L79" i="18"/>
  <c r="AQ78" i="18"/>
  <c r="AP78" i="18"/>
  <c r="AO78" i="18"/>
  <c r="AN78" i="18"/>
  <c r="AM78" i="18"/>
  <c r="AL78" i="18"/>
  <c r="AH78" i="18"/>
  <c r="AG78" i="18"/>
  <c r="AF78" i="18"/>
  <c r="AE78" i="18"/>
  <c r="AD78" i="18"/>
  <c r="AC78" i="18"/>
  <c r="Y78" i="18"/>
  <c r="X78" i="18"/>
  <c r="W78" i="18"/>
  <c r="V78" i="18"/>
  <c r="U78" i="18"/>
  <c r="T78" i="18"/>
  <c r="S78" i="18"/>
  <c r="R78" i="18"/>
  <c r="Q78" i="18"/>
  <c r="P78" i="18"/>
  <c r="O78" i="18"/>
  <c r="N78" i="18"/>
  <c r="M78" i="18"/>
  <c r="L78" i="18"/>
  <c r="AQ77" i="18"/>
  <c r="AP77" i="18"/>
  <c r="AO77" i="18"/>
  <c r="AN77" i="18"/>
  <c r="AM77" i="18"/>
  <c r="AL77" i="18"/>
  <c r="AH77" i="18"/>
  <c r="AG77" i="18"/>
  <c r="AF77" i="18"/>
  <c r="AE77" i="18"/>
  <c r="AD77" i="18"/>
  <c r="AC77" i="18"/>
  <c r="Y77" i="18"/>
  <c r="X77" i="18"/>
  <c r="W77" i="18"/>
  <c r="V77" i="18"/>
  <c r="U77" i="18"/>
  <c r="T77" i="18"/>
  <c r="S77" i="18"/>
  <c r="R77" i="18"/>
  <c r="Q77" i="18"/>
  <c r="P77" i="18"/>
  <c r="O77" i="18"/>
  <c r="N77" i="18"/>
  <c r="M77" i="18"/>
  <c r="L77" i="18"/>
  <c r="AQ76" i="18"/>
  <c r="AP76" i="18"/>
  <c r="AO76" i="18"/>
  <c r="AN76" i="18"/>
  <c r="AM76" i="18"/>
  <c r="AL76" i="18"/>
  <c r="AH76" i="18"/>
  <c r="AG76" i="18"/>
  <c r="AF76" i="18"/>
  <c r="AE76" i="18"/>
  <c r="AD76" i="18"/>
  <c r="AC76" i="18"/>
  <c r="Y76" i="18"/>
  <c r="X76" i="18"/>
  <c r="W76" i="18"/>
  <c r="V76" i="18"/>
  <c r="U76" i="18"/>
  <c r="T76" i="18"/>
  <c r="S76" i="18"/>
  <c r="R76" i="18"/>
  <c r="Q76" i="18"/>
  <c r="P76" i="18"/>
  <c r="O76" i="18"/>
  <c r="N76" i="18"/>
  <c r="M76" i="18"/>
  <c r="L76" i="18"/>
  <c r="AQ75" i="18"/>
  <c r="AP75" i="18"/>
  <c r="AO75" i="18"/>
  <c r="AN75" i="18"/>
  <c r="AM75" i="18"/>
  <c r="AL75" i="18"/>
  <c r="AH75" i="18"/>
  <c r="AG75" i="18"/>
  <c r="AF75" i="18"/>
  <c r="AE75" i="18"/>
  <c r="AD75" i="18"/>
  <c r="AC75" i="18"/>
  <c r="Y75" i="18"/>
  <c r="X75" i="18"/>
  <c r="W75" i="18"/>
  <c r="V75" i="18"/>
  <c r="U75" i="18"/>
  <c r="T75" i="18"/>
  <c r="S75" i="18"/>
  <c r="R75" i="18"/>
  <c r="Q75" i="18"/>
  <c r="P75" i="18"/>
  <c r="O75" i="18"/>
  <c r="N75" i="18"/>
  <c r="M75" i="18"/>
  <c r="L75" i="18"/>
  <c r="AQ74" i="18"/>
  <c r="AP74" i="18"/>
  <c r="AO74" i="18"/>
  <c r="AN74" i="18"/>
  <c r="AM74" i="18"/>
  <c r="AL74" i="18"/>
  <c r="AH74" i="18"/>
  <c r="AG74" i="18"/>
  <c r="AF74" i="18"/>
  <c r="AE74" i="18"/>
  <c r="AD74" i="18"/>
  <c r="AC74" i="18"/>
  <c r="Y74" i="18"/>
  <c r="X74" i="18"/>
  <c r="W74" i="18"/>
  <c r="V74" i="18"/>
  <c r="U74" i="18"/>
  <c r="T74" i="18"/>
  <c r="S74" i="18"/>
  <c r="R74" i="18"/>
  <c r="Q74" i="18"/>
  <c r="P74" i="18"/>
  <c r="O74" i="18"/>
  <c r="N74" i="18"/>
  <c r="M74" i="18"/>
  <c r="L74" i="18"/>
  <c r="AQ73" i="18"/>
  <c r="AP73" i="18"/>
  <c r="AO73" i="18"/>
  <c r="AN73" i="18"/>
  <c r="AM73" i="18"/>
  <c r="AL73" i="18"/>
  <c r="AH73" i="18"/>
  <c r="AG73" i="18"/>
  <c r="AF73" i="18"/>
  <c r="AE73" i="18"/>
  <c r="AD73" i="18"/>
  <c r="AC73" i="18"/>
  <c r="Y73" i="18"/>
  <c r="X73" i="18"/>
  <c r="W73" i="18"/>
  <c r="V73" i="18"/>
  <c r="U73" i="18"/>
  <c r="T73" i="18"/>
  <c r="S73" i="18"/>
  <c r="R73" i="18"/>
  <c r="Q73" i="18"/>
  <c r="P73" i="18"/>
  <c r="O73" i="18"/>
  <c r="N73" i="18"/>
  <c r="M73" i="18"/>
  <c r="L73" i="18"/>
  <c r="AQ72" i="18"/>
  <c r="AP72" i="18"/>
  <c r="AO72" i="18"/>
  <c r="AN72" i="18"/>
  <c r="AM72" i="18"/>
  <c r="AL72" i="18"/>
  <c r="AH72" i="18"/>
  <c r="AG72" i="18"/>
  <c r="AF72" i="18"/>
  <c r="AE72" i="18"/>
  <c r="AD72" i="18"/>
  <c r="AC72" i="18"/>
  <c r="Y72" i="18"/>
  <c r="X72" i="18"/>
  <c r="W72" i="18"/>
  <c r="V72" i="18"/>
  <c r="U72" i="18"/>
  <c r="T72" i="18"/>
  <c r="S72" i="18"/>
  <c r="R72" i="18"/>
  <c r="Q72" i="18"/>
  <c r="P72" i="18"/>
  <c r="O72" i="18"/>
  <c r="N72" i="18"/>
  <c r="M72" i="18"/>
  <c r="L72" i="18"/>
  <c r="AQ71" i="18"/>
  <c r="AP71" i="18"/>
  <c r="AO71" i="18"/>
  <c r="AN71" i="18"/>
  <c r="AM71" i="18"/>
  <c r="AL71" i="18"/>
  <c r="AH71" i="18"/>
  <c r="AG71" i="18"/>
  <c r="AF71" i="18"/>
  <c r="AE71" i="18"/>
  <c r="AD71" i="18"/>
  <c r="AC71" i="18"/>
  <c r="Y71" i="18"/>
  <c r="X71" i="18"/>
  <c r="W71" i="18"/>
  <c r="V71" i="18"/>
  <c r="U71" i="18"/>
  <c r="T71" i="18"/>
  <c r="S71" i="18"/>
  <c r="R71" i="18"/>
  <c r="Q71" i="18"/>
  <c r="P71" i="18"/>
  <c r="O71" i="18"/>
  <c r="N71" i="18"/>
  <c r="M71" i="18"/>
  <c r="L71" i="18"/>
  <c r="AQ70" i="18"/>
  <c r="AP70" i="18"/>
  <c r="AO70" i="18"/>
  <c r="AN70" i="18"/>
  <c r="AM70" i="18"/>
  <c r="AL70" i="18"/>
  <c r="AH70" i="18"/>
  <c r="AG70" i="18"/>
  <c r="AF70" i="18"/>
  <c r="AE70" i="18"/>
  <c r="AD70" i="18"/>
  <c r="AC70" i="18"/>
  <c r="Y70" i="18"/>
  <c r="X70" i="18"/>
  <c r="W70" i="18"/>
  <c r="V70" i="18"/>
  <c r="U70" i="18"/>
  <c r="T70" i="18"/>
  <c r="S70" i="18"/>
  <c r="R70" i="18"/>
  <c r="Q70" i="18"/>
  <c r="P70" i="18"/>
  <c r="O70" i="18"/>
  <c r="N70" i="18"/>
  <c r="M70" i="18"/>
  <c r="L70" i="18"/>
  <c r="AQ69" i="18"/>
  <c r="AP69" i="18"/>
  <c r="AO69" i="18"/>
  <c r="AN69" i="18"/>
  <c r="AM69" i="18"/>
  <c r="AL69" i="18"/>
  <c r="AH69" i="18"/>
  <c r="AG69" i="18"/>
  <c r="AF69" i="18"/>
  <c r="AE69" i="18"/>
  <c r="AD69" i="18"/>
  <c r="AC69" i="18"/>
  <c r="Y69" i="18"/>
  <c r="X69" i="18"/>
  <c r="W69" i="18"/>
  <c r="V69" i="18"/>
  <c r="U69" i="18"/>
  <c r="T69" i="18"/>
  <c r="S69" i="18"/>
  <c r="R69" i="18"/>
  <c r="Q69" i="18"/>
  <c r="P69" i="18"/>
  <c r="O69" i="18"/>
  <c r="N69" i="18"/>
  <c r="M69" i="18"/>
  <c r="L69" i="18"/>
  <c r="AQ68" i="18"/>
  <c r="AP68" i="18"/>
  <c r="AO68" i="18"/>
  <c r="AN68" i="18"/>
  <c r="AM68" i="18"/>
  <c r="AL68" i="18"/>
  <c r="AH68" i="18"/>
  <c r="AG68" i="18"/>
  <c r="AF68" i="18"/>
  <c r="AE68" i="18"/>
  <c r="AD68" i="18"/>
  <c r="AC68" i="18"/>
  <c r="Y68" i="18"/>
  <c r="X68" i="18"/>
  <c r="W68" i="18"/>
  <c r="V68" i="18"/>
  <c r="U68" i="18"/>
  <c r="T68" i="18"/>
  <c r="S68" i="18"/>
  <c r="R68" i="18"/>
  <c r="Q68" i="18"/>
  <c r="P68" i="18"/>
  <c r="O68" i="18"/>
  <c r="N68" i="18"/>
  <c r="M68" i="18"/>
  <c r="L68" i="18"/>
  <c r="AQ67" i="18"/>
  <c r="AP67" i="18"/>
  <c r="AO67" i="18"/>
  <c r="AN67" i="18"/>
  <c r="AM67" i="18"/>
  <c r="AL67" i="18"/>
  <c r="AH67" i="18"/>
  <c r="AG67" i="18"/>
  <c r="AF67" i="18"/>
  <c r="AE67" i="18"/>
  <c r="AD67" i="18"/>
  <c r="AC67" i="18"/>
  <c r="Y67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AQ66" i="18"/>
  <c r="AP66" i="18"/>
  <c r="AO66" i="18"/>
  <c r="AN66" i="18"/>
  <c r="AM66" i="18"/>
  <c r="AL66" i="18"/>
  <c r="AH66" i="18"/>
  <c r="AG66" i="18"/>
  <c r="AF66" i="18"/>
  <c r="AE66" i="18"/>
  <c r="AD66" i="18"/>
  <c r="AC66" i="18"/>
  <c r="Y66" i="18"/>
  <c r="X66" i="18"/>
  <c r="W66" i="18"/>
  <c r="V66" i="18"/>
  <c r="U66" i="18"/>
  <c r="T66" i="18"/>
  <c r="S66" i="18"/>
  <c r="R66" i="18"/>
  <c r="Q66" i="18"/>
  <c r="P66" i="18"/>
  <c r="O66" i="18"/>
  <c r="N66" i="18"/>
  <c r="M66" i="18"/>
  <c r="L66" i="18"/>
  <c r="AQ65" i="18"/>
  <c r="AP65" i="18"/>
  <c r="AO65" i="18"/>
  <c r="AN65" i="18"/>
  <c r="AM65" i="18"/>
  <c r="AL65" i="18"/>
  <c r="AH65" i="18"/>
  <c r="AG65" i="18"/>
  <c r="AF65" i="18"/>
  <c r="AE65" i="18"/>
  <c r="AD65" i="18"/>
  <c r="AC65" i="18"/>
  <c r="Y65" i="18"/>
  <c r="X65" i="18"/>
  <c r="W65" i="18"/>
  <c r="V65" i="18"/>
  <c r="U65" i="18"/>
  <c r="T65" i="18"/>
  <c r="S65" i="18"/>
  <c r="R65" i="18"/>
  <c r="Q65" i="18"/>
  <c r="P65" i="18"/>
  <c r="O65" i="18"/>
  <c r="N65" i="18"/>
  <c r="M65" i="18"/>
  <c r="L65" i="18"/>
  <c r="AQ64" i="18"/>
  <c r="AP64" i="18"/>
  <c r="AO64" i="18"/>
  <c r="AN64" i="18"/>
  <c r="AM64" i="18"/>
  <c r="AL64" i="18"/>
  <c r="AH64" i="18"/>
  <c r="AG64" i="18"/>
  <c r="AF64" i="18"/>
  <c r="AE64" i="18"/>
  <c r="AD64" i="18"/>
  <c r="AC64" i="18"/>
  <c r="Y64" i="18"/>
  <c r="X64" i="18"/>
  <c r="W64" i="18"/>
  <c r="V64" i="18"/>
  <c r="U64" i="18"/>
  <c r="T64" i="18"/>
  <c r="S64" i="18"/>
  <c r="R64" i="18"/>
  <c r="Q64" i="18"/>
  <c r="P64" i="18"/>
  <c r="O64" i="18"/>
  <c r="N64" i="18"/>
  <c r="M64" i="18"/>
  <c r="L64" i="18"/>
  <c r="AQ63" i="18"/>
  <c r="AP63" i="18"/>
  <c r="AO63" i="18"/>
  <c r="AN63" i="18"/>
  <c r="AM63" i="18"/>
  <c r="AL63" i="18"/>
  <c r="AH63" i="18"/>
  <c r="AG63" i="18"/>
  <c r="AF63" i="18"/>
  <c r="AE63" i="18"/>
  <c r="AD63" i="18"/>
  <c r="AC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AQ62" i="18"/>
  <c r="AP62" i="18"/>
  <c r="AO62" i="18"/>
  <c r="AN62" i="18"/>
  <c r="AM62" i="18"/>
  <c r="AL62" i="18"/>
  <c r="AH62" i="18"/>
  <c r="AG62" i="18"/>
  <c r="AF62" i="18"/>
  <c r="AE62" i="18"/>
  <c r="AD62" i="18"/>
  <c r="AC62" i="18"/>
  <c r="Y62" i="18"/>
  <c r="X62" i="18"/>
  <c r="W62" i="18"/>
  <c r="V62" i="18"/>
  <c r="U62" i="18"/>
  <c r="T62" i="18"/>
  <c r="S62" i="18"/>
  <c r="R62" i="18"/>
  <c r="Q62" i="18"/>
  <c r="P62" i="18"/>
  <c r="O62" i="18"/>
  <c r="N62" i="18"/>
  <c r="M62" i="18"/>
  <c r="L62" i="18"/>
  <c r="AQ61" i="18"/>
  <c r="AP61" i="18"/>
  <c r="AO61" i="18"/>
  <c r="AN61" i="18"/>
  <c r="AM61" i="18"/>
  <c r="AL61" i="18"/>
  <c r="AH61" i="18"/>
  <c r="AG61" i="18"/>
  <c r="AF61" i="18"/>
  <c r="AE61" i="18"/>
  <c r="AD61" i="18"/>
  <c r="AC61" i="18"/>
  <c r="Y61" i="18"/>
  <c r="X61" i="18"/>
  <c r="W61" i="18"/>
  <c r="V61" i="18"/>
  <c r="U61" i="18"/>
  <c r="T61" i="18"/>
  <c r="S61" i="18"/>
  <c r="R61" i="18"/>
  <c r="Q61" i="18"/>
  <c r="P61" i="18"/>
  <c r="O61" i="18"/>
  <c r="N61" i="18"/>
  <c r="M61" i="18"/>
  <c r="L61" i="18"/>
  <c r="AQ60" i="18"/>
  <c r="AP60" i="18"/>
  <c r="AO60" i="18"/>
  <c r="AN60" i="18"/>
  <c r="AM60" i="18"/>
  <c r="AL60" i="18"/>
  <c r="AH60" i="18"/>
  <c r="AG60" i="18"/>
  <c r="AF60" i="18"/>
  <c r="AE60" i="18"/>
  <c r="AD60" i="18"/>
  <c r="AC60" i="18"/>
  <c r="Y60" i="18"/>
  <c r="X60" i="18"/>
  <c r="W60" i="18"/>
  <c r="V60" i="18"/>
  <c r="U60" i="18"/>
  <c r="T60" i="18"/>
  <c r="S60" i="18"/>
  <c r="R60" i="18"/>
  <c r="Q60" i="18"/>
  <c r="P60" i="18"/>
  <c r="O60" i="18"/>
  <c r="N60" i="18"/>
  <c r="M60" i="18"/>
  <c r="L60" i="18"/>
  <c r="AQ59" i="18"/>
  <c r="AP59" i="18"/>
  <c r="AO59" i="18"/>
  <c r="AN59" i="18"/>
  <c r="AM59" i="18"/>
  <c r="AL59" i="18"/>
  <c r="AH59" i="18"/>
  <c r="AG59" i="18"/>
  <c r="AF59" i="18"/>
  <c r="AE59" i="18"/>
  <c r="AD59" i="18"/>
  <c r="AC59" i="18"/>
  <c r="Y59" i="18"/>
  <c r="X59" i="18"/>
  <c r="W59" i="18"/>
  <c r="V59" i="18"/>
  <c r="U59" i="18"/>
  <c r="T59" i="18"/>
  <c r="S59" i="18"/>
  <c r="R59" i="18"/>
  <c r="Q59" i="18"/>
  <c r="P59" i="18"/>
  <c r="O59" i="18"/>
  <c r="N59" i="18"/>
  <c r="M59" i="18"/>
  <c r="L59" i="18"/>
  <c r="AQ58" i="18"/>
  <c r="AP58" i="18"/>
  <c r="AO58" i="18"/>
  <c r="AN58" i="18"/>
  <c r="AM58" i="18"/>
  <c r="AL58" i="18"/>
  <c r="AH58" i="18"/>
  <c r="AG58" i="18"/>
  <c r="AF58" i="18"/>
  <c r="AE58" i="18"/>
  <c r="AD58" i="18"/>
  <c r="AC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AQ57" i="18"/>
  <c r="AP57" i="18"/>
  <c r="AO57" i="18"/>
  <c r="AN57" i="18"/>
  <c r="AM57" i="18"/>
  <c r="AL57" i="18"/>
  <c r="AH57" i="18"/>
  <c r="AG57" i="18"/>
  <c r="AF57" i="18"/>
  <c r="AE57" i="18"/>
  <c r="AD57" i="18"/>
  <c r="AC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AQ56" i="18"/>
  <c r="AP56" i="18"/>
  <c r="AO56" i="18"/>
  <c r="AN56" i="18"/>
  <c r="AM56" i="18"/>
  <c r="AL56" i="18"/>
  <c r="AH56" i="18"/>
  <c r="AG56" i="18"/>
  <c r="AF56" i="18"/>
  <c r="AE56" i="18"/>
  <c r="AD56" i="18"/>
  <c r="AC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AQ55" i="18"/>
  <c r="AP55" i="18"/>
  <c r="AO55" i="18"/>
  <c r="AN55" i="18"/>
  <c r="AM55" i="18"/>
  <c r="AL55" i="18"/>
  <c r="AH55" i="18"/>
  <c r="AG55" i="18"/>
  <c r="AF55" i="18"/>
  <c r="AE55" i="18"/>
  <c r="AD55" i="18"/>
  <c r="AC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AQ54" i="18"/>
  <c r="AP54" i="18"/>
  <c r="AO54" i="18"/>
  <c r="AN54" i="18"/>
  <c r="AM54" i="18"/>
  <c r="AL54" i="18"/>
  <c r="AH54" i="18"/>
  <c r="AG54" i="18"/>
  <c r="AF54" i="18"/>
  <c r="AE54" i="18"/>
  <c r="AD54" i="18"/>
  <c r="AC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AQ53" i="18"/>
  <c r="AP53" i="18"/>
  <c r="AO53" i="18"/>
  <c r="AN53" i="18"/>
  <c r="AM53" i="18"/>
  <c r="AL53" i="18"/>
  <c r="AH53" i="18"/>
  <c r="AG53" i="18"/>
  <c r="AF53" i="18"/>
  <c r="AE53" i="18"/>
  <c r="AD53" i="18"/>
  <c r="AC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AQ52" i="18"/>
  <c r="AP52" i="18"/>
  <c r="AO52" i="18"/>
  <c r="AN52" i="18"/>
  <c r="AM52" i="18"/>
  <c r="AL52" i="18"/>
  <c r="AH52" i="18"/>
  <c r="AG52" i="18"/>
  <c r="AF52" i="18"/>
  <c r="AE52" i="18"/>
  <c r="AD52" i="18"/>
  <c r="AC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AQ51" i="18"/>
  <c r="AP51" i="18"/>
  <c r="AO51" i="18"/>
  <c r="AN51" i="18"/>
  <c r="AM51" i="18"/>
  <c r="AL51" i="18"/>
  <c r="AH51" i="18"/>
  <c r="AG51" i="18"/>
  <c r="AF51" i="18"/>
  <c r="AE51" i="18"/>
  <c r="AD51" i="18"/>
  <c r="AC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AQ50" i="18"/>
  <c r="AP50" i="18"/>
  <c r="AO50" i="18"/>
  <c r="AN50" i="18"/>
  <c r="AM50" i="18"/>
  <c r="AL50" i="18"/>
  <c r="AH50" i="18"/>
  <c r="AG50" i="18"/>
  <c r="AF50" i="18"/>
  <c r="AE50" i="18"/>
  <c r="AD50" i="18"/>
  <c r="AC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AQ49" i="18"/>
  <c r="AP49" i="18"/>
  <c r="AO49" i="18"/>
  <c r="AN49" i="18"/>
  <c r="AM49" i="18"/>
  <c r="AL49" i="18"/>
  <c r="AH49" i="18"/>
  <c r="AG49" i="18"/>
  <c r="AF49" i="18"/>
  <c r="AE49" i="18"/>
  <c r="AD49" i="18"/>
  <c r="AC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AQ48" i="18"/>
  <c r="AP48" i="18"/>
  <c r="AO48" i="18"/>
  <c r="AN48" i="18"/>
  <c r="AM48" i="18"/>
  <c r="AL48" i="18"/>
  <c r="AH48" i="18"/>
  <c r="AG48" i="18"/>
  <c r="AF48" i="18"/>
  <c r="AE48" i="18"/>
  <c r="AD48" i="18"/>
  <c r="AC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AQ47" i="18"/>
  <c r="AP47" i="18"/>
  <c r="AO47" i="18"/>
  <c r="AN47" i="18"/>
  <c r="AM47" i="18"/>
  <c r="AL47" i="18"/>
  <c r="AH47" i="18"/>
  <c r="AG47" i="18"/>
  <c r="AF47" i="18"/>
  <c r="AE47" i="18"/>
  <c r="AD47" i="18"/>
  <c r="AC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AQ46" i="18"/>
  <c r="AP46" i="18"/>
  <c r="AO46" i="18"/>
  <c r="AN46" i="18"/>
  <c r="AM46" i="18"/>
  <c r="AL46" i="18"/>
  <c r="AH46" i="18"/>
  <c r="AG46" i="18"/>
  <c r="AF46" i="18"/>
  <c r="AE46" i="18"/>
  <c r="AD46" i="18"/>
  <c r="AC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AQ45" i="18"/>
  <c r="AP45" i="18"/>
  <c r="AO45" i="18"/>
  <c r="AN45" i="18"/>
  <c r="AM45" i="18"/>
  <c r="AL45" i="18"/>
  <c r="AH45" i="18"/>
  <c r="AG45" i="18"/>
  <c r="AF45" i="18"/>
  <c r="AE45" i="18"/>
  <c r="AD45" i="18"/>
  <c r="AC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AQ44" i="18"/>
  <c r="AP44" i="18"/>
  <c r="AO44" i="18"/>
  <c r="AN44" i="18"/>
  <c r="AM44" i="18"/>
  <c r="AL44" i="18"/>
  <c r="AH44" i="18"/>
  <c r="AG44" i="18"/>
  <c r="AF44" i="18"/>
  <c r="AE44" i="18"/>
  <c r="AD44" i="18"/>
  <c r="AC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AQ43" i="18"/>
  <c r="AP43" i="18"/>
  <c r="AO43" i="18"/>
  <c r="AN43" i="18"/>
  <c r="AM43" i="18"/>
  <c r="AL43" i="18"/>
  <c r="AH43" i="18"/>
  <c r="AG43" i="18"/>
  <c r="AF43" i="18"/>
  <c r="AE43" i="18"/>
  <c r="AD43" i="18"/>
  <c r="AC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AQ42" i="18"/>
  <c r="AP42" i="18"/>
  <c r="AO42" i="18"/>
  <c r="AN42" i="18"/>
  <c r="AM42" i="18"/>
  <c r="AL42" i="18"/>
  <c r="AH42" i="18"/>
  <c r="AG42" i="18"/>
  <c r="AF42" i="18"/>
  <c r="AE42" i="18"/>
  <c r="AD42" i="18"/>
  <c r="AC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AQ41" i="18"/>
  <c r="AP41" i="18"/>
  <c r="AO41" i="18"/>
  <c r="AN41" i="18"/>
  <c r="AM41" i="18"/>
  <c r="AL41" i="18"/>
  <c r="AH41" i="18"/>
  <c r="AG41" i="18"/>
  <c r="AF41" i="18"/>
  <c r="AE41" i="18"/>
  <c r="AD41" i="18"/>
  <c r="AC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AQ40" i="18"/>
  <c r="AP40" i="18"/>
  <c r="AO40" i="18"/>
  <c r="AN40" i="18"/>
  <c r="AM40" i="18"/>
  <c r="AL40" i="18"/>
  <c r="AH40" i="18"/>
  <c r="AG40" i="18"/>
  <c r="AF40" i="18"/>
  <c r="AE40" i="18"/>
  <c r="AD40" i="18"/>
  <c r="AC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AQ39" i="18"/>
  <c r="AP39" i="18"/>
  <c r="AO39" i="18"/>
  <c r="AN39" i="18"/>
  <c r="AM39" i="18"/>
  <c r="AL39" i="18"/>
  <c r="AH39" i="18"/>
  <c r="AG39" i="18"/>
  <c r="AF39" i="18"/>
  <c r="AE39" i="18"/>
  <c r="AD39" i="18"/>
  <c r="AC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AQ38" i="18"/>
  <c r="AP38" i="18"/>
  <c r="AO38" i="18"/>
  <c r="AN38" i="18"/>
  <c r="AM38" i="18"/>
  <c r="AL38" i="18"/>
  <c r="AH38" i="18"/>
  <c r="AG38" i="18"/>
  <c r="AF38" i="18"/>
  <c r="AE38" i="18"/>
  <c r="AD38" i="18"/>
  <c r="AC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AQ37" i="18"/>
  <c r="AP37" i="18"/>
  <c r="AO37" i="18"/>
  <c r="AN37" i="18"/>
  <c r="AM37" i="18"/>
  <c r="AL37" i="18"/>
  <c r="AH37" i="18"/>
  <c r="AG37" i="18"/>
  <c r="AF37" i="18"/>
  <c r="AE37" i="18"/>
  <c r="AD37" i="18"/>
  <c r="AC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AQ36" i="18"/>
  <c r="AP36" i="18"/>
  <c r="AO36" i="18"/>
  <c r="AN36" i="18"/>
  <c r="AM36" i="18"/>
  <c r="AL36" i="18"/>
  <c r="AH36" i="18"/>
  <c r="AG36" i="18"/>
  <c r="AF36" i="18"/>
  <c r="AE36" i="18"/>
  <c r="AD36" i="18"/>
  <c r="AC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AQ35" i="18"/>
  <c r="AP35" i="18"/>
  <c r="AO35" i="18"/>
  <c r="AN35" i="18"/>
  <c r="AM35" i="18"/>
  <c r="AL35" i="18"/>
  <c r="AH35" i="18"/>
  <c r="AG35" i="18"/>
  <c r="AF35" i="18"/>
  <c r="AE35" i="18"/>
  <c r="AD35" i="18"/>
  <c r="AC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AQ34" i="18"/>
  <c r="AP34" i="18"/>
  <c r="AO34" i="18"/>
  <c r="AN34" i="18"/>
  <c r="AM34" i="18"/>
  <c r="AL34" i="18"/>
  <c r="AH34" i="18"/>
  <c r="AG34" i="18"/>
  <c r="AF34" i="18"/>
  <c r="AE34" i="18"/>
  <c r="AD34" i="18"/>
  <c r="AC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AQ33" i="18"/>
  <c r="AP33" i="18"/>
  <c r="AO33" i="18"/>
  <c r="AN33" i="18"/>
  <c r="AM33" i="18"/>
  <c r="AL33" i="18"/>
  <c r="AH33" i="18"/>
  <c r="AG33" i="18"/>
  <c r="AF33" i="18"/>
  <c r="AE33" i="18"/>
  <c r="AD33" i="18"/>
  <c r="AC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AQ32" i="18"/>
  <c r="AP32" i="18"/>
  <c r="AO32" i="18"/>
  <c r="AN32" i="18"/>
  <c r="AM32" i="18"/>
  <c r="AL32" i="18"/>
  <c r="AH32" i="18"/>
  <c r="AG32" i="18"/>
  <c r="AF32" i="18"/>
  <c r="AE32" i="18"/>
  <c r="AD32" i="18"/>
  <c r="AC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AQ31" i="18"/>
  <c r="AP31" i="18"/>
  <c r="AO31" i="18"/>
  <c r="AN31" i="18"/>
  <c r="AM31" i="18"/>
  <c r="AL31" i="18"/>
  <c r="AH31" i="18"/>
  <c r="AG31" i="18"/>
  <c r="AF31" i="18"/>
  <c r="AE31" i="18"/>
  <c r="AD31" i="18"/>
  <c r="AC31" i="18"/>
  <c r="Y31" i="18"/>
  <c r="X31" i="18"/>
  <c r="W31" i="18"/>
  <c r="V31" i="18"/>
  <c r="U31" i="18"/>
  <c r="T31" i="18"/>
  <c r="S31" i="18"/>
  <c r="R31" i="18"/>
  <c r="Q31" i="18"/>
  <c r="P31" i="18"/>
  <c r="O31" i="18"/>
  <c r="N31" i="18"/>
  <c r="M31" i="18"/>
  <c r="L31" i="18"/>
  <c r="AQ30" i="18"/>
  <c r="AP30" i="18"/>
  <c r="AO30" i="18"/>
  <c r="AN30" i="18"/>
  <c r="AM30" i="18"/>
  <c r="AL30" i="18"/>
  <c r="AH30" i="18"/>
  <c r="AG30" i="18"/>
  <c r="AF30" i="18"/>
  <c r="AE30" i="18"/>
  <c r="AD30" i="18"/>
  <c r="AC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AQ29" i="18"/>
  <c r="AP29" i="18"/>
  <c r="AO29" i="18"/>
  <c r="AN29" i="18"/>
  <c r="AM29" i="18"/>
  <c r="AL29" i="18"/>
  <c r="AH29" i="18"/>
  <c r="AG29" i="18"/>
  <c r="AF29" i="18"/>
  <c r="AE29" i="18"/>
  <c r="AD29" i="18"/>
  <c r="AC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AQ28" i="18"/>
  <c r="AP28" i="18"/>
  <c r="AO28" i="18"/>
  <c r="AN28" i="18"/>
  <c r="AM28" i="18"/>
  <c r="AL28" i="18"/>
  <c r="AH28" i="18"/>
  <c r="AG28" i="18"/>
  <c r="AF28" i="18"/>
  <c r="AE28" i="18"/>
  <c r="AD28" i="18"/>
  <c r="AC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AQ27" i="18"/>
  <c r="AP27" i="18"/>
  <c r="AO27" i="18"/>
  <c r="AN27" i="18"/>
  <c r="AM27" i="18"/>
  <c r="AL27" i="18"/>
  <c r="AH27" i="18"/>
  <c r="AG27" i="18"/>
  <c r="AF27" i="18"/>
  <c r="AE27" i="18"/>
  <c r="AD27" i="18"/>
  <c r="AC27" i="18"/>
  <c r="Y27" i="18"/>
  <c r="X27" i="18"/>
  <c r="W27" i="18"/>
  <c r="V27" i="18"/>
  <c r="U27" i="18"/>
  <c r="T27" i="18"/>
  <c r="S27" i="18"/>
  <c r="R27" i="18"/>
  <c r="Q27" i="18"/>
  <c r="P27" i="18"/>
  <c r="O27" i="18"/>
  <c r="N27" i="18"/>
  <c r="M27" i="18"/>
  <c r="L27" i="18"/>
  <c r="AQ26" i="18"/>
  <c r="AP26" i="18"/>
  <c r="AO26" i="18"/>
  <c r="AN26" i="18"/>
  <c r="AM26" i="18"/>
  <c r="AL26" i="18"/>
  <c r="AH26" i="18"/>
  <c r="AG26" i="18"/>
  <c r="AF26" i="18"/>
  <c r="AE26" i="18"/>
  <c r="AD26" i="18"/>
  <c r="AC26" i="18"/>
  <c r="Y26" i="18"/>
  <c r="X26" i="18"/>
  <c r="W26" i="18"/>
  <c r="V26" i="18"/>
  <c r="U26" i="18"/>
  <c r="T26" i="18"/>
  <c r="S26" i="18"/>
  <c r="R26" i="18"/>
  <c r="Q26" i="18"/>
  <c r="P26" i="18"/>
  <c r="O26" i="18"/>
  <c r="N26" i="18"/>
  <c r="M26" i="18"/>
  <c r="L26" i="18"/>
  <c r="AQ25" i="18"/>
  <c r="AP25" i="18"/>
  <c r="AO25" i="18"/>
  <c r="AN25" i="18"/>
  <c r="AM25" i="18"/>
  <c r="AL25" i="18"/>
  <c r="AH25" i="18"/>
  <c r="AG25" i="18"/>
  <c r="AF25" i="18"/>
  <c r="AE25" i="18"/>
  <c r="AD25" i="18"/>
  <c r="AC25" i="18"/>
  <c r="Y25" i="18"/>
  <c r="X25" i="18"/>
  <c r="W25" i="18"/>
  <c r="V25" i="18"/>
  <c r="U25" i="18"/>
  <c r="T25" i="18"/>
  <c r="S25" i="18"/>
  <c r="R25" i="18"/>
  <c r="Q25" i="18"/>
  <c r="P25" i="18"/>
  <c r="O25" i="18"/>
  <c r="N25" i="18"/>
  <c r="M25" i="18"/>
  <c r="L25" i="18"/>
  <c r="AQ24" i="18"/>
  <c r="AP24" i="18"/>
  <c r="AO24" i="18"/>
  <c r="AN24" i="18"/>
  <c r="AM24" i="18"/>
  <c r="AL24" i="18"/>
  <c r="AH24" i="18"/>
  <c r="AG24" i="18"/>
  <c r="AF24" i="18"/>
  <c r="AE24" i="18"/>
  <c r="AD24" i="18"/>
  <c r="AC24" i="18"/>
  <c r="Y24" i="18"/>
  <c r="X24" i="18"/>
  <c r="W24" i="18"/>
  <c r="V24" i="18"/>
  <c r="U24" i="18"/>
  <c r="T24" i="18"/>
  <c r="S24" i="18"/>
  <c r="R24" i="18"/>
  <c r="Q24" i="18"/>
  <c r="P24" i="18"/>
  <c r="O24" i="18"/>
  <c r="N24" i="18"/>
  <c r="M24" i="18"/>
  <c r="L24" i="18"/>
  <c r="AQ23" i="18"/>
  <c r="AP23" i="18"/>
  <c r="AO23" i="18"/>
  <c r="AN23" i="18"/>
  <c r="AM23" i="18"/>
  <c r="AL23" i="18"/>
  <c r="AH23" i="18"/>
  <c r="AG23" i="18"/>
  <c r="AF23" i="18"/>
  <c r="AE23" i="18"/>
  <c r="AD23" i="18"/>
  <c r="AC23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AQ22" i="18"/>
  <c r="AP22" i="18"/>
  <c r="AO22" i="18"/>
  <c r="AN22" i="18"/>
  <c r="AM22" i="18"/>
  <c r="AL22" i="18"/>
  <c r="AH22" i="18"/>
  <c r="AG22" i="18"/>
  <c r="AF22" i="18"/>
  <c r="AE22" i="18"/>
  <c r="AD22" i="18"/>
  <c r="AC22" i="18"/>
  <c r="Y22" i="18"/>
  <c r="X22" i="18"/>
  <c r="W22" i="18"/>
  <c r="V22" i="18"/>
  <c r="U22" i="18"/>
  <c r="T22" i="18"/>
  <c r="S22" i="18"/>
  <c r="R22" i="18"/>
  <c r="Q22" i="18"/>
  <c r="P22" i="18"/>
  <c r="O22" i="18"/>
  <c r="N22" i="18"/>
  <c r="M22" i="18"/>
  <c r="L22" i="18"/>
  <c r="AQ21" i="18"/>
  <c r="AP21" i="18"/>
  <c r="AO21" i="18"/>
  <c r="AN21" i="18"/>
  <c r="AM21" i="18"/>
  <c r="AL21" i="18"/>
  <c r="AH21" i="18"/>
  <c r="AG21" i="18"/>
  <c r="AF21" i="18"/>
  <c r="AE21" i="18"/>
  <c r="AD21" i="18"/>
  <c r="AC21" i="18"/>
  <c r="Y21" i="18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AQ20" i="18"/>
  <c r="AP20" i="18"/>
  <c r="AO20" i="18"/>
  <c r="AN20" i="18"/>
  <c r="AM20" i="18"/>
  <c r="AL20" i="18"/>
  <c r="AH20" i="18"/>
  <c r="AG20" i="18"/>
  <c r="AF20" i="18"/>
  <c r="AE20" i="18"/>
  <c r="AD20" i="18"/>
  <c r="AC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AQ19" i="18"/>
  <c r="AP19" i="18"/>
  <c r="AO19" i="18"/>
  <c r="AN19" i="18"/>
  <c r="AM19" i="18"/>
  <c r="AL19" i="18"/>
  <c r="AH19" i="18"/>
  <c r="AG19" i="18"/>
  <c r="AF19" i="18"/>
  <c r="AE19" i="18"/>
  <c r="AD19" i="18"/>
  <c r="AC19" i="18"/>
  <c r="Y19" i="18"/>
  <c r="X19" i="18"/>
  <c r="W19" i="18"/>
  <c r="V19" i="18"/>
  <c r="U19" i="18"/>
  <c r="T19" i="18"/>
  <c r="S19" i="18"/>
  <c r="R19" i="18"/>
  <c r="Q19" i="18"/>
  <c r="P19" i="18"/>
  <c r="O19" i="18"/>
  <c r="N19" i="18"/>
  <c r="M19" i="18"/>
  <c r="L19" i="18"/>
  <c r="AQ18" i="18"/>
  <c r="AP18" i="18"/>
  <c r="AO18" i="18"/>
  <c r="AN18" i="18"/>
  <c r="AM18" i="18"/>
  <c r="AL18" i="18"/>
  <c r="AH18" i="18"/>
  <c r="AG18" i="18"/>
  <c r="AF18" i="18"/>
  <c r="AE18" i="18"/>
  <c r="AD18" i="18"/>
  <c r="AC18" i="18"/>
  <c r="Y18" i="18"/>
  <c r="X18" i="18"/>
  <c r="W18" i="18"/>
  <c r="V18" i="18"/>
  <c r="U18" i="18"/>
  <c r="T18" i="18"/>
  <c r="S18" i="18"/>
  <c r="R18" i="18"/>
  <c r="Q18" i="18"/>
  <c r="P18" i="18"/>
  <c r="O18" i="18"/>
  <c r="N18" i="18"/>
  <c r="M18" i="18"/>
  <c r="L18" i="18"/>
  <c r="AQ17" i="18"/>
  <c r="AP17" i="18"/>
  <c r="AO17" i="18"/>
  <c r="AN17" i="18"/>
  <c r="AM17" i="18"/>
  <c r="AL17" i="18"/>
  <c r="AH17" i="18"/>
  <c r="AG17" i="18"/>
  <c r="AF17" i="18"/>
  <c r="AE17" i="18"/>
  <c r="AD17" i="18"/>
  <c r="AC17" i="18"/>
  <c r="Y17" i="18"/>
  <c r="X17" i="18"/>
  <c r="W17" i="18"/>
  <c r="V17" i="18"/>
  <c r="U17" i="18"/>
  <c r="T17" i="18"/>
  <c r="S17" i="18"/>
  <c r="R17" i="18"/>
  <c r="Q17" i="18"/>
  <c r="P17" i="18"/>
  <c r="O17" i="18"/>
  <c r="N17" i="18"/>
  <c r="M17" i="18"/>
  <c r="L17" i="18"/>
  <c r="AQ16" i="18"/>
  <c r="AP16" i="18"/>
  <c r="AO16" i="18"/>
  <c r="AN16" i="18"/>
  <c r="AM16" i="18"/>
  <c r="AL16" i="18"/>
  <c r="AH16" i="18"/>
  <c r="AG16" i="18"/>
  <c r="AF16" i="18"/>
  <c r="AE16" i="18"/>
  <c r="AD16" i="18"/>
  <c r="AC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AQ15" i="18"/>
  <c r="AP15" i="18"/>
  <c r="AO15" i="18"/>
  <c r="AN15" i="18"/>
  <c r="AM15" i="18"/>
  <c r="AL15" i="18"/>
  <c r="AH15" i="18"/>
  <c r="AG15" i="18"/>
  <c r="AF15" i="18"/>
  <c r="AE15" i="18"/>
  <c r="AD15" i="18"/>
  <c r="AC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AQ14" i="18"/>
  <c r="AP14" i="18"/>
  <c r="AO14" i="18"/>
  <c r="AN14" i="18"/>
  <c r="AM14" i="18"/>
  <c r="AL14" i="18"/>
  <c r="AH14" i="18"/>
  <c r="AG14" i="18"/>
  <c r="AF14" i="18"/>
  <c r="AE14" i="18"/>
  <c r="AD14" i="18"/>
  <c r="AC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AQ13" i="18"/>
  <c r="AP13" i="18"/>
  <c r="AO13" i="18"/>
  <c r="AN13" i="18"/>
  <c r="AM13" i="18"/>
  <c r="AL13" i="18"/>
  <c r="AH13" i="18"/>
  <c r="AG13" i="18"/>
  <c r="AF13" i="18"/>
  <c r="AE13" i="18"/>
  <c r="AD13" i="18"/>
  <c r="AC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AQ12" i="18"/>
  <c r="AP12" i="18"/>
  <c r="AO12" i="18"/>
  <c r="AN12" i="18"/>
  <c r="AM12" i="18"/>
  <c r="AL12" i="18"/>
  <c r="AH12" i="18"/>
  <c r="AG12" i="18"/>
  <c r="AF12" i="18"/>
  <c r="AE12" i="18"/>
  <c r="AD12" i="18"/>
  <c r="AC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AQ11" i="18"/>
  <c r="AP11" i="18"/>
  <c r="AO11" i="18"/>
  <c r="AN11" i="18"/>
  <c r="AM11" i="18"/>
  <c r="AL11" i="18"/>
  <c r="AH11" i="18"/>
  <c r="AG11" i="18"/>
  <c r="AF11" i="18"/>
  <c r="AE11" i="18"/>
  <c r="AD11" i="18"/>
  <c r="AC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AQ10" i="18"/>
  <c r="AP10" i="18"/>
  <c r="AO10" i="18"/>
  <c r="AN10" i="18"/>
  <c r="AM10" i="18"/>
  <c r="AL10" i="18"/>
  <c r="AH10" i="18"/>
  <c r="AG10" i="18"/>
  <c r="AF10" i="18"/>
  <c r="AE10" i="18"/>
  <c r="AD10" i="18"/>
  <c r="AC10" i="18"/>
  <c r="Y10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L10" i="18"/>
  <c r="AQ9" i="18"/>
  <c r="AP9" i="18"/>
  <c r="AO9" i="18"/>
  <c r="AN9" i="18"/>
  <c r="AM9" i="18"/>
  <c r="AL9" i="18"/>
  <c r="AH9" i="18"/>
  <c r="AG9" i="18"/>
  <c r="AF9" i="18"/>
  <c r="AE9" i="18"/>
  <c r="AD9" i="18"/>
  <c r="AC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AQ8" i="18"/>
  <c r="AP8" i="18"/>
  <c r="AO8" i="18"/>
  <c r="AN8" i="18"/>
  <c r="AM8" i="18"/>
  <c r="AL8" i="18"/>
  <c r="AH8" i="18"/>
  <c r="AG8" i="18"/>
  <c r="AF8" i="18"/>
  <c r="AE8" i="18"/>
  <c r="AD8" i="18"/>
  <c r="AC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AQ7" i="18"/>
  <c r="AP7" i="18"/>
  <c r="AO7" i="18"/>
  <c r="AN7" i="18"/>
  <c r="AM7" i="18"/>
  <c r="AL7" i="18"/>
  <c r="AH7" i="18"/>
  <c r="AG7" i="18"/>
  <c r="AF7" i="18"/>
  <c r="AE7" i="18"/>
  <c r="AD7" i="18"/>
  <c r="AC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AQ6" i="18"/>
  <c r="AP6" i="18"/>
  <c r="AO6" i="18"/>
  <c r="AN6" i="18"/>
  <c r="AM6" i="18"/>
  <c r="AL6" i="18"/>
  <c r="AH6" i="18"/>
  <c r="AG6" i="18"/>
  <c r="AF6" i="18"/>
  <c r="AE6" i="18"/>
  <c r="AD6" i="18"/>
  <c r="AC6" i="18"/>
  <c r="Y6" i="18"/>
  <c r="X6" i="18"/>
  <c r="W6" i="18"/>
  <c r="V6" i="18"/>
  <c r="U6" i="18"/>
  <c r="T6" i="18"/>
  <c r="S6" i="18"/>
  <c r="R6" i="18"/>
  <c r="Q6" i="18"/>
  <c r="P6" i="18"/>
  <c r="O6" i="18"/>
  <c r="N6" i="18"/>
  <c r="M6" i="18"/>
  <c r="L6" i="18"/>
  <c r="AQ5" i="18"/>
  <c r="AP5" i="18"/>
  <c r="AO5" i="18"/>
  <c r="AN5" i="18"/>
  <c r="AM5" i="18"/>
  <c r="AL5" i="18"/>
  <c r="AH5" i="18"/>
  <c r="AG5" i="18"/>
  <c r="AF5" i="18"/>
  <c r="AE5" i="18"/>
  <c r="AD5" i="18"/>
  <c r="AC5" i="18"/>
  <c r="Y5" i="18"/>
  <c r="X5" i="18"/>
  <c r="W5" i="18"/>
  <c r="V5" i="18"/>
  <c r="U5" i="18"/>
  <c r="T5" i="18"/>
  <c r="S5" i="18"/>
  <c r="R5" i="18"/>
  <c r="Q5" i="18"/>
  <c r="P5" i="18"/>
  <c r="O5" i="18"/>
  <c r="N5" i="18"/>
  <c r="M5" i="18"/>
  <c r="L5" i="18"/>
  <c r="AQ4" i="18"/>
  <c r="AP4" i="18"/>
  <c r="AO4" i="18"/>
  <c r="AN4" i="18"/>
  <c r="AM4" i="18"/>
  <c r="AL4" i="18"/>
  <c r="AH4" i="18"/>
  <c r="AG4" i="18"/>
  <c r="AF4" i="18"/>
  <c r="AE4" i="18"/>
  <c r="AD4" i="18"/>
  <c r="AC4" i="18"/>
  <c r="Y4" i="18"/>
  <c r="X4" i="18"/>
  <c r="W4" i="18"/>
  <c r="V4" i="18"/>
  <c r="U4" i="18"/>
  <c r="T4" i="18"/>
  <c r="S4" i="18"/>
  <c r="R4" i="18"/>
  <c r="Q4" i="18"/>
  <c r="P4" i="18"/>
  <c r="O4" i="18"/>
  <c r="N4" i="18"/>
  <c r="M4" i="18"/>
  <c r="L4" i="18"/>
  <c r="AQ3" i="18"/>
  <c r="AP3" i="18"/>
  <c r="AO3" i="18"/>
  <c r="AN3" i="18"/>
  <c r="AM3" i="18"/>
  <c r="AL3" i="18"/>
  <c r="AH3" i="18"/>
  <c r="AG3" i="18"/>
  <c r="AF3" i="18"/>
  <c r="AE3" i="18"/>
  <c r="AD3" i="18"/>
  <c r="AC3" i="18"/>
  <c r="Y3" i="18"/>
  <c r="X3" i="18"/>
  <c r="W3" i="18"/>
  <c r="V3" i="18"/>
  <c r="U3" i="18"/>
  <c r="T3" i="18"/>
  <c r="S3" i="18"/>
  <c r="R3" i="18"/>
  <c r="Q3" i="18"/>
  <c r="P3" i="18"/>
  <c r="O3" i="18"/>
  <c r="N3" i="18"/>
  <c r="M3" i="18"/>
  <c r="L3" i="18"/>
  <c r="AQ2" i="18"/>
  <c r="AP2" i="18"/>
  <c r="AO2" i="18"/>
  <c r="AN2" i="18"/>
  <c r="AM2" i="18"/>
  <c r="AL2" i="18"/>
  <c r="AH2" i="18"/>
  <c r="AG2" i="18"/>
  <c r="AF2" i="18"/>
  <c r="AE2" i="18"/>
  <c r="AD2" i="18"/>
  <c r="AC2" i="18"/>
  <c r="Y2" i="18"/>
  <c r="X2" i="18"/>
  <c r="W2" i="18"/>
  <c r="V2" i="18"/>
  <c r="U2" i="18"/>
  <c r="T2" i="18"/>
  <c r="S2" i="18"/>
  <c r="R2" i="18"/>
  <c r="Q2" i="18"/>
  <c r="P2" i="18"/>
  <c r="O2" i="18"/>
  <c r="N2" i="18"/>
  <c r="M2" i="18"/>
  <c r="L2" i="18"/>
  <c r="AH92" i="20" l="1"/>
  <c r="M37" i="16" s="1"/>
  <c r="O92" i="20"/>
  <c r="M92" i="20"/>
  <c r="M27" i="16" s="1"/>
  <c r="Q92" i="20"/>
  <c r="G27" i="16" s="1"/>
  <c r="U92" i="20"/>
  <c r="Y92" i="20"/>
  <c r="AF92" i="20"/>
  <c r="M35" i="16" s="1"/>
  <c r="AM92" i="20"/>
  <c r="AQ92" i="20"/>
  <c r="S92" i="20"/>
  <c r="G28" i="16" s="1"/>
  <c r="W92" i="20"/>
  <c r="AD92" i="20"/>
  <c r="M33" i="16" s="1"/>
  <c r="M92" i="21"/>
  <c r="M27" i="17" s="1"/>
  <c r="U92" i="21"/>
  <c r="Y92" i="21"/>
  <c r="AF92" i="21"/>
  <c r="M35" i="17" s="1"/>
  <c r="AM92" i="21"/>
  <c r="AQ92" i="21"/>
  <c r="M92" i="19"/>
  <c r="M27" i="15" s="1"/>
  <c r="Q92" i="19"/>
  <c r="G27" i="15" s="1"/>
  <c r="U92" i="19"/>
  <c r="Y92" i="19"/>
  <c r="AF92" i="19"/>
  <c r="M35" i="15" s="1"/>
  <c r="AM92" i="19"/>
  <c r="AQ92" i="19"/>
  <c r="O92" i="19"/>
  <c r="S92" i="19"/>
  <c r="G28" i="15" s="1"/>
  <c r="W92" i="19"/>
  <c r="AD92" i="19"/>
  <c r="M33" i="15" s="1"/>
  <c r="AH92" i="19"/>
  <c r="M37" i="15" s="1"/>
  <c r="AO92" i="19"/>
  <c r="AN92" i="20"/>
  <c r="M92" i="18"/>
  <c r="M27" i="7" s="1"/>
  <c r="U92" i="18"/>
  <c r="Y92" i="18"/>
  <c r="AM92" i="18"/>
  <c r="AO92" i="20"/>
  <c r="Q92" i="18"/>
  <c r="G27" i="7" s="1"/>
  <c r="AF92" i="18"/>
  <c r="M35" i="7" s="1"/>
  <c r="AQ92" i="18"/>
  <c r="AO92" i="18"/>
  <c r="L92" i="21"/>
  <c r="M26" i="17" s="1"/>
  <c r="P92" i="21"/>
  <c r="T92" i="21"/>
  <c r="X92" i="21"/>
  <c r="AE92" i="21"/>
  <c r="M34" i="17" s="1"/>
  <c r="AL92" i="21"/>
  <c r="Q92" i="21"/>
  <c r="G27" i="17" s="1"/>
  <c r="N92" i="18"/>
  <c r="R92" i="18"/>
  <c r="V92" i="18"/>
  <c r="AC92" i="18"/>
  <c r="M32" i="7" s="1"/>
  <c r="AG92" i="18"/>
  <c r="M36" i="7" s="1"/>
  <c r="AN92" i="18"/>
  <c r="R92" i="20"/>
  <c r="V92" i="20"/>
  <c r="G34" i="16" s="1"/>
  <c r="AC92" i="20"/>
  <c r="M32" i="16" s="1"/>
  <c r="AG92" i="20"/>
  <c r="M36" i="16" s="1"/>
  <c r="O92" i="18"/>
  <c r="P92" i="19"/>
  <c r="X92" i="19"/>
  <c r="AL92" i="19"/>
  <c r="N92" i="20"/>
  <c r="S92" i="18"/>
  <c r="G28" i="7" s="1"/>
  <c r="W92" i="18"/>
  <c r="AD92" i="18"/>
  <c r="M33" i="7" s="1"/>
  <c r="AH92" i="18"/>
  <c r="M37" i="7" s="1"/>
  <c r="L92" i="19"/>
  <c r="M26" i="15" s="1"/>
  <c r="T92" i="19"/>
  <c r="AE92" i="19"/>
  <c r="M34" i="15" s="1"/>
  <c r="AP92" i="19"/>
  <c r="AP92" i="21"/>
  <c r="L92" i="18"/>
  <c r="M26" i="7" s="1"/>
  <c r="P92" i="18"/>
  <c r="T92" i="18"/>
  <c r="X92" i="18"/>
  <c r="AE92" i="18"/>
  <c r="M34" i="7" s="1"/>
  <c r="AL92" i="18"/>
  <c r="AP92" i="18"/>
  <c r="N92" i="19"/>
  <c r="R92" i="19"/>
  <c r="V92" i="19"/>
  <c r="AC92" i="19"/>
  <c r="M32" i="15" s="1"/>
  <c r="AG92" i="19"/>
  <c r="M36" i="15" s="1"/>
  <c r="AN92" i="19"/>
  <c r="L92" i="20"/>
  <c r="M26" i="16" s="1"/>
  <c r="P92" i="20"/>
  <c r="T92" i="20"/>
  <c r="X92" i="20"/>
  <c r="AE92" i="20"/>
  <c r="M34" i="16" s="1"/>
  <c r="AL92" i="20"/>
  <c r="AP92" i="20"/>
  <c r="N92" i="21"/>
  <c r="R92" i="21"/>
  <c r="V92" i="21"/>
  <c r="AC92" i="21"/>
  <c r="M32" i="17" s="1"/>
  <c r="AG92" i="21"/>
  <c r="M36" i="17" s="1"/>
  <c r="AN92" i="21"/>
  <c r="O92" i="21"/>
  <c r="S92" i="21"/>
  <c r="G28" i="17" s="1"/>
  <c r="W92" i="21"/>
  <c r="AD92" i="21"/>
  <c r="M33" i="17" s="1"/>
  <c r="AH92" i="21"/>
  <c r="M37" i="17" s="1"/>
  <c r="AO92" i="21"/>
  <c r="G35" i="7" l="1"/>
  <c r="G32" i="17"/>
  <c r="G32" i="16"/>
  <c r="G26" i="15"/>
  <c r="J38" i="15" s="1"/>
  <c r="G34" i="15"/>
  <c r="G34" i="17"/>
  <c r="G32" i="7"/>
  <c r="G34" i="7"/>
  <c r="G37" i="7"/>
  <c r="G37" i="17"/>
  <c r="G35" i="16"/>
  <c r="G33" i="17"/>
  <c r="G37" i="16"/>
  <c r="G35" i="17"/>
  <c r="G26" i="17"/>
  <c r="J38" i="17" s="1"/>
  <c r="G36" i="17"/>
  <c r="G26" i="16"/>
  <c r="J38" i="16" s="1"/>
  <c r="G36" i="16"/>
  <c r="G33" i="16"/>
  <c r="G35" i="15"/>
  <c r="G37" i="15"/>
  <c r="G32" i="15"/>
  <c r="G36" i="15"/>
  <c r="G33" i="15"/>
  <c r="G36" i="7"/>
  <c r="G33" i="7"/>
  <c r="G26" i="7"/>
  <c r="J38" i="7" s="1"/>
  <c r="D5" i="14"/>
  <c r="D5" i="13"/>
  <c r="D5" i="12"/>
  <c r="D5" i="11"/>
  <c r="D5" i="5"/>
  <c r="M4" i="17"/>
  <c r="B4" i="14"/>
  <c r="C60" i="14" s="1"/>
  <c r="B4" i="13"/>
  <c r="C60" i="13" s="1"/>
  <c r="B4" i="12"/>
  <c r="C60" i="12" s="1"/>
  <c r="B4" i="11"/>
  <c r="C60" i="11" s="1"/>
  <c r="B4" i="5"/>
  <c r="M4" i="7"/>
  <c r="M4" i="16"/>
  <c r="G4" i="7"/>
  <c r="G4" i="15"/>
  <c r="O8" i="11"/>
  <c r="O8" i="5"/>
  <c r="G38" i="17" l="1"/>
  <c r="G38" i="16"/>
  <c r="G38" i="15"/>
  <c r="G38" i="7"/>
  <c r="O8" i="14"/>
  <c r="O8" i="13"/>
  <c r="O8" i="12"/>
  <c r="K130" i="17"/>
  <c r="D130" i="17"/>
  <c r="A130" i="17" s="1"/>
  <c r="C130" i="17"/>
  <c r="B130" i="17"/>
  <c r="K129" i="17"/>
  <c r="D129" i="17"/>
  <c r="A129" i="17" s="1"/>
  <c r="C129" i="17"/>
  <c r="B129" i="17"/>
  <c r="K128" i="17"/>
  <c r="D128" i="17"/>
  <c r="A128" i="17" s="1"/>
  <c r="C128" i="17"/>
  <c r="B128" i="17"/>
  <c r="K127" i="17"/>
  <c r="D127" i="17"/>
  <c r="A127" i="17" s="1"/>
  <c r="C127" i="17"/>
  <c r="B127" i="17"/>
  <c r="K126" i="17"/>
  <c r="D126" i="17"/>
  <c r="A126" i="17" s="1"/>
  <c r="C126" i="17"/>
  <c r="B126" i="17"/>
  <c r="K125" i="17"/>
  <c r="D125" i="17"/>
  <c r="A125" i="17" s="1"/>
  <c r="C125" i="17"/>
  <c r="B125" i="17"/>
  <c r="K124" i="17"/>
  <c r="D124" i="17"/>
  <c r="A124" i="17" s="1"/>
  <c r="C124" i="17"/>
  <c r="B124" i="17"/>
  <c r="K123" i="17"/>
  <c r="D123" i="17"/>
  <c r="A123" i="17" s="1"/>
  <c r="C123" i="17"/>
  <c r="B123" i="17"/>
  <c r="K122" i="17"/>
  <c r="D122" i="17"/>
  <c r="A122" i="17" s="1"/>
  <c r="C122" i="17"/>
  <c r="B122" i="17"/>
  <c r="K121" i="17"/>
  <c r="D121" i="17"/>
  <c r="A121" i="17" s="1"/>
  <c r="C121" i="17"/>
  <c r="B121" i="17"/>
  <c r="K120" i="17"/>
  <c r="D120" i="17"/>
  <c r="A120" i="17" s="1"/>
  <c r="C120" i="17"/>
  <c r="B120" i="17"/>
  <c r="K119" i="17"/>
  <c r="D119" i="17"/>
  <c r="A119" i="17" s="1"/>
  <c r="C119" i="17"/>
  <c r="B119" i="17"/>
  <c r="K118" i="17"/>
  <c r="D118" i="17"/>
  <c r="A118" i="17" s="1"/>
  <c r="C118" i="17"/>
  <c r="B118" i="17"/>
  <c r="K117" i="17"/>
  <c r="D117" i="17"/>
  <c r="A117" i="17" s="1"/>
  <c r="C117" i="17"/>
  <c r="B117" i="17"/>
  <c r="K116" i="17"/>
  <c r="D116" i="17"/>
  <c r="A116" i="17" s="1"/>
  <c r="C116" i="17"/>
  <c r="B116" i="17"/>
  <c r="K115" i="17"/>
  <c r="D115" i="17"/>
  <c r="A115" i="17" s="1"/>
  <c r="C115" i="17"/>
  <c r="B115" i="17"/>
  <c r="K114" i="17"/>
  <c r="D114" i="17"/>
  <c r="A114" i="17" s="1"/>
  <c r="C114" i="17"/>
  <c r="B114" i="17"/>
  <c r="K113" i="17"/>
  <c r="D113" i="17"/>
  <c r="A113" i="17" s="1"/>
  <c r="C113" i="17"/>
  <c r="B113" i="17"/>
  <c r="K112" i="17"/>
  <c r="D112" i="17"/>
  <c r="A112" i="17" s="1"/>
  <c r="C112" i="17"/>
  <c r="B112" i="17"/>
  <c r="K111" i="17"/>
  <c r="D111" i="17"/>
  <c r="A111" i="17" s="1"/>
  <c r="C111" i="17"/>
  <c r="B111" i="17"/>
  <c r="K110" i="17"/>
  <c r="D110" i="17"/>
  <c r="A110" i="17" s="1"/>
  <c r="C110" i="17"/>
  <c r="B110" i="17"/>
  <c r="K109" i="17"/>
  <c r="D109" i="17"/>
  <c r="A109" i="17" s="1"/>
  <c r="C109" i="17"/>
  <c r="B109" i="17"/>
  <c r="K108" i="17"/>
  <c r="D108" i="17"/>
  <c r="A108" i="17" s="1"/>
  <c r="C108" i="17"/>
  <c r="B108" i="17"/>
  <c r="K107" i="17"/>
  <c r="D107" i="17"/>
  <c r="A107" i="17" s="1"/>
  <c r="C107" i="17"/>
  <c r="B107" i="17"/>
  <c r="K106" i="17"/>
  <c r="D106" i="17"/>
  <c r="A106" i="17" s="1"/>
  <c r="C106" i="17"/>
  <c r="B106" i="17"/>
  <c r="K105" i="17"/>
  <c r="D105" i="17"/>
  <c r="A105" i="17" s="1"/>
  <c r="C105" i="17"/>
  <c r="B105" i="17"/>
  <c r="K104" i="17"/>
  <c r="D104" i="17"/>
  <c r="A104" i="17" s="1"/>
  <c r="C104" i="17"/>
  <c r="B104" i="17"/>
  <c r="K103" i="17"/>
  <c r="D103" i="17"/>
  <c r="A103" i="17" s="1"/>
  <c r="C103" i="17"/>
  <c r="B103" i="17"/>
  <c r="K102" i="17"/>
  <c r="D102" i="17"/>
  <c r="A102" i="17" s="1"/>
  <c r="C102" i="17"/>
  <c r="B102" i="17"/>
  <c r="K101" i="17"/>
  <c r="D101" i="17"/>
  <c r="A101" i="17" s="1"/>
  <c r="C101" i="17"/>
  <c r="B101" i="17"/>
  <c r="K100" i="17"/>
  <c r="D100" i="17"/>
  <c r="A100" i="17" s="1"/>
  <c r="C100" i="17"/>
  <c r="B100" i="17"/>
  <c r="K99" i="17"/>
  <c r="D99" i="17"/>
  <c r="A99" i="17" s="1"/>
  <c r="C99" i="17"/>
  <c r="B99" i="17"/>
  <c r="K98" i="17"/>
  <c r="D98" i="17"/>
  <c r="A98" i="17" s="1"/>
  <c r="C98" i="17"/>
  <c r="B98" i="17"/>
  <c r="K97" i="17"/>
  <c r="D97" i="17"/>
  <c r="A97" i="17" s="1"/>
  <c r="C97" i="17"/>
  <c r="B97" i="17"/>
  <c r="K96" i="17"/>
  <c r="D96" i="17"/>
  <c r="A96" i="17" s="1"/>
  <c r="C96" i="17"/>
  <c r="B96" i="17"/>
  <c r="K95" i="17"/>
  <c r="D95" i="17"/>
  <c r="A95" i="17" s="1"/>
  <c r="C95" i="17"/>
  <c r="B95" i="17"/>
  <c r="K94" i="17"/>
  <c r="D94" i="17"/>
  <c r="A94" i="17" s="1"/>
  <c r="C94" i="17"/>
  <c r="B94" i="17"/>
  <c r="K93" i="17"/>
  <c r="D93" i="17"/>
  <c r="A93" i="17" s="1"/>
  <c r="C93" i="17"/>
  <c r="B93" i="17"/>
  <c r="K92" i="17"/>
  <c r="D92" i="17"/>
  <c r="A92" i="17" s="1"/>
  <c r="C92" i="17"/>
  <c r="B92" i="17"/>
  <c r="K91" i="17"/>
  <c r="D91" i="17"/>
  <c r="A91" i="17" s="1"/>
  <c r="C91" i="17"/>
  <c r="B91" i="17"/>
  <c r="K90" i="17"/>
  <c r="D90" i="17"/>
  <c r="A90" i="17" s="1"/>
  <c r="C90" i="17"/>
  <c r="B90" i="17"/>
  <c r="K89" i="17"/>
  <c r="D89" i="17"/>
  <c r="A89" i="17" s="1"/>
  <c r="C89" i="17"/>
  <c r="B89" i="17"/>
  <c r="K88" i="17"/>
  <c r="D88" i="17"/>
  <c r="A88" i="17" s="1"/>
  <c r="C88" i="17"/>
  <c r="B88" i="17"/>
  <c r="K87" i="17"/>
  <c r="D87" i="17"/>
  <c r="A87" i="17" s="1"/>
  <c r="C87" i="17"/>
  <c r="B87" i="17"/>
  <c r="K86" i="17"/>
  <c r="D86" i="17"/>
  <c r="A86" i="17" s="1"/>
  <c r="C86" i="17"/>
  <c r="B86" i="17"/>
  <c r="K85" i="17"/>
  <c r="D85" i="17"/>
  <c r="A85" i="17" s="1"/>
  <c r="C85" i="17"/>
  <c r="B85" i="17"/>
  <c r="K84" i="17"/>
  <c r="D84" i="17"/>
  <c r="A84" i="17" s="1"/>
  <c r="C84" i="17"/>
  <c r="B84" i="17"/>
  <c r="K83" i="17"/>
  <c r="D83" i="17"/>
  <c r="A83" i="17" s="1"/>
  <c r="C83" i="17"/>
  <c r="B83" i="17"/>
  <c r="K82" i="17"/>
  <c r="D82" i="17"/>
  <c r="A82" i="17" s="1"/>
  <c r="C82" i="17"/>
  <c r="B82" i="17"/>
  <c r="K81" i="17"/>
  <c r="D81" i="17"/>
  <c r="A81" i="17" s="1"/>
  <c r="C81" i="17"/>
  <c r="B81" i="17"/>
  <c r="K80" i="17"/>
  <c r="D80" i="17"/>
  <c r="A80" i="17" s="1"/>
  <c r="C80" i="17"/>
  <c r="B80" i="17"/>
  <c r="K79" i="17"/>
  <c r="D79" i="17"/>
  <c r="A79" i="17" s="1"/>
  <c r="C79" i="17"/>
  <c r="B79" i="17"/>
  <c r="K78" i="17"/>
  <c r="D78" i="17"/>
  <c r="A78" i="17" s="1"/>
  <c r="C78" i="17"/>
  <c r="B78" i="17"/>
  <c r="K77" i="17"/>
  <c r="D77" i="17"/>
  <c r="A77" i="17" s="1"/>
  <c r="C77" i="17"/>
  <c r="B77" i="17"/>
  <c r="K76" i="17"/>
  <c r="D76" i="17"/>
  <c r="A76" i="17" s="1"/>
  <c r="C76" i="17"/>
  <c r="B76" i="17"/>
  <c r="K75" i="17"/>
  <c r="D75" i="17"/>
  <c r="A75" i="17" s="1"/>
  <c r="C75" i="17"/>
  <c r="B75" i="17"/>
  <c r="K74" i="17"/>
  <c r="D74" i="17"/>
  <c r="A74" i="17" s="1"/>
  <c r="C74" i="17"/>
  <c r="B74" i="17"/>
  <c r="K73" i="17"/>
  <c r="D73" i="17"/>
  <c r="A73" i="17" s="1"/>
  <c r="C73" i="17"/>
  <c r="B73" i="17"/>
  <c r="K72" i="17"/>
  <c r="D72" i="17"/>
  <c r="A72" i="17" s="1"/>
  <c r="C72" i="17"/>
  <c r="B72" i="17"/>
  <c r="K71" i="17"/>
  <c r="D71" i="17"/>
  <c r="A71" i="17" s="1"/>
  <c r="C71" i="17"/>
  <c r="B71" i="17"/>
  <c r="K70" i="17"/>
  <c r="D70" i="17"/>
  <c r="A70" i="17" s="1"/>
  <c r="C70" i="17"/>
  <c r="B70" i="17"/>
  <c r="K69" i="17"/>
  <c r="D69" i="17"/>
  <c r="A69" i="17" s="1"/>
  <c r="C69" i="17"/>
  <c r="B69" i="17"/>
  <c r="K68" i="17"/>
  <c r="D68" i="17"/>
  <c r="A68" i="17" s="1"/>
  <c r="C68" i="17"/>
  <c r="B68" i="17"/>
  <c r="K67" i="17"/>
  <c r="D67" i="17"/>
  <c r="A67" i="17" s="1"/>
  <c r="C67" i="17"/>
  <c r="B67" i="17"/>
  <c r="K66" i="17"/>
  <c r="D66" i="17"/>
  <c r="A66" i="17" s="1"/>
  <c r="C66" i="17"/>
  <c r="B66" i="17"/>
  <c r="K65" i="17"/>
  <c r="D65" i="17"/>
  <c r="A65" i="17" s="1"/>
  <c r="C65" i="17"/>
  <c r="B65" i="17"/>
  <c r="K64" i="17"/>
  <c r="D64" i="17"/>
  <c r="A64" i="17" s="1"/>
  <c r="C64" i="17"/>
  <c r="B64" i="17"/>
  <c r="K63" i="17"/>
  <c r="D63" i="17"/>
  <c r="A63" i="17" s="1"/>
  <c r="C63" i="17"/>
  <c r="B63" i="17"/>
  <c r="K62" i="17"/>
  <c r="D62" i="17"/>
  <c r="A62" i="17" s="1"/>
  <c r="C62" i="17"/>
  <c r="B62" i="17"/>
  <c r="K61" i="17"/>
  <c r="D61" i="17"/>
  <c r="A61" i="17" s="1"/>
  <c r="C61" i="17"/>
  <c r="B61" i="17"/>
  <c r="K60" i="17"/>
  <c r="D60" i="17"/>
  <c r="A60" i="17" s="1"/>
  <c r="C60" i="17"/>
  <c r="B60" i="17"/>
  <c r="K59" i="17"/>
  <c r="D59" i="17"/>
  <c r="A59" i="17" s="1"/>
  <c r="C59" i="17"/>
  <c r="B59" i="17"/>
  <c r="K58" i="17"/>
  <c r="D58" i="17"/>
  <c r="A58" i="17" s="1"/>
  <c r="C58" i="17"/>
  <c r="B58" i="17"/>
  <c r="K57" i="17"/>
  <c r="D57" i="17"/>
  <c r="A57" i="17" s="1"/>
  <c r="C57" i="17"/>
  <c r="B57" i="17"/>
  <c r="K56" i="17"/>
  <c r="D56" i="17"/>
  <c r="A56" i="17" s="1"/>
  <c r="C56" i="17"/>
  <c r="B56" i="17"/>
  <c r="K55" i="17"/>
  <c r="D55" i="17"/>
  <c r="A55" i="17" s="1"/>
  <c r="C55" i="17"/>
  <c r="B55" i="17"/>
  <c r="K54" i="17"/>
  <c r="D54" i="17"/>
  <c r="A54" i="17" s="1"/>
  <c r="C54" i="17"/>
  <c r="B54" i="17"/>
  <c r="K53" i="17"/>
  <c r="D53" i="17"/>
  <c r="A53" i="17" s="1"/>
  <c r="C53" i="17"/>
  <c r="B53" i="17"/>
  <c r="K52" i="17"/>
  <c r="D52" i="17"/>
  <c r="A52" i="17" s="1"/>
  <c r="C52" i="17"/>
  <c r="B52" i="17"/>
  <c r="K51" i="17"/>
  <c r="D51" i="17"/>
  <c r="A51" i="17" s="1"/>
  <c r="C51" i="17"/>
  <c r="B51" i="17"/>
  <c r="K50" i="17"/>
  <c r="D50" i="17"/>
  <c r="A50" i="17" s="1"/>
  <c r="C50" i="17"/>
  <c r="B50" i="17"/>
  <c r="K49" i="17"/>
  <c r="D49" i="17"/>
  <c r="A49" i="17" s="1"/>
  <c r="C49" i="17"/>
  <c r="B49" i="17"/>
  <c r="K48" i="17"/>
  <c r="D48" i="17"/>
  <c r="C48" i="17"/>
  <c r="B48" i="17"/>
  <c r="K47" i="17"/>
  <c r="D47" i="17"/>
  <c r="C47" i="17"/>
  <c r="B47" i="17"/>
  <c r="K46" i="17"/>
  <c r="D46" i="17"/>
  <c r="C46" i="17"/>
  <c r="B46" i="17"/>
  <c r="K45" i="17"/>
  <c r="D45" i="17"/>
  <c r="C45" i="17"/>
  <c r="B45" i="17"/>
  <c r="K44" i="17"/>
  <c r="D44" i="17"/>
  <c r="C44" i="17"/>
  <c r="B44" i="17"/>
  <c r="K43" i="17"/>
  <c r="D43" i="17"/>
  <c r="C43" i="17"/>
  <c r="B43" i="17"/>
  <c r="K42" i="17"/>
  <c r="D42" i="17"/>
  <c r="A42" i="17" s="1"/>
  <c r="C42" i="17"/>
  <c r="B42" i="17"/>
  <c r="O23" i="17"/>
  <c r="L23" i="17" s="1"/>
  <c r="J24" i="17" s="1"/>
  <c r="N23" i="17"/>
  <c r="N12" i="17"/>
  <c r="O6" i="17" s="1"/>
  <c r="K6" i="17"/>
  <c r="K8" i="14" s="1"/>
  <c r="J6" i="17"/>
  <c r="G4" i="17"/>
  <c r="B41" i="17" s="1"/>
  <c r="K130" i="16"/>
  <c r="D130" i="16"/>
  <c r="A130" i="16" s="1"/>
  <c r="C130" i="16"/>
  <c r="B130" i="16"/>
  <c r="K129" i="16"/>
  <c r="D129" i="16"/>
  <c r="A129" i="16" s="1"/>
  <c r="C129" i="16"/>
  <c r="B129" i="16"/>
  <c r="K128" i="16"/>
  <c r="D128" i="16"/>
  <c r="A128" i="16" s="1"/>
  <c r="C128" i="16"/>
  <c r="B128" i="16"/>
  <c r="K127" i="16"/>
  <c r="D127" i="16"/>
  <c r="A127" i="16" s="1"/>
  <c r="C127" i="16"/>
  <c r="B127" i="16"/>
  <c r="K126" i="16"/>
  <c r="D126" i="16"/>
  <c r="A126" i="16" s="1"/>
  <c r="C126" i="16"/>
  <c r="B126" i="16"/>
  <c r="K125" i="16"/>
  <c r="D125" i="16"/>
  <c r="A125" i="16" s="1"/>
  <c r="C125" i="16"/>
  <c r="B125" i="16"/>
  <c r="K124" i="16"/>
  <c r="D124" i="16"/>
  <c r="A124" i="16" s="1"/>
  <c r="C124" i="16"/>
  <c r="B124" i="16"/>
  <c r="K123" i="16"/>
  <c r="D123" i="16"/>
  <c r="A123" i="16" s="1"/>
  <c r="C123" i="16"/>
  <c r="B123" i="16"/>
  <c r="K122" i="16"/>
  <c r="D122" i="16"/>
  <c r="A122" i="16" s="1"/>
  <c r="C122" i="16"/>
  <c r="B122" i="16"/>
  <c r="K121" i="16"/>
  <c r="D121" i="16"/>
  <c r="A121" i="16" s="1"/>
  <c r="C121" i="16"/>
  <c r="B121" i="16"/>
  <c r="K120" i="16"/>
  <c r="D120" i="16"/>
  <c r="A120" i="16" s="1"/>
  <c r="C120" i="16"/>
  <c r="B120" i="16"/>
  <c r="K119" i="16"/>
  <c r="D119" i="16"/>
  <c r="A119" i="16" s="1"/>
  <c r="C119" i="16"/>
  <c r="B119" i="16"/>
  <c r="K118" i="16"/>
  <c r="D118" i="16"/>
  <c r="A118" i="16" s="1"/>
  <c r="C118" i="16"/>
  <c r="B118" i="16"/>
  <c r="K117" i="16"/>
  <c r="D117" i="16"/>
  <c r="A117" i="16" s="1"/>
  <c r="C117" i="16"/>
  <c r="B117" i="16"/>
  <c r="K116" i="16"/>
  <c r="D116" i="16"/>
  <c r="A116" i="16" s="1"/>
  <c r="C116" i="16"/>
  <c r="B116" i="16"/>
  <c r="K115" i="16"/>
  <c r="D115" i="16"/>
  <c r="A115" i="16" s="1"/>
  <c r="C115" i="16"/>
  <c r="B115" i="16"/>
  <c r="K114" i="16"/>
  <c r="D114" i="16"/>
  <c r="A114" i="16" s="1"/>
  <c r="C114" i="16"/>
  <c r="B114" i="16"/>
  <c r="K113" i="16"/>
  <c r="D113" i="16"/>
  <c r="A113" i="16" s="1"/>
  <c r="C113" i="16"/>
  <c r="B113" i="16"/>
  <c r="K112" i="16"/>
  <c r="D112" i="16"/>
  <c r="A112" i="16" s="1"/>
  <c r="C112" i="16"/>
  <c r="B112" i="16"/>
  <c r="K111" i="16"/>
  <c r="D111" i="16"/>
  <c r="A111" i="16" s="1"/>
  <c r="C111" i="16"/>
  <c r="B111" i="16"/>
  <c r="K110" i="16"/>
  <c r="D110" i="16"/>
  <c r="A110" i="16" s="1"/>
  <c r="C110" i="16"/>
  <c r="B110" i="16"/>
  <c r="K109" i="16"/>
  <c r="D109" i="16"/>
  <c r="A109" i="16" s="1"/>
  <c r="C109" i="16"/>
  <c r="B109" i="16"/>
  <c r="K108" i="16"/>
  <c r="D108" i="16"/>
  <c r="A108" i="16" s="1"/>
  <c r="C108" i="16"/>
  <c r="B108" i="16"/>
  <c r="K107" i="16"/>
  <c r="D107" i="16"/>
  <c r="A107" i="16" s="1"/>
  <c r="C107" i="16"/>
  <c r="B107" i="16"/>
  <c r="K106" i="16"/>
  <c r="D106" i="16"/>
  <c r="A106" i="16" s="1"/>
  <c r="C106" i="16"/>
  <c r="B106" i="16"/>
  <c r="K105" i="16"/>
  <c r="D105" i="16"/>
  <c r="A105" i="16" s="1"/>
  <c r="C105" i="16"/>
  <c r="B105" i="16"/>
  <c r="K104" i="16"/>
  <c r="D104" i="16"/>
  <c r="A104" i="16" s="1"/>
  <c r="C104" i="16"/>
  <c r="B104" i="16"/>
  <c r="K103" i="16"/>
  <c r="D103" i="16"/>
  <c r="A103" i="16" s="1"/>
  <c r="C103" i="16"/>
  <c r="B103" i="16"/>
  <c r="K102" i="16"/>
  <c r="D102" i="16"/>
  <c r="A102" i="16" s="1"/>
  <c r="C102" i="16"/>
  <c r="B102" i="16"/>
  <c r="K101" i="16"/>
  <c r="D101" i="16"/>
  <c r="A101" i="16" s="1"/>
  <c r="C101" i="16"/>
  <c r="B101" i="16"/>
  <c r="K100" i="16"/>
  <c r="D100" i="16"/>
  <c r="A100" i="16" s="1"/>
  <c r="C100" i="16"/>
  <c r="B100" i="16"/>
  <c r="K99" i="16"/>
  <c r="D99" i="16"/>
  <c r="A99" i="16" s="1"/>
  <c r="C99" i="16"/>
  <c r="B99" i="16"/>
  <c r="K98" i="16"/>
  <c r="D98" i="16"/>
  <c r="A98" i="16" s="1"/>
  <c r="C98" i="16"/>
  <c r="B98" i="16"/>
  <c r="K97" i="16"/>
  <c r="D97" i="16"/>
  <c r="A97" i="16" s="1"/>
  <c r="C97" i="16"/>
  <c r="B97" i="16"/>
  <c r="K96" i="16"/>
  <c r="D96" i="16"/>
  <c r="A96" i="16" s="1"/>
  <c r="C96" i="16"/>
  <c r="B96" i="16"/>
  <c r="K95" i="16"/>
  <c r="D95" i="16"/>
  <c r="A95" i="16" s="1"/>
  <c r="C95" i="16"/>
  <c r="B95" i="16"/>
  <c r="K94" i="16"/>
  <c r="D94" i="16"/>
  <c r="A94" i="16" s="1"/>
  <c r="C94" i="16"/>
  <c r="B94" i="16"/>
  <c r="K93" i="16"/>
  <c r="D93" i="16"/>
  <c r="A93" i="16" s="1"/>
  <c r="C93" i="16"/>
  <c r="B93" i="16"/>
  <c r="K92" i="16"/>
  <c r="D92" i="16"/>
  <c r="A92" i="16" s="1"/>
  <c r="C92" i="16"/>
  <c r="B92" i="16"/>
  <c r="K91" i="16"/>
  <c r="D91" i="16"/>
  <c r="A91" i="16" s="1"/>
  <c r="C91" i="16"/>
  <c r="B91" i="16"/>
  <c r="K90" i="16"/>
  <c r="D90" i="16"/>
  <c r="A90" i="16" s="1"/>
  <c r="C90" i="16"/>
  <c r="B90" i="16"/>
  <c r="K89" i="16"/>
  <c r="D89" i="16"/>
  <c r="A89" i="16" s="1"/>
  <c r="C89" i="16"/>
  <c r="B89" i="16"/>
  <c r="K88" i="16"/>
  <c r="D88" i="16"/>
  <c r="A88" i="16" s="1"/>
  <c r="C88" i="16"/>
  <c r="B88" i="16"/>
  <c r="K87" i="16"/>
  <c r="D87" i="16"/>
  <c r="A87" i="16" s="1"/>
  <c r="C87" i="16"/>
  <c r="B87" i="16"/>
  <c r="K86" i="16"/>
  <c r="D86" i="16"/>
  <c r="A86" i="16" s="1"/>
  <c r="C86" i="16"/>
  <c r="B86" i="16"/>
  <c r="K85" i="16"/>
  <c r="D85" i="16"/>
  <c r="A85" i="16" s="1"/>
  <c r="C85" i="16"/>
  <c r="B85" i="16"/>
  <c r="K84" i="16"/>
  <c r="D84" i="16"/>
  <c r="A84" i="16" s="1"/>
  <c r="C84" i="16"/>
  <c r="B84" i="16"/>
  <c r="K83" i="16"/>
  <c r="D83" i="16"/>
  <c r="A83" i="16" s="1"/>
  <c r="C83" i="16"/>
  <c r="B83" i="16"/>
  <c r="K82" i="16"/>
  <c r="D82" i="16"/>
  <c r="A82" i="16" s="1"/>
  <c r="C82" i="16"/>
  <c r="B82" i="16"/>
  <c r="K81" i="16"/>
  <c r="D81" i="16"/>
  <c r="A81" i="16" s="1"/>
  <c r="C81" i="16"/>
  <c r="B81" i="16"/>
  <c r="K80" i="16"/>
  <c r="D80" i="16"/>
  <c r="A80" i="16" s="1"/>
  <c r="C80" i="16"/>
  <c r="B80" i="16"/>
  <c r="K79" i="16"/>
  <c r="D79" i="16"/>
  <c r="A79" i="16" s="1"/>
  <c r="C79" i="16"/>
  <c r="B79" i="16"/>
  <c r="K78" i="16"/>
  <c r="D78" i="16"/>
  <c r="A78" i="16" s="1"/>
  <c r="C78" i="16"/>
  <c r="B78" i="16"/>
  <c r="K77" i="16"/>
  <c r="D77" i="16"/>
  <c r="A77" i="16" s="1"/>
  <c r="C77" i="16"/>
  <c r="B77" i="16"/>
  <c r="K76" i="16"/>
  <c r="D76" i="16"/>
  <c r="A76" i="16" s="1"/>
  <c r="C76" i="16"/>
  <c r="B76" i="16"/>
  <c r="K75" i="16"/>
  <c r="D75" i="16"/>
  <c r="A75" i="16" s="1"/>
  <c r="C75" i="16"/>
  <c r="B75" i="16"/>
  <c r="K74" i="16"/>
  <c r="D74" i="16"/>
  <c r="A74" i="16" s="1"/>
  <c r="C74" i="16"/>
  <c r="B74" i="16"/>
  <c r="K73" i="16"/>
  <c r="D73" i="16"/>
  <c r="A73" i="16" s="1"/>
  <c r="C73" i="16"/>
  <c r="B73" i="16"/>
  <c r="K72" i="16"/>
  <c r="D72" i="16"/>
  <c r="A72" i="16" s="1"/>
  <c r="C72" i="16"/>
  <c r="B72" i="16"/>
  <c r="K71" i="16"/>
  <c r="D71" i="16"/>
  <c r="A71" i="16" s="1"/>
  <c r="C71" i="16"/>
  <c r="B71" i="16"/>
  <c r="K70" i="16"/>
  <c r="D70" i="16"/>
  <c r="A70" i="16" s="1"/>
  <c r="C70" i="16"/>
  <c r="B70" i="16"/>
  <c r="K69" i="16"/>
  <c r="D69" i="16"/>
  <c r="A69" i="16" s="1"/>
  <c r="C69" i="16"/>
  <c r="B69" i="16"/>
  <c r="K68" i="16"/>
  <c r="D68" i="16"/>
  <c r="A68" i="16" s="1"/>
  <c r="C68" i="16"/>
  <c r="B68" i="16"/>
  <c r="K67" i="16"/>
  <c r="D67" i="16"/>
  <c r="A67" i="16" s="1"/>
  <c r="C67" i="16"/>
  <c r="B67" i="16"/>
  <c r="K66" i="16"/>
  <c r="D66" i="16"/>
  <c r="A66" i="16" s="1"/>
  <c r="C66" i="16"/>
  <c r="B66" i="16"/>
  <c r="K65" i="16"/>
  <c r="D65" i="16"/>
  <c r="A65" i="16" s="1"/>
  <c r="C65" i="16"/>
  <c r="B65" i="16"/>
  <c r="K64" i="16"/>
  <c r="D64" i="16"/>
  <c r="A64" i="16" s="1"/>
  <c r="C64" i="16"/>
  <c r="B64" i="16"/>
  <c r="K63" i="16"/>
  <c r="D63" i="16"/>
  <c r="A63" i="16" s="1"/>
  <c r="C63" i="16"/>
  <c r="B63" i="16"/>
  <c r="K62" i="16"/>
  <c r="D62" i="16"/>
  <c r="A62" i="16" s="1"/>
  <c r="C62" i="16"/>
  <c r="B62" i="16"/>
  <c r="K61" i="16"/>
  <c r="D61" i="16"/>
  <c r="A61" i="16" s="1"/>
  <c r="C61" i="16"/>
  <c r="B61" i="16"/>
  <c r="K60" i="16"/>
  <c r="D60" i="16"/>
  <c r="A60" i="16" s="1"/>
  <c r="C60" i="16"/>
  <c r="B60" i="16"/>
  <c r="K59" i="16"/>
  <c r="D59" i="16"/>
  <c r="A59" i="16" s="1"/>
  <c r="C59" i="16"/>
  <c r="B59" i="16"/>
  <c r="K58" i="16"/>
  <c r="D58" i="16"/>
  <c r="A58" i="16" s="1"/>
  <c r="C58" i="16"/>
  <c r="B58" i="16"/>
  <c r="K57" i="16"/>
  <c r="D57" i="16"/>
  <c r="A57" i="16" s="1"/>
  <c r="C57" i="16"/>
  <c r="B57" i="16"/>
  <c r="K56" i="16"/>
  <c r="D56" i="16"/>
  <c r="A56" i="16" s="1"/>
  <c r="C56" i="16"/>
  <c r="B56" i="16"/>
  <c r="K55" i="16"/>
  <c r="D55" i="16"/>
  <c r="A55" i="16" s="1"/>
  <c r="C55" i="16"/>
  <c r="B55" i="16"/>
  <c r="K54" i="16"/>
  <c r="D54" i="16"/>
  <c r="A54" i="16" s="1"/>
  <c r="C54" i="16"/>
  <c r="B54" i="16"/>
  <c r="K53" i="16"/>
  <c r="D53" i="16"/>
  <c r="A53" i="16" s="1"/>
  <c r="C53" i="16"/>
  <c r="B53" i="16"/>
  <c r="K52" i="16"/>
  <c r="D52" i="16"/>
  <c r="A52" i="16" s="1"/>
  <c r="C52" i="16"/>
  <c r="B52" i="16"/>
  <c r="K51" i="16"/>
  <c r="D51" i="16"/>
  <c r="A51" i="16" s="1"/>
  <c r="C51" i="16"/>
  <c r="B51" i="16"/>
  <c r="K50" i="16"/>
  <c r="D50" i="16"/>
  <c r="A50" i="16" s="1"/>
  <c r="C50" i="16"/>
  <c r="B50" i="16"/>
  <c r="K49" i="16"/>
  <c r="D49" i="16"/>
  <c r="A49" i="16" s="1"/>
  <c r="C49" i="16"/>
  <c r="B49" i="16"/>
  <c r="K48" i="16"/>
  <c r="D48" i="16"/>
  <c r="C48" i="16"/>
  <c r="B48" i="16"/>
  <c r="K47" i="16"/>
  <c r="D47" i="16"/>
  <c r="C47" i="16"/>
  <c r="B47" i="16"/>
  <c r="K46" i="16"/>
  <c r="D46" i="16"/>
  <c r="C46" i="16"/>
  <c r="B46" i="16"/>
  <c r="K45" i="16"/>
  <c r="D45" i="16"/>
  <c r="C45" i="16"/>
  <c r="B45" i="16"/>
  <c r="K44" i="16"/>
  <c r="D44" i="16"/>
  <c r="C44" i="16"/>
  <c r="B44" i="16"/>
  <c r="K43" i="16"/>
  <c r="D43" i="16"/>
  <c r="C43" i="16"/>
  <c r="B43" i="16"/>
  <c r="K42" i="16"/>
  <c r="D42" i="16"/>
  <c r="A42" i="16" s="1"/>
  <c r="C42" i="16"/>
  <c r="B42" i="16"/>
  <c r="O23" i="16"/>
  <c r="N23" i="16"/>
  <c r="L23" i="16"/>
  <c r="J24" i="16" s="1"/>
  <c r="N12" i="16"/>
  <c r="O6" i="16" s="1"/>
  <c r="K6" i="16"/>
  <c r="K8" i="13" s="1"/>
  <c r="J6" i="16"/>
  <c r="G4" i="16"/>
  <c r="B41" i="16" s="1"/>
  <c r="K130" i="15"/>
  <c r="D130" i="15"/>
  <c r="A130" i="15" s="1"/>
  <c r="C130" i="15"/>
  <c r="B130" i="15"/>
  <c r="K129" i="15"/>
  <c r="D129" i="15"/>
  <c r="A129" i="15" s="1"/>
  <c r="C129" i="15"/>
  <c r="B129" i="15"/>
  <c r="K128" i="15"/>
  <c r="D128" i="15"/>
  <c r="A128" i="15" s="1"/>
  <c r="C128" i="15"/>
  <c r="B128" i="15"/>
  <c r="K127" i="15"/>
  <c r="D127" i="15"/>
  <c r="A127" i="15" s="1"/>
  <c r="C127" i="15"/>
  <c r="B127" i="15"/>
  <c r="K126" i="15"/>
  <c r="D126" i="15"/>
  <c r="A126" i="15" s="1"/>
  <c r="C126" i="15"/>
  <c r="B126" i="15"/>
  <c r="K125" i="15"/>
  <c r="D125" i="15"/>
  <c r="A125" i="15" s="1"/>
  <c r="C125" i="15"/>
  <c r="B125" i="15"/>
  <c r="K124" i="15"/>
  <c r="D124" i="15"/>
  <c r="A124" i="15" s="1"/>
  <c r="C124" i="15"/>
  <c r="B124" i="15"/>
  <c r="K123" i="15"/>
  <c r="D123" i="15"/>
  <c r="A123" i="15" s="1"/>
  <c r="C123" i="15"/>
  <c r="B123" i="15"/>
  <c r="K122" i="15"/>
  <c r="D122" i="15"/>
  <c r="A122" i="15" s="1"/>
  <c r="C122" i="15"/>
  <c r="B122" i="15"/>
  <c r="K121" i="15"/>
  <c r="D121" i="15"/>
  <c r="A121" i="15" s="1"/>
  <c r="C121" i="15"/>
  <c r="B121" i="15"/>
  <c r="K120" i="15"/>
  <c r="D120" i="15"/>
  <c r="A120" i="15" s="1"/>
  <c r="C120" i="15"/>
  <c r="B120" i="15"/>
  <c r="K119" i="15"/>
  <c r="D119" i="15"/>
  <c r="A119" i="15" s="1"/>
  <c r="C119" i="15"/>
  <c r="B119" i="15"/>
  <c r="K118" i="15"/>
  <c r="D118" i="15"/>
  <c r="A118" i="15" s="1"/>
  <c r="C118" i="15"/>
  <c r="B118" i="15"/>
  <c r="K117" i="15"/>
  <c r="D117" i="15"/>
  <c r="A117" i="15" s="1"/>
  <c r="C117" i="15"/>
  <c r="B117" i="15"/>
  <c r="K116" i="15"/>
  <c r="D116" i="15"/>
  <c r="A116" i="15" s="1"/>
  <c r="C116" i="15"/>
  <c r="B116" i="15"/>
  <c r="K115" i="15"/>
  <c r="D115" i="15"/>
  <c r="A115" i="15" s="1"/>
  <c r="C115" i="15"/>
  <c r="B115" i="15"/>
  <c r="K114" i="15"/>
  <c r="D114" i="15"/>
  <c r="A114" i="15" s="1"/>
  <c r="C114" i="15"/>
  <c r="B114" i="15"/>
  <c r="K113" i="15"/>
  <c r="D113" i="15"/>
  <c r="A113" i="15" s="1"/>
  <c r="C113" i="15"/>
  <c r="B113" i="15"/>
  <c r="K112" i="15"/>
  <c r="D112" i="15"/>
  <c r="A112" i="15" s="1"/>
  <c r="C112" i="15"/>
  <c r="B112" i="15"/>
  <c r="K111" i="15"/>
  <c r="D111" i="15"/>
  <c r="A111" i="15" s="1"/>
  <c r="C111" i="15"/>
  <c r="B111" i="15"/>
  <c r="K110" i="15"/>
  <c r="D110" i="15"/>
  <c r="A110" i="15" s="1"/>
  <c r="C110" i="15"/>
  <c r="B110" i="15"/>
  <c r="K109" i="15"/>
  <c r="D109" i="15"/>
  <c r="A109" i="15" s="1"/>
  <c r="C109" i="15"/>
  <c r="B109" i="15"/>
  <c r="K108" i="15"/>
  <c r="D108" i="15"/>
  <c r="A108" i="15" s="1"/>
  <c r="C108" i="15"/>
  <c r="B108" i="15"/>
  <c r="K107" i="15"/>
  <c r="D107" i="15"/>
  <c r="A107" i="15" s="1"/>
  <c r="C107" i="15"/>
  <c r="B107" i="15"/>
  <c r="K106" i="15"/>
  <c r="D106" i="15"/>
  <c r="A106" i="15" s="1"/>
  <c r="C106" i="15"/>
  <c r="B106" i="15"/>
  <c r="K105" i="15"/>
  <c r="D105" i="15"/>
  <c r="A105" i="15" s="1"/>
  <c r="C105" i="15"/>
  <c r="B105" i="15"/>
  <c r="K104" i="15"/>
  <c r="D104" i="15"/>
  <c r="A104" i="15" s="1"/>
  <c r="C104" i="15"/>
  <c r="B104" i="15"/>
  <c r="K103" i="15"/>
  <c r="D103" i="15"/>
  <c r="A103" i="15" s="1"/>
  <c r="C103" i="15"/>
  <c r="B103" i="15"/>
  <c r="K102" i="15"/>
  <c r="D102" i="15"/>
  <c r="A102" i="15" s="1"/>
  <c r="C102" i="15"/>
  <c r="B102" i="15"/>
  <c r="K101" i="15"/>
  <c r="D101" i="15"/>
  <c r="A101" i="15" s="1"/>
  <c r="C101" i="15"/>
  <c r="B101" i="15"/>
  <c r="K100" i="15"/>
  <c r="D100" i="15"/>
  <c r="A100" i="15" s="1"/>
  <c r="C100" i="15"/>
  <c r="B100" i="15"/>
  <c r="K99" i="15"/>
  <c r="D99" i="15"/>
  <c r="A99" i="15" s="1"/>
  <c r="C99" i="15"/>
  <c r="B99" i="15"/>
  <c r="K98" i="15"/>
  <c r="D98" i="15"/>
  <c r="A98" i="15" s="1"/>
  <c r="C98" i="15"/>
  <c r="B98" i="15"/>
  <c r="K97" i="15"/>
  <c r="D97" i="15"/>
  <c r="A97" i="15" s="1"/>
  <c r="C97" i="15"/>
  <c r="B97" i="15"/>
  <c r="K96" i="15"/>
  <c r="D96" i="15"/>
  <c r="A96" i="15" s="1"/>
  <c r="C96" i="15"/>
  <c r="B96" i="15"/>
  <c r="K95" i="15"/>
  <c r="D95" i="15"/>
  <c r="A95" i="15" s="1"/>
  <c r="C95" i="15"/>
  <c r="B95" i="15"/>
  <c r="K94" i="15"/>
  <c r="D94" i="15"/>
  <c r="A94" i="15" s="1"/>
  <c r="C94" i="15"/>
  <c r="B94" i="15"/>
  <c r="K93" i="15"/>
  <c r="D93" i="15"/>
  <c r="A93" i="15" s="1"/>
  <c r="C93" i="15"/>
  <c r="B93" i="15"/>
  <c r="K92" i="15"/>
  <c r="D92" i="15"/>
  <c r="A92" i="15" s="1"/>
  <c r="C92" i="15"/>
  <c r="B92" i="15"/>
  <c r="K91" i="15"/>
  <c r="D91" i="15"/>
  <c r="A91" i="15" s="1"/>
  <c r="C91" i="15"/>
  <c r="B91" i="15"/>
  <c r="K90" i="15"/>
  <c r="D90" i="15"/>
  <c r="A90" i="15" s="1"/>
  <c r="C90" i="15"/>
  <c r="B90" i="15"/>
  <c r="K89" i="15"/>
  <c r="D89" i="15"/>
  <c r="A89" i="15" s="1"/>
  <c r="C89" i="15"/>
  <c r="B89" i="15"/>
  <c r="K88" i="15"/>
  <c r="D88" i="15"/>
  <c r="A88" i="15" s="1"/>
  <c r="C88" i="15"/>
  <c r="B88" i="15"/>
  <c r="K87" i="15"/>
  <c r="D87" i="15"/>
  <c r="A87" i="15" s="1"/>
  <c r="C87" i="15"/>
  <c r="B87" i="15"/>
  <c r="K86" i="15"/>
  <c r="D86" i="15"/>
  <c r="A86" i="15" s="1"/>
  <c r="C86" i="15"/>
  <c r="B86" i="15"/>
  <c r="K85" i="15"/>
  <c r="D85" i="15"/>
  <c r="A85" i="15" s="1"/>
  <c r="C85" i="15"/>
  <c r="B85" i="15"/>
  <c r="K84" i="15"/>
  <c r="D84" i="15"/>
  <c r="A84" i="15" s="1"/>
  <c r="C84" i="15"/>
  <c r="B84" i="15"/>
  <c r="K83" i="15"/>
  <c r="D83" i="15"/>
  <c r="A83" i="15" s="1"/>
  <c r="C83" i="15"/>
  <c r="B83" i="15"/>
  <c r="K82" i="15"/>
  <c r="D82" i="15"/>
  <c r="A82" i="15" s="1"/>
  <c r="C82" i="15"/>
  <c r="B82" i="15"/>
  <c r="K81" i="15"/>
  <c r="D81" i="15"/>
  <c r="A81" i="15" s="1"/>
  <c r="C81" i="15"/>
  <c r="B81" i="15"/>
  <c r="K80" i="15"/>
  <c r="D80" i="15"/>
  <c r="A80" i="15" s="1"/>
  <c r="C80" i="15"/>
  <c r="B80" i="15"/>
  <c r="K79" i="15"/>
  <c r="D79" i="15"/>
  <c r="A79" i="15" s="1"/>
  <c r="C79" i="15"/>
  <c r="B79" i="15"/>
  <c r="K78" i="15"/>
  <c r="D78" i="15"/>
  <c r="A78" i="15" s="1"/>
  <c r="C78" i="15"/>
  <c r="B78" i="15"/>
  <c r="K77" i="15"/>
  <c r="D77" i="15"/>
  <c r="A77" i="15" s="1"/>
  <c r="C77" i="15"/>
  <c r="B77" i="15"/>
  <c r="K76" i="15"/>
  <c r="D76" i="15"/>
  <c r="A76" i="15" s="1"/>
  <c r="C76" i="15"/>
  <c r="B76" i="15"/>
  <c r="K75" i="15"/>
  <c r="D75" i="15"/>
  <c r="A75" i="15" s="1"/>
  <c r="C75" i="15"/>
  <c r="B75" i="15"/>
  <c r="K74" i="15"/>
  <c r="D74" i="15"/>
  <c r="A74" i="15" s="1"/>
  <c r="C74" i="15"/>
  <c r="B74" i="15"/>
  <c r="K73" i="15"/>
  <c r="D73" i="15"/>
  <c r="A73" i="15" s="1"/>
  <c r="C73" i="15"/>
  <c r="B73" i="15"/>
  <c r="K72" i="15"/>
  <c r="D72" i="15"/>
  <c r="A72" i="15" s="1"/>
  <c r="C72" i="15"/>
  <c r="B72" i="15"/>
  <c r="K71" i="15"/>
  <c r="D71" i="15"/>
  <c r="A71" i="15" s="1"/>
  <c r="C71" i="15"/>
  <c r="B71" i="15"/>
  <c r="K70" i="15"/>
  <c r="D70" i="15"/>
  <c r="A70" i="15" s="1"/>
  <c r="C70" i="15"/>
  <c r="B70" i="15"/>
  <c r="K69" i="15"/>
  <c r="D69" i="15"/>
  <c r="A69" i="15" s="1"/>
  <c r="C69" i="15"/>
  <c r="B69" i="15"/>
  <c r="K68" i="15"/>
  <c r="D68" i="15"/>
  <c r="A68" i="15" s="1"/>
  <c r="C68" i="15"/>
  <c r="B68" i="15"/>
  <c r="K67" i="15"/>
  <c r="D67" i="15"/>
  <c r="A67" i="15" s="1"/>
  <c r="C67" i="15"/>
  <c r="B67" i="15"/>
  <c r="K66" i="15"/>
  <c r="D66" i="15"/>
  <c r="A66" i="15" s="1"/>
  <c r="C66" i="15"/>
  <c r="B66" i="15"/>
  <c r="K65" i="15"/>
  <c r="D65" i="15"/>
  <c r="A65" i="15" s="1"/>
  <c r="C65" i="15"/>
  <c r="B65" i="15"/>
  <c r="K64" i="15"/>
  <c r="D64" i="15"/>
  <c r="A64" i="15" s="1"/>
  <c r="C64" i="15"/>
  <c r="B64" i="15"/>
  <c r="K63" i="15"/>
  <c r="D63" i="15"/>
  <c r="A63" i="15" s="1"/>
  <c r="C63" i="15"/>
  <c r="B63" i="15"/>
  <c r="K62" i="15"/>
  <c r="D62" i="15"/>
  <c r="A62" i="15" s="1"/>
  <c r="C62" i="15"/>
  <c r="B62" i="15"/>
  <c r="K61" i="15"/>
  <c r="D61" i="15"/>
  <c r="A61" i="15" s="1"/>
  <c r="C61" i="15"/>
  <c r="B61" i="15"/>
  <c r="K60" i="15"/>
  <c r="D60" i="15"/>
  <c r="A60" i="15" s="1"/>
  <c r="C60" i="15"/>
  <c r="B60" i="15"/>
  <c r="K59" i="15"/>
  <c r="D59" i="15"/>
  <c r="A59" i="15" s="1"/>
  <c r="C59" i="15"/>
  <c r="B59" i="15"/>
  <c r="K58" i="15"/>
  <c r="D58" i="15"/>
  <c r="A58" i="15" s="1"/>
  <c r="C58" i="15"/>
  <c r="B58" i="15"/>
  <c r="K57" i="15"/>
  <c r="D57" i="15"/>
  <c r="A57" i="15" s="1"/>
  <c r="C57" i="15"/>
  <c r="B57" i="15"/>
  <c r="K56" i="15"/>
  <c r="D56" i="15"/>
  <c r="A56" i="15" s="1"/>
  <c r="C56" i="15"/>
  <c r="B56" i="15"/>
  <c r="K55" i="15"/>
  <c r="D55" i="15"/>
  <c r="A55" i="15" s="1"/>
  <c r="C55" i="15"/>
  <c r="B55" i="15"/>
  <c r="K54" i="15"/>
  <c r="D54" i="15"/>
  <c r="A54" i="15" s="1"/>
  <c r="C54" i="15"/>
  <c r="B54" i="15"/>
  <c r="K53" i="15"/>
  <c r="D53" i="15"/>
  <c r="A53" i="15" s="1"/>
  <c r="C53" i="15"/>
  <c r="B53" i="15"/>
  <c r="K52" i="15"/>
  <c r="D52" i="15"/>
  <c r="A52" i="15" s="1"/>
  <c r="C52" i="15"/>
  <c r="B52" i="15"/>
  <c r="K51" i="15"/>
  <c r="D51" i="15"/>
  <c r="A51" i="15" s="1"/>
  <c r="C51" i="15"/>
  <c r="B51" i="15"/>
  <c r="K50" i="15"/>
  <c r="D50" i="15"/>
  <c r="A50" i="15" s="1"/>
  <c r="C50" i="15"/>
  <c r="B50" i="15"/>
  <c r="K49" i="15"/>
  <c r="D49" i="15"/>
  <c r="A49" i="15" s="1"/>
  <c r="C49" i="15"/>
  <c r="B49" i="15"/>
  <c r="K48" i="15"/>
  <c r="D48" i="15"/>
  <c r="C48" i="15"/>
  <c r="B48" i="15"/>
  <c r="K47" i="15"/>
  <c r="D47" i="15"/>
  <c r="C47" i="15"/>
  <c r="B47" i="15"/>
  <c r="K46" i="15"/>
  <c r="D46" i="15"/>
  <c r="C46" i="15"/>
  <c r="B46" i="15"/>
  <c r="K45" i="15"/>
  <c r="D45" i="15"/>
  <c r="C45" i="15"/>
  <c r="B45" i="15"/>
  <c r="K44" i="15"/>
  <c r="D44" i="15"/>
  <c r="C44" i="15"/>
  <c r="B44" i="15"/>
  <c r="K43" i="15"/>
  <c r="D43" i="15"/>
  <c r="C43" i="15"/>
  <c r="B43" i="15"/>
  <c r="K42" i="15"/>
  <c r="D42" i="15"/>
  <c r="A42" i="15" s="1"/>
  <c r="C42" i="15"/>
  <c r="B42" i="15"/>
  <c r="B41" i="15"/>
  <c r="O23" i="15"/>
  <c r="L23" i="15" s="1"/>
  <c r="J24" i="15" s="1"/>
  <c r="N23" i="15"/>
  <c r="N12" i="15"/>
  <c r="O6" i="15" s="1"/>
  <c r="K6" i="15"/>
  <c r="K8" i="12" s="1"/>
  <c r="J6" i="15"/>
  <c r="M4" i="15"/>
  <c r="E9" i="15"/>
  <c r="M14" i="17" l="1"/>
  <c r="J14" i="17"/>
  <c r="M14" i="16"/>
  <c r="J14" i="16"/>
  <c r="J14" i="15"/>
  <c r="M14" i="15"/>
  <c r="L11" i="15"/>
  <c r="B9" i="12" s="1"/>
  <c r="L11" i="17"/>
  <c r="B9" i="14" s="1"/>
  <c r="I60" i="14" s="1"/>
  <c r="J11" i="17"/>
  <c r="K11" i="17"/>
  <c r="H11" i="17"/>
  <c r="I11" i="17"/>
  <c r="J11" i="15"/>
  <c r="K11" i="15"/>
  <c r="H11" i="15"/>
  <c r="I11" i="15"/>
  <c r="L11" i="16"/>
  <c r="B9" i="13" s="1"/>
  <c r="A43" i="17"/>
  <c r="A44" i="17" s="1"/>
  <c r="A45" i="17" s="1"/>
  <c r="A46" i="17" s="1"/>
  <c r="A47" i="17" s="1"/>
  <c r="A48" i="17" s="1"/>
  <c r="A43" i="16"/>
  <c r="A44" i="16" s="1"/>
  <c r="A45" i="16" s="1"/>
  <c r="A46" i="16" s="1"/>
  <c r="A47" i="16" s="1"/>
  <c r="A48" i="16" s="1"/>
  <c r="A43" i="15"/>
  <c r="A44" i="15" s="1"/>
  <c r="A45" i="15" s="1"/>
  <c r="A46" i="15" s="1"/>
  <c r="A47" i="15" s="1"/>
  <c r="A48" i="15" s="1"/>
  <c r="L12" i="17"/>
  <c r="D41" i="17" s="1"/>
  <c r="N13" i="16"/>
  <c r="L12" i="15"/>
  <c r="D41" i="15" s="1"/>
  <c r="H12" i="17"/>
  <c r="M12" i="17"/>
  <c r="N13" i="17"/>
  <c r="I12" i="17"/>
  <c r="J12" i="17"/>
  <c r="I12" i="16"/>
  <c r="L12" i="16"/>
  <c r="D41" i="16" s="1"/>
  <c r="H12" i="16"/>
  <c r="M12" i="16"/>
  <c r="J12" i="16"/>
  <c r="H12" i="15"/>
  <c r="M12" i="15"/>
  <c r="H8" i="15" s="1"/>
  <c r="I12" i="15"/>
  <c r="J12" i="15"/>
  <c r="N13" i="15"/>
  <c r="J11" i="16" l="1"/>
  <c r="K11" i="16"/>
  <c r="H11" i="16"/>
  <c r="I11" i="16"/>
  <c r="H8" i="16"/>
  <c r="M18" i="16" s="1"/>
  <c r="H8" i="17"/>
  <c r="M18" i="17" s="1"/>
  <c r="M18" i="15"/>
  <c r="I60" i="12"/>
  <c r="I60" i="13"/>
  <c r="C41" i="15"/>
  <c r="C41" i="16"/>
  <c r="C41" i="17"/>
  <c r="I29" i="14" l="1"/>
  <c r="N18" i="17"/>
  <c r="I42" i="14" s="1"/>
  <c r="N17" i="17"/>
  <c r="I41" i="14" s="1"/>
  <c r="N19" i="17"/>
  <c r="I43" i="14" s="1"/>
  <c r="N18" i="16"/>
  <c r="I42" i="13" s="1"/>
  <c r="N17" i="16"/>
  <c r="I41" i="13" s="1"/>
  <c r="N19" i="16"/>
  <c r="I43" i="13" s="1"/>
  <c r="N17" i="15"/>
  <c r="I41" i="12" s="1"/>
  <c r="N18" i="15"/>
  <c r="I42" i="12" s="1"/>
  <c r="N19" i="15"/>
  <c r="I43" i="12" s="1"/>
  <c r="B8" i="12"/>
  <c r="A8" i="12" s="1"/>
  <c r="I28" i="12"/>
  <c r="B8" i="13"/>
  <c r="R3" i="13" s="1"/>
  <c r="I29" i="13"/>
  <c r="B8" i="14"/>
  <c r="A8" i="14" s="1"/>
  <c r="M21" i="15"/>
  <c r="I34" i="12" s="1"/>
  <c r="J17" i="15"/>
  <c r="G26" i="12" s="1"/>
  <c r="M16" i="15"/>
  <c r="I25" i="12" s="1"/>
  <c r="J18" i="15"/>
  <c r="G28" i="12" s="1"/>
  <c r="J19" i="15"/>
  <c r="G31" i="12" s="1"/>
  <c r="J21" i="15"/>
  <c r="G35" i="12" s="1"/>
  <c r="J20" i="15"/>
  <c r="G33" i="12" s="1"/>
  <c r="M17" i="15"/>
  <c r="I27" i="12" s="1"/>
  <c r="M19" i="15"/>
  <c r="I30" i="12" s="1"/>
  <c r="J15" i="15"/>
  <c r="G24" i="12" s="1"/>
  <c r="M20" i="15"/>
  <c r="I32" i="12" s="1"/>
  <c r="M15" i="15"/>
  <c r="I24" i="12" s="1"/>
  <c r="M22" i="15"/>
  <c r="I37" i="12" s="1"/>
  <c r="J22" i="15"/>
  <c r="G37" i="12" s="1"/>
  <c r="J16" i="15"/>
  <c r="G25" i="12" s="1"/>
  <c r="M17" i="17"/>
  <c r="I26" i="14" s="1"/>
  <c r="J19" i="17"/>
  <c r="G31" i="14" s="1"/>
  <c r="M22" i="17"/>
  <c r="I36" i="14" s="1"/>
  <c r="J21" i="17"/>
  <c r="G35" i="14" s="1"/>
  <c r="J18" i="17"/>
  <c r="G29" i="14" s="1"/>
  <c r="M19" i="17"/>
  <c r="I30" i="14" s="1"/>
  <c r="J15" i="17"/>
  <c r="G24" i="14" s="1"/>
  <c r="J22" i="17"/>
  <c r="G36" i="14" s="1"/>
  <c r="M22" i="16"/>
  <c r="I36" i="13" s="1"/>
  <c r="J21" i="16"/>
  <c r="G34" i="13" s="1"/>
  <c r="M21" i="16"/>
  <c r="I34" i="13" s="1"/>
  <c r="J19" i="16"/>
  <c r="G31" i="13" s="1"/>
  <c r="J15" i="16"/>
  <c r="G24" i="13" s="1"/>
  <c r="J22" i="16"/>
  <c r="G37" i="13" s="1"/>
  <c r="M15" i="16"/>
  <c r="I24" i="13" s="1"/>
  <c r="J16" i="16"/>
  <c r="G25" i="13" s="1"/>
  <c r="M16" i="16"/>
  <c r="I25" i="13" s="1"/>
  <c r="J17" i="16"/>
  <c r="G26" i="13" s="1"/>
  <c r="M17" i="16"/>
  <c r="I27" i="13" s="1"/>
  <c r="J18" i="16"/>
  <c r="G29" i="13" s="1"/>
  <c r="M19" i="16"/>
  <c r="I30" i="13" s="1"/>
  <c r="J20" i="16"/>
  <c r="G33" i="13" s="1"/>
  <c r="M20" i="16"/>
  <c r="I32" i="13" s="1"/>
  <c r="J17" i="17"/>
  <c r="G27" i="14" s="1"/>
  <c r="M21" i="17"/>
  <c r="I34" i="14" s="1"/>
  <c r="M16" i="17"/>
  <c r="I25" i="14" s="1"/>
  <c r="J20" i="17"/>
  <c r="G33" i="14" s="1"/>
  <c r="J16" i="17"/>
  <c r="G25" i="14" s="1"/>
  <c r="M20" i="17"/>
  <c r="I33" i="14" s="1"/>
  <c r="M15" i="17"/>
  <c r="I24" i="14" s="1"/>
  <c r="A22" i="14"/>
  <c r="A33" i="14"/>
  <c r="O33" i="14" s="1"/>
  <c r="Q33" i="14" s="1"/>
  <c r="A27" i="14"/>
  <c r="O27" i="14" s="1"/>
  <c r="Q27" i="14" s="1"/>
  <c r="A32" i="14"/>
  <c r="A26" i="14"/>
  <c r="O53" i="14"/>
  <c r="Q53" i="14" s="1"/>
  <c r="O51" i="14"/>
  <c r="Q51" i="14" s="1"/>
  <c r="O49" i="14"/>
  <c r="Q49" i="14" s="1"/>
  <c r="O48" i="14"/>
  <c r="Q48" i="14" s="1"/>
  <c r="Q47" i="14"/>
  <c r="Q46" i="14"/>
  <c r="Q45" i="14"/>
  <c r="A44" i="14"/>
  <c r="A40" i="14"/>
  <c r="A39" i="14"/>
  <c r="O39" i="14" s="1"/>
  <c r="Q39" i="14" s="1"/>
  <c r="A38" i="14"/>
  <c r="O38" i="14" s="1"/>
  <c r="Q38" i="14" s="1"/>
  <c r="A37" i="14"/>
  <c r="O37" i="14" s="1"/>
  <c r="Q37" i="14" s="1"/>
  <c r="O36" i="14"/>
  <c r="Q36" i="14" s="1"/>
  <c r="A35" i="14"/>
  <c r="O35" i="14" s="1"/>
  <c r="Q35" i="14" s="1"/>
  <c r="A34" i="14"/>
  <c r="O34" i="14" s="1"/>
  <c r="Q34" i="14" s="1"/>
  <c r="O32" i="14"/>
  <c r="Q32" i="14" s="1"/>
  <c r="A31" i="14"/>
  <c r="O31" i="14" s="1"/>
  <c r="Q31" i="14" s="1"/>
  <c r="A30" i="14"/>
  <c r="O30" i="14" s="1"/>
  <c r="Q30" i="14" s="1"/>
  <c r="A29" i="14"/>
  <c r="O29" i="14" s="1"/>
  <c r="Q29" i="14" s="1"/>
  <c r="A28" i="14"/>
  <c r="O28" i="14" s="1"/>
  <c r="Q28" i="14" s="1"/>
  <c r="O26" i="14"/>
  <c r="Q26" i="14" s="1"/>
  <c r="Z25" i="14"/>
  <c r="L44" i="14" s="1"/>
  <c r="S44" i="14" s="1"/>
  <c r="A25" i="14"/>
  <c r="O25" i="14" s="1"/>
  <c r="Q25" i="14" s="1"/>
  <c r="Z24" i="14"/>
  <c r="A24" i="14"/>
  <c r="O24" i="14" s="1"/>
  <c r="Q24" i="14" s="1"/>
  <c r="Z23" i="14"/>
  <c r="O23" i="14"/>
  <c r="Q23" i="14" s="1"/>
  <c r="I23" i="14"/>
  <c r="Z22" i="14"/>
  <c r="O22" i="14"/>
  <c r="Q22" i="14" s="1"/>
  <c r="I22" i="14"/>
  <c r="Z21" i="14"/>
  <c r="O21" i="14"/>
  <c r="Q21" i="14" s="1"/>
  <c r="I21" i="14"/>
  <c r="A21" i="14"/>
  <c r="Z20" i="14"/>
  <c r="O20" i="14"/>
  <c r="Q20" i="14" s="1"/>
  <c r="Z19" i="14"/>
  <c r="Q19" i="14"/>
  <c r="Z18" i="14"/>
  <c r="Q18" i="14"/>
  <c r="Z17" i="14"/>
  <c r="Q17" i="14"/>
  <c r="P13" i="14"/>
  <c r="A21" i="13"/>
  <c r="A22" i="13"/>
  <c r="A35" i="13"/>
  <c r="A33" i="13"/>
  <c r="O33" i="13" s="1"/>
  <c r="Q33" i="13" s="1"/>
  <c r="A31" i="13"/>
  <c r="A29" i="13"/>
  <c r="A27" i="13"/>
  <c r="A34" i="13"/>
  <c r="O34" i="13" s="1"/>
  <c r="Q34" i="13" s="1"/>
  <c r="A32" i="13"/>
  <c r="O32" i="13" s="1"/>
  <c r="Q32" i="13" s="1"/>
  <c r="A30" i="13"/>
  <c r="O30" i="13" s="1"/>
  <c r="Q30" i="13" s="1"/>
  <c r="A28" i="13"/>
  <c r="A26" i="13"/>
  <c r="A25" i="13"/>
  <c r="O25" i="13" s="1"/>
  <c r="Q25" i="13" s="1"/>
  <c r="A44" i="13"/>
  <c r="O53" i="13"/>
  <c r="Q53" i="13" s="1"/>
  <c r="O52" i="13"/>
  <c r="Q52" i="13" s="1"/>
  <c r="O51" i="13"/>
  <c r="Q51" i="13" s="1"/>
  <c r="O49" i="13"/>
  <c r="Q49" i="13" s="1"/>
  <c r="O48" i="13"/>
  <c r="Q48" i="13" s="1"/>
  <c r="Q47" i="13"/>
  <c r="Q46" i="13"/>
  <c r="Q45" i="13"/>
  <c r="A40" i="13"/>
  <c r="O40" i="13" s="1"/>
  <c r="Q40" i="13" s="1"/>
  <c r="A39" i="13"/>
  <c r="O39" i="13" s="1"/>
  <c r="Q39" i="13" s="1"/>
  <c r="O38" i="13"/>
  <c r="Q38" i="13" s="1"/>
  <c r="A38" i="13"/>
  <c r="A37" i="13"/>
  <c r="O37" i="13" s="1"/>
  <c r="Q37" i="13" s="1"/>
  <c r="O36" i="13"/>
  <c r="Q36" i="13" s="1"/>
  <c r="O35" i="13"/>
  <c r="Q35" i="13" s="1"/>
  <c r="O31" i="13"/>
  <c r="Q31" i="13" s="1"/>
  <c r="O29" i="13"/>
  <c r="Q29" i="13" s="1"/>
  <c r="O28" i="13"/>
  <c r="Q28" i="13" s="1"/>
  <c r="O27" i="13"/>
  <c r="Q27" i="13" s="1"/>
  <c r="O26" i="13"/>
  <c r="Q26" i="13" s="1"/>
  <c r="Z25" i="13"/>
  <c r="L44" i="13" s="1"/>
  <c r="S44" i="13" s="1"/>
  <c r="Z24" i="13"/>
  <c r="A24" i="13"/>
  <c r="O24" i="13" s="1"/>
  <c r="Q24" i="13" s="1"/>
  <c r="Z23" i="13"/>
  <c r="O23" i="13"/>
  <c r="Q23" i="13" s="1"/>
  <c r="I23" i="13"/>
  <c r="Z22" i="13"/>
  <c r="O22" i="13"/>
  <c r="Q22" i="13" s="1"/>
  <c r="I22" i="13"/>
  <c r="Z21" i="13"/>
  <c r="O21" i="13"/>
  <c r="Q21" i="13" s="1"/>
  <c r="I21" i="13"/>
  <c r="Z20" i="13"/>
  <c r="O20" i="13"/>
  <c r="Q20" i="13" s="1"/>
  <c r="Z19" i="13"/>
  <c r="Q19" i="13"/>
  <c r="Z18" i="13"/>
  <c r="Q18" i="13"/>
  <c r="Z17" i="13"/>
  <c r="Q17" i="13"/>
  <c r="P13" i="13"/>
  <c r="A21" i="12"/>
  <c r="A22" i="12"/>
  <c r="A40" i="12"/>
  <c r="O40" i="12" s="1"/>
  <c r="Q40" i="12" s="1"/>
  <c r="A39" i="12"/>
  <c r="O39" i="12" s="1"/>
  <c r="Q39" i="12" s="1"/>
  <c r="A38" i="12"/>
  <c r="A37" i="12"/>
  <c r="A35" i="12"/>
  <c r="O35" i="12" s="1"/>
  <c r="Q35" i="12" s="1"/>
  <c r="A33" i="12"/>
  <c r="O33" i="12" s="1"/>
  <c r="Q33" i="12" s="1"/>
  <c r="A31" i="12"/>
  <c r="A29" i="12"/>
  <c r="A27" i="12"/>
  <c r="A34" i="12"/>
  <c r="A32" i="12"/>
  <c r="A30" i="12"/>
  <c r="A28" i="12"/>
  <c r="O28" i="12" s="1"/>
  <c r="Q28" i="12" s="1"/>
  <c r="A26" i="12"/>
  <c r="O26" i="12" s="1"/>
  <c r="Q26" i="12" s="1"/>
  <c r="A25" i="12"/>
  <c r="A24" i="12"/>
  <c r="A44" i="12"/>
  <c r="O53" i="12"/>
  <c r="Q53" i="12" s="1"/>
  <c r="O51" i="12"/>
  <c r="Q51" i="12" s="1"/>
  <c r="O49" i="12"/>
  <c r="Q49" i="12" s="1"/>
  <c r="O48" i="12"/>
  <c r="Q48" i="12" s="1"/>
  <c r="Q47" i="12"/>
  <c r="Q46" i="12"/>
  <c r="Q45" i="12"/>
  <c r="O38" i="12"/>
  <c r="Q38" i="12" s="1"/>
  <c r="O37" i="12"/>
  <c r="Q37" i="12" s="1"/>
  <c r="O36" i="12"/>
  <c r="Q36" i="12" s="1"/>
  <c r="O34" i="12"/>
  <c r="Q34" i="12" s="1"/>
  <c r="O32" i="12"/>
  <c r="Q32" i="12" s="1"/>
  <c r="O31" i="12"/>
  <c r="Q31" i="12" s="1"/>
  <c r="O30" i="12"/>
  <c r="Q30" i="12" s="1"/>
  <c r="O29" i="12"/>
  <c r="Q29" i="12" s="1"/>
  <c r="O27" i="12"/>
  <c r="Q27" i="12" s="1"/>
  <c r="Z25" i="12"/>
  <c r="L44" i="12" s="1"/>
  <c r="S44" i="12" s="1"/>
  <c r="O25" i="12"/>
  <c r="Q25" i="12" s="1"/>
  <c r="Z24" i="12"/>
  <c r="O24" i="12"/>
  <c r="Q24" i="12" s="1"/>
  <c r="Z23" i="12"/>
  <c r="O23" i="12"/>
  <c r="Q23" i="12" s="1"/>
  <c r="I23" i="12"/>
  <c r="Z22" i="12"/>
  <c r="O22" i="12"/>
  <c r="Q22" i="12" s="1"/>
  <c r="I22" i="12"/>
  <c r="Z21" i="12"/>
  <c r="O21" i="12"/>
  <c r="Q21" i="12" s="1"/>
  <c r="I21" i="12"/>
  <c r="Z20" i="12"/>
  <c r="O20" i="12"/>
  <c r="Q20" i="12" s="1"/>
  <c r="Z19" i="12"/>
  <c r="Q19" i="12"/>
  <c r="Z18" i="12"/>
  <c r="Q18" i="12"/>
  <c r="Z17" i="12"/>
  <c r="Q17" i="12"/>
  <c r="P13" i="12"/>
  <c r="A21" i="11"/>
  <c r="A22" i="11"/>
  <c r="A40" i="11"/>
  <c r="O40" i="11" s="1"/>
  <c r="Q40" i="11" s="1"/>
  <c r="A39" i="11"/>
  <c r="O39" i="11" s="1"/>
  <c r="Q39" i="11" s="1"/>
  <c r="A38" i="11"/>
  <c r="O38" i="11" s="1"/>
  <c r="Q38" i="11" s="1"/>
  <c r="A37" i="11"/>
  <c r="A35" i="11"/>
  <c r="O35" i="11" s="1"/>
  <c r="Q35" i="11" s="1"/>
  <c r="A33" i="11"/>
  <c r="O33" i="11" s="1"/>
  <c r="Q33" i="11" s="1"/>
  <c r="A31" i="11"/>
  <c r="O31" i="11" s="1"/>
  <c r="Q31" i="11" s="1"/>
  <c r="A29" i="11"/>
  <c r="O29" i="11" s="1"/>
  <c r="Q29" i="11" s="1"/>
  <c r="A27" i="11"/>
  <c r="O27" i="11" s="1"/>
  <c r="Q27" i="11" s="1"/>
  <c r="A34" i="11"/>
  <c r="O34" i="11" s="1"/>
  <c r="Q34" i="11" s="1"/>
  <c r="A32" i="11"/>
  <c r="O32" i="11" s="1"/>
  <c r="Q32" i="11" s="1"/>
  <c r="A30" i="11"/>
  <c r="O30" i="11" s="1"/>
  <c r="Q30" i="11" s="1"/>
  <c r="A28" i="11"/>
  <c r="O28" i="11" s="1"/>
  <c r="Q28" i="11" s="1"/>
  <c r="A26" i="11"/>
  <c r="O26" i="11" s="1"/>
  <c r="Q26" i="11" s="1"/>
  <c r="A24" i="11"/>
  <c r="O24" i="11" s="1"/>
  <c r="Q24" i="11" s="1"/>
  <c r="A44" i="11"/>
  <c r="O53" i="11"/>
  <c r="Q53" i="11" s="1"/>
  <c r="O52" i="11"/>
  <c r="Q52" i="11" s="1"/>
  <c r="O51" i="11"/>
  <c r="Q51" i="11" s="1"/>
  <c r="O50" i="11"/>
  <c r="Q50" i="11" s="1"/>
  <c r="O49" i="11"/>
  <c r="Q49" i="11" s="1"/>
  <c r="O48" i="11"/>
  <c r="Q48" i="11" s="1"/>
  <c r="Q47" i="11"/>
  <c r="Q46" i="11"/>
  <c r="Q45" i="11"/>
  <c r="O37" i="11"/>
  <c r="Q37" i="11" s="1"/>
  <c r="O36" i="11"/>
  <c r="Q36" i="11" s="1"/>
  <c r="Z25" i="11"/>
  <c r="L44" i="11" s="1"/>
  <c r="S44" i="11" s="1"/>
  <c r="A25" i="11"/>
  <c r="O25" i="11" s="1"/>
  <c r="Q25" i="11" s="1"/>
  <c r="Z24" i="11"/>
  <c r="Z23" i="11"/>
  <c r="O23" i="11"/>
  <c r="Q23" i="11" s="1"/>
  <c r="I23" i="11"/>
  <c r="Z22" i="11"/>
  <c r="O22" i="11"/>
  <c r="Q22" i="11" s="1"/>
  <c r="I22" i="11"/>
  <c r="Z21" i="11"/>
  <c r="O21" i="11"/>
  <c r="Q21" i="11" s="1"/>
  <c r="I21" i="11"/>
  <c r="Z20" i="11"/>
  <c r="O20" i="11"/>
  <c r="Q20" i="11" s="1"/>
  <c r="Z19" i="11"/>
  <c r="Q19" i="11"/>
  <c r="Z18" i="11"/>
  <c r="Q18" i="11"/>
  <c r="Z17" i="11"/>
  <c r="Q17" i="11"/>
  <c r="P13" i="11"/>
  <c r="K130" i="7"/>
  <c r="D130" i="7"/>
  <c r="A130" i="7" s="1"/>
  <c r="C130" i="7"/>
  <c r="B130" i="7"/>
  <c r="K129" i="7"/>
  <c r="D129" i="7"/>
  <c r="A129" i="7" s="1"/>
  <c r="C129" i="7"/>
  <c r="B129" i="7"/>
  <c r="K128" i="7"/>
  <c r="D128" i="7"/>
  <c r="A128" i="7" s="1"/>
  <c r="C128" i="7"/>
  <c r="B128" i="7"/>
  <c r="K127" i="7"/>
  <c r="D127" i="7"/>
  <c r="A127" i="7" s="1"/>
  <c r="C127" i="7"/>
  <c r="B127" i="7"/>
  <c r="K126" i="7"/>
  <c r="D126" i="7"/>
  <c r="A126" i="7" s="1"/>
  <c r="C126" i="7"/>
  <c r="B126" i="7"/>
  <c r="K125" i="7"/>
  <c r="D125" i="7"/>
  <c r="A125" i="7" s="1"/>
  <c r="C125" i="7"/>
  <c r="B125" i="7"/>
  <c r="K124" i="7"/>
  <c r="D124" i="7"/>
  <c r="A124" i="7" s="1"/>
  <c r="C124" i="7"/>
  <c r="B124" i="7"/>
  <c r="K123" i="7"/>
  <c r="D123" i="7"/>
  <c r="A123" i="7" s="1"/>
  <c r="C123" i="7"/>
  <c r="B123" i="7"/>
  <c r="K122" i="7"/>
  <c r="D122" i="7"/>
  <c r="A122" i="7" s="1"/>
  <c r="C122" i="7"/>
  <c r="B122" i="7"/>
  <c r="K121" i="7"/>
  <c r="D121" i="7"/>
  <c r="A121" i="7" s="1"/>
  <c r="C121" i="7"/>
  <c r="B121" i="7"/>
  <c r="K120" i="7"/>
  <c r="D120" i="7"/>
  <c r="A120" i="7" s="1"/>
  <c r="C120" i="7"/>
  <c r="B120" i="7"/>
  <c r="K119" i="7"/>
  <c r="D119" i="7"/>
  <c r="A119" i="7" s="1"/>
  <c r="C119" i="7"/>
  <c r="B119" i="7"/>
  <c r="K118" i="7"/>
  <c r="D118" i="7"/>
  <c r="A118" i="7" s="1"/>
  <c r="C118" i="7"/>
  <c r="B118" i="7"/>
  <c r="K117" i="7"/>
  <c r="D117" i="7"/>
  <c r="A117" i="7" s="1"/>
  <c r="C117" i="7"/>
  <c r="B117" i="7"/>
  <c r="K116" i="7"/>
  <c r="D116" i="7"/>
  <c r="A116" i="7" s="1"/>
  <c r="C116" i="7"/>
  <c r="B116" i="7"/>
  <c r="K115" i="7"/>
  <c r="D115" i="7"/>
  <c r="A115" i="7" s="1"/>
  <c r="C115" i="7"/>
  <c r="B115" i="7"/>
  <c r="K114" i="7"/>
  <c r="D114" i="7"/>
  <c r="A114" i="7" s="1"/>
  <c r="C114" i="7"/>
  <c r="B114" i="7"/>
  <c r="K113" i="7"/>
  <c r="D113" i="7"/>
  <c r="A113" i="7" s="1"/>
  <c r="C113" i="7"/>
  <c r="B113" i="7"/>
  <c r="K112" i="7"/>
  <c r="D112" i="7"/>
  <c r="A112" i="7" s="1"/>
  <c r="C112" i="7"/>
  <c r="B112" i="7"/>
  <c r="K111" i="7"/>
  <c r="D111" i="7"/>
  <c r="A111" i="7" s="1"/>
  <c r="C111" i="7"/>
  <c r="B111" i="7"/>
  <c r="K110" i="7"/>
  <c r="D110" i="7"/>
  <c r="A110" i="7" s="1"/>
  <c r="C110" i="7"/>
  <c r="B110" i="7"/>
  <c r="K109" i="7"/>
  <c r="D109" i="7"/>
  <c r="A109" i="7" s="1"/>
  <c r="C109" i="7"/>
  <c r="B109" i="7"/>
  <c r="K108" i="7"/>
  <c r="D108" i="7"/>
  <c r="A108" i="7" s="1"/>
  <c r="C108" i="7"/>
  <c r="B108" i="7"/>
  <c r="K107" i="7"/>
  <c r="D107" i="7"/>
  <c r="A107" i="7" s="1"/>
  <c r="C107" i="7"/>
  <c r="B107" i="7"/>
  <c r="K106" i="7"/>
  <c r="D106" i="7"/>
  <c r="A106" i="7" s="1"/>
  <c r="C106" i="7"/>
  <c r="B106" i="7"/>
  <c r="K105" i="7"/>
  <c r="D105" i="7"/>
  <c r="A105" i="7" s="1"/>
  <c r="C105" i="7"/>
  <c r="B105" i="7"/>
  <c r="K104" i="7"/>
  <c r="D104" i="7"/>
  <c r="A104" i="7" s="1"/>
  <c r="C104" i="7"/>
  <c r="B104" i="7"/>
  <c r="K103" i="7"/>
  <c r="D103" i="7"/>
  <c r="A103" i="7" s="1"/>
  <c r="C103" i="7"/>
  <c r="B103" i="7"/>
  <c r="K102" i="7"/>
  <c r="D102" i="7"/>
  <c r="A102" i="7" s="1"/>
  <c r="C102" i="7"/>
  <c r="B102" i="7"/>
  <c r="K101" i="7"/>
  <c r="D101" i="7"/>
  <c r="A101" i="7" s="1"/>
  <c r="C101" i="7"/>
  <c r="B101" i="7"/>
  <c r="K100" i="7"/>
  <c r="D100" i="7"/>
  <c r="A100" i="7" s="1"/>
  <c r="C100" i="7"/>
  <c r="B100" i="7"/>
  <c r="K99" i="7"/>
  <c r="D99" i="7"/>
  <c r="A99" i="7" s="1"/>
  <c r="C99" i="7"/>
  <c r="B99" i="7"/>
  <c r="K98" i="7"/>
  <c r="D98" i="7"/>
  <c r="A98" i="7" s="1"/>
  <c r="C98" i="7"/>
  <c r="B98" i="7"/>
  <c r="K97" i="7"/>
  <c r="D97" i="7"/>
  <c r="A97" i="7" s="1"/>
  <c r="C97" i="7"/>
  <c r="B97" i="7"/>
  <c r="K96" i="7"/>
  <c r="D96" i="7"/>
  <c r="A96" i="7" s="1"/>
  <c r="C96" i="7"/>
  <c r="B96" i="7"/>
  <c r="K95" i="7"/>
  <c r="D95" i="7"/>
  <c r="A95" i="7" s="1"/>
  <c r="C95" i="7"/>
  <c r="B95" i="7"/>
  <c r="K94" i="7"/>
  <c r="D94" i="7"/>
  <c r="A94" i="7" s="1"/>
  <c r="C94" i="7"/>
  <c r="B94" i="7"/>
  <c r="K93" i="7"/>
  <c r="D93" i="7"/>
  <c r="A93" i="7" s="1"/>
  <c r="C93" i="7"/>
  <c r="B93" i="7"/>
  <c r="K92" i="7"/>
  <c r="D92" i="7"/>
  <c r="A92" i="7" s="1"/>
  <c r="C92" i="7"/>
  <c r="B92" i="7"/>
  <c r="K91" i="7"/>
  <c r="D91" i="7"/>
  <c r="A91" i="7" s="1"/>
  <c r="C91" i="7"/>
  <c r="B91" i="7"/>
  <c r="K90" i="7"/>
  <c r="D90" i="7"/>
  <c r="A90" i="7" s="1"/>
  <c r="C90" i="7"/>
  <c r="B90" i="7"/>
  <c r="K89" i="7"/>
  <c r="D89" i="7"/>
  <c r="A89" i="7" s="1"/>
  <c r="C89" i="7"/>
  <c r="B89" i="7"/>
  <c r="K88" i="7"/>
  <c r="D88" i="7"/>
  <c r="A88" i="7" s="1"/>
  <c r="C88" i="7"/>
  <c r="B88" i="7"/>
  <c r="K87" i="7"/>
  <c r="D87" i="7"/>
  <c r="A87" i="7" s="1"/>
  <c r="C87" i="7"/>
  <c r="B87" i="7"/>
  <c r="K86" i="7"/>
  <c r="D86" i="7"/>
  <c r="A86" i="7" s="1"/>
  <c r="C86" i="7"/>
  <c r="B86" i="7"/>
  <c r="K85" i="7"/>
  <c r="D85" i="7"/>
  <c r="A85" i="7" s="1"/>
  <c r="C85" i="7"/>
  <c r="B85" i="7"/>
  <c r="K84" i="7"/>
  <c r="D84" i="7"/>
  <c r="A84" i="7" s="1"/>
  <c r="C84" i="7"/>
  <c r="B84" i="7"/>
  <c r="K83" i="7"/>
  <c r="D83" i="7"/>
  <c r="A83" i="7" s="1"/>
  <c r="C83" i="7"/>
  <c r="B83" i="7"/>
  <c r="K82" i="7"/>
  <c r="D82" i="7"/>
  <c r="A82" i="7" s="1"/>
  <c r="C82" i="7"/>
  <c r="B82" i="7"/>
  <c r="K81" i="7"/>
  <c r="D81" i="7"/>
  <c r="A81" i="7" s="1"/>
  <c r="C81" i="7"/>
  <c r="B81" i="7"/>
  <c r="K80" i="7"/>
  <c r="D80" i="7"/>
  <c r="A80" i="7" s="1"/>
  <c r="C80" i="7"/>
  <c r="B80" i="7"/>
  <c r="K79" i="7"/>
  <c r="D79" i="7"/>
  <c r="A79" i="7" s="1"/>
  <c r="C79" i="7"/>
  <c r="B79" i="7"/>
  <c r="K78" i="7"/>
  <c r="D78" i="7"/>
  <c r="A78" i="7" s="1"/>
  <c r="C78" i="7"/>
  <c r="B78" i="7"/>
  <c r="K77" i="7"/>
  <c r="D77" i="7"/>
  <c r="A77" i="7" s="1"/>
  <c r="C77" i="7"/>
  <c r="B77" i="7"/>
  <c r="K76" i="7"/>
  <c r="D76" i="7"/>
  <c r="A76" i="7" s="1"/>
  <c r="C76" i="7"/>
  <c r="B76" i="7"/>
  <c r="K75" i="7"/>
  <c r="D75" i="7"/>
  <c r="A75" i="7" s="1"/>
  <c r="C75" i="7"/>
  <c r="B75" i="7"/>
  <c r="K74" i="7"/>
  <c r="D74" i="7"/>
  <c r="A74" i="7" s="1"/>
  <c r="C74" i="7"/>
  <c r="B74" i="7"/>
  <c r="K73" i="7"/>
  <c r="D73" i="7"/>
  <c r="A73" i="7" s="1"/>
  <c r="C73" i="7"/>
  <c r="B73" i="7"/>
  <c r="K72" i="7"/>
  <c r="D72" i="7"/>
  <c r="A72" i="7" s="1"/>
  <c r="C72" i="7"/>
  <c r="B72" i="7"/>
  <c r="K71" i="7"/>
  <c r="D71" i="7"/>
  <c r="A71" i="7" s="1"/>
  <c r="C71" i="7"/>
  <c r="B71" i="7"/>
  <c r="K70" i="7"/>
  <c r="D70" i="7"/>
  <c r="A70" i="7" s="1"/>
  <c r="C70" i="7"/>
  <c r="B70" i="7"/>
  <c r="K69" i="7"/>
  <c r="D69" i="7"/>
  <c r="A69" i="7" s="1"/>
  <c r="C69" i="7"/>
  <c r="B69" i="7"/>
  <c r="K68" i="7"/>
  <c r="D68" i="7"/>
  <c r="A68" i="7" s="1"/>
  <c r="C68" i="7"/>
  <c r="B68" i="7"/>
  <c r="K67" i="7"/>
  <c r="D67" i="7"/>
  <c r="A67" i="7" s="1"/>
  <c r="C67" i="7"/>
  <c r="B67" i="7"/>
  <c r="K66" i="7"/>
  <c r="D66" i="7"/>
  <c r="A66" i="7" s="1"/>
  <c r="C66" i="7"/>
  <c r="B66" i="7"/>
  <c r="K65" i="7"/>
  <c r="D65" i="7"/>
  <c r="A65" i="7" s="1"/>
  <c r="C65" i="7"/>
  <c r="B65" i="7"/>
  <c r="K64" i="7"/>
  <c r="D64" i="7"/>
  <c r="A64" i="7" s="1"/>
  <c r="C64" i="7"/>
  <c r="B64" i="7"/>
  <c r="K63" i="7"/>
  <c r="D63" i="7"/>
  <c r="A63" i="7" s="1"/>
  <c r="C63" i="7"/>
  <c r="B63" i="7"/>
  <c r="K62" i="7"/>
  <c r="D62" i="7"/>
  <c r="A62" i="7" s="1"/>
  <c r="C62" i="7"/>
  <c r="B62" i="7"/>
  <c r="K61" i="7"/>
  <c r="D61" i="7"/>
  <c r="A61" i="7" s="1"/>
  <c r="C61" i="7"/>
  <c r="B61" i="7"/>
  <c r="K60" i="7"/>
  <c r="D60" i="7"/>
  <c r="A60" i="7" s="1"/>
  <c r="C60" i="7"/>
  <c r="B60" i="7"/>
  <c r="K59" i="7"/>
  <c r="D59" i="7"/>
  <c r="A59" i="7" s="1"/>
  <c r="C59" i="7"/>
  <c r="B59" i="7"/>
  <c r="K58" i="7"/>
  <c r="D58" i="7"/>
  <c r="A58" i="7" s="1"/>
  <c r="C58" i="7"/>
  <c r="B58" i="7"/>
  <c r="K57" i="7"/>
  <c r="D57" i="7"/>
  <c r="A57" i="7" s="1"/>
  <c r="C57" i="7"/>
  <c r="B57" i="7"/>
  <c r="K56" i="7"/>
  <c r="D56" i="7"/>
  <c r="A56" i="7" s="1"/>
  <c r="C56" i="7"/>
  <c r="B56" i="7"/>
  <c r="K55" i="7"/>
  <c r="D55" i="7"/>
  <c r="A55" i="7" s="1"/>
  <c r="C55" i="7"/>
  <c r="B55" i="7"/>
  <c r="K54" i="7"/>
  <c r="D54" i="7"/>
  <c r="A54" i="7" s="1"/>
  <c r="C54" i="7"/>
  <c r="B54" i="7"/>
  <c r="K53" i="7"/>
  <c r="D53" i="7"/>
  <c r="A53" i="7" s="1"/>
  <c r="C53" i="7"/>
  <c r="B53" i="7"/>
  <c r="K52" i="7"/>
  <c r="D52" i="7"/>
  <c r="A52" i="7" s="1"/>
  <c r="C52" i="7"/>
  <c r="B52" i="7"/>
  <c r="K51" i="7"/>
  <c r="D51" i="7"/>
  <c r="A51" i="7" s="1"/>
  <c r="C51" i="7"/>
  <c r="B51" i="7"/>
  <c r="K50" i="7"/>
  <c r="D50" i="7"/>
  <c r="A50" i="7" s="1"/>
  <c r="C50" i="7"/>
  <c r="B50" i="7"/>
  <c r="K49" i="7"/>
  <c r="D49" i="7"/>
  <c r="A49" i="7" s="1"/>
  <c r="C49" i="7"/>
  <c r="B49" i="7"/>
  <c r="K48" i="7"/>
  <c r="D48" i="7"/>
  <c r="C48" i="7"/>
  <c r="B48" i="7"/>
  <c r="K47" i="7"/>
  <c r="D47" i="7"/>
  <c r="C47" i="7"/>
  <c r="B47" i="7"/>
  <c r="K46" i="7"/>
  <c r="D46" i="7"/>
  <c r="C46" i="7"/>
  <c r="B46" i="7"/>
  <c r="K45" i="7"/>
  <c r="D45" i="7"/>
  <c r="C45" i="7"/>
  <c r="B45" i="7"/>
  <c r="K44" i="7"/>
  <c r="D44" i="7"/>
  <c r="C44" i="7"/>
  <c r="B44" i="7"/>
  <c r="K43" i="7"/>
  <c r="D43" i="7"/>
  <c r="C43" i="7"/>
  <c r="B43" i="7"/>
  <c r="K42" i="7"/>
  <c r="D42" i="7"/>
  <c r="A42" i="7" s="1"/>
  <c r="C42" i="7"/>
  <c r="B42" i="7"/>
  <c r="B41" i="7"/>
  <c r="O23" i="7"/>
  <c r="L23" i="7" s="1"/>
  <c r="J24" i="7" s="1"/>
  <c r="N23" i="7"/>
  <c r="N12" i="7"/>
  <c r="O6" i="7" s="1"/>
  <c r="K6" i="7"/>
  <c r="K8" i="11" s="1"/>
  <c r="J6" i="7"/>
  <c r="J14" i="7" l="1"/>
  <c r="M14" i="7"/>
  <c r="L11" i="7"/>
  <c r="B9" i="11" s="1"/>
  <c r="I60" i="11" s="1"/>
  <c r="H12" i="7"/>
  <c r="I12" i="7"/>
  <c r="J12" i="7"/>
  <c r="J11" i="7"/>
  <c r="K11" i="7"/>
  <c r="H11" i="7"/>
  <c r="I11" i="7"/>
  <c r="A43" i="7"/>
  <c r="A44" i="7" s="1"/>
  <c r="A45" i="7" s="1"/>
  <c r="A46" i="7" s="1"/>
  <c r="A47" i="7" s="1"/>
  <c r="A48" i="7" s="1"/>
  <c r="A8" i="13"/>
  <c r="R3" i="14"/>
  <c r="R3" i="12"/>
  <c r="O52" i="14"/>
  <c r="Q52" i="14" s="1"/>
  <c r="O50" i="12"/>
  <c r="Q50" i="12" s="1"/>
  <c r="O52" i="12"/>
  <c r="Q52" i="12" s="1"/>
  <c r="I31" i="12"/>
  <c r="I28" i="14"/>
  <c r="G29" i="12"/>
  <c r="G27" i="12"/>
  <c r="I35" i="12"/>
  <c r="I36" i="12"/>
  <c r="G30" i="12"/>
  <c r="I29" i="12"/>
  <c r="G36" i="12"/>
  <c r="G34" i="12"/>
  <c r="I26" i="12"/>
  <c r="I33" i="12"/>
  <c r="G32" i="12"/>
  <c r="I37" i="13"/>
  <c r="G28" i="14"/>
  <c r="I28" i="13"/>
  <c r="I27" i="14"/>
  <c r="G30" i="13"/>
  <c r="I37" i="14"/>
  <c r="G26" i="14"/>
  <c r="G36" i="13"/>
  <c r="G35" i="13"/>
  <c r="I35" i="14"/>
  <c r="G32" i="13"/>
  <c r="G30" i="14"/>
  <c r="I31" i="14"/>
  <c r="G37" i="14"/>
  <c r="I35" i="13"/>
  <c r="I26" i="13"/>
  <c r="I31" i="13"/>
  <c r="G32" i="14"/>
  <c r="G34" i="14"/>
  <c r="I32" i="14"/>
  <c r="G28" i="13"/>
  <c r="I33" i="13"/>
  <c r="G27" i="13"/>
  <c r="O50" i="13"/>
  <c r="Q50" i="13" s="1"/>
  <c r="O50" i="14"/>
  <c r="Q50" i="14" s="1"/>
  <c r="O40" i="14"/>
  <c r="Q40" i="14" s="1"/>
  <c r="A60" i="11"/>
  <c r="N13" i="7"/>
  <c r="M12" i="7"/>
  <c r="C41" i="7" s="1"/>
  <c r="L12" i="7"/>
  <c r="D41" i="7" s="1"/>
  <c r="Q44" i="14"/>
  <c r="O44" i="14"/>
  <c r="Q44" i="13"/>
  <c r="O44" i="13"/>
  <c r="Q44" i="12"/>
  <c r="O44" i="12"/>
  <c r="O44" i="11"/>
  <c r="Q44" i="11" s="1"/>
  <c r="Q17" i="3"/>
  <c r="Q130" i="3"/>
  <c r="Q161" i="3"/>
  <c r="Q175" i="3"/>
  <c r="A18" i="3"/>
  <c r="H8" i="7" l="1"/>
  <c r="M18" i="7" s="1"/>
  <c r="N45" i="5"/>
  <c r="P13" i="5"/>
  <c r="M2" i="4"/>
  <c r="M3" i="4"/>
  <c r="M4" i="4"/>
  <c r="M5" i="4"/>
  <c r="AQ91" i="4"/>
  <c r="AP91" i="4"/>
  <c r="AO91" i="4"/>
  <c r="AN91" i="4"/>
  <c r="AM91" i="4"/>
  <c r="AL91" i="4"/>
  <c r="AH91" i="4"/>
  <c r="AG91" i="4"/>
  <c r="AF91" i="4"/>
  <c r="AE91" i="4"/>
  <c r="AD91" i="4"/>
  <c r="AC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AQ90" i="4"/>
  <c r="AP90" i="4"/>
  <c r="AO90" i="4"/>
  <c r="AN90" i="4"/>
  <c r="AM90" i="4"/>
  <c r="AL90" i="4"/>
  <c r="AH90" i="4"/>
  <c r="AG90" i="4"/>
  <c r="AF90" i="4"/>
  <c r="AE90" i="4"/>
  <c r="AD90" i="4"/>
  <c r="AC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AQ89" i="4"/>
  <c r="AP89" i="4"/>
  <c r="AO89" i="4"/>
  <c r="AN89" i="4"/>
  <c r="AM89" i="4"/>
  <c r="AL89" i="4"/>
  <c r="AH89" i="4"/>
  <c r="AG89" i="4"/>
  <c r="AF89" i="4"/>
  <c r="AE89" i="4"/>
  <c r="AD89" i="4"/>
  <c r="AC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AQ88" i="4"/>
  <c r="AP88" i="4"/>
  <c r="AO88" i="4"/>
  <c r="AN88" i="4"/>
  <c r="AM88" i="4"/>
  <c r="AL88" i="4"/>
  <c r="AH88" i="4"/>
  <c r="AG88" i="4"/>
  <c r="AF88" i="4"/>
  <c r="AE88" i="4"/>
  <c r="AD88" i="4"/>
  <c r="AC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AQ87" i="4"/>
  <c r="AP87" i="4"/>
  <c r="AO87" i="4"/>
  <c r="AN87" i="4"/>
  <c r="AM87" i="4"/>
  <c r="AL87" i="4"/>
  <c r="AH87" i="4"/>
  <c r="AG87" i="4"/>
  <c r="AF87" i="4"/>
  <c r="AE87" i="4"/>
  <c r="AD87" i="4"/>
  <c r="AC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AQ86" i="4"/>
  <c r="AP86" i="4"/>
  <c r="AO86" i="4"/>
  <c r="AN86" i="4"/>
  <c r="AM86" i="4"/>
  <c r="AL86" i="4"/>
  <c r="AH86" i="4"/>
  <c r="AG86" i="4"/>
  <c r="AF86" i="4"/>
  <c r="AE86" i="4"/>
  <c r="AD86" i="4"/>
  <c r="AC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AQ85" i="4"/>
  <c r="AP85" i="4"/>
  <c r="AO85" i="4"/>
  <c r="AN85" i="4"/>
  <c r="AM85" i="4"/>
  <c r="AL85" i="4"/>
  <c r="AH85" i="4"/>
  <c r="AG85" i="4"/>
  <c r="AF85" i="4"/>
  <c r="AE85" i="4"/>
  <c r="AD85" i="4"/>
  <c r="AC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AQ84" i="4"/>
  <c r="AP84" i="4"/>
  <c r="AO84" i="4"/>
  <c r="AN84" i="4"/>
  <c r="AM84" i="4"/>
  <c r="AL84" i="4"/>
  <c r="AH84" i="4"/>
  <c r="AG84" i="4"/>
  <c r="AF84" i="4"/>
  <c r="AE84" i="4"/>
  <c r="AD84" i="4"/>
  <c r="AC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AQ83" i="4"/>
  <c r="AP83" i="4"/>
  <c r="AO83" i="4"/>
  <c r="AN83" i="4"/>
  <c r="AM83" i="4"/>
  <c r="AL83" i="4"/>
  <c r="AH83" i="4"/>
  <c r="AG83" i="4"/>
  <c r="AF83" i="4"/>
  <c r="AE83" i="4"/>
  <c r="AD83" i="4"/>
  <c r="AC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AQ82" i="4"/>
  <c r="AP82" i="4"/>
  <c r="AO82" i="4"/>
  <c r="AN82" i="4"/>
  <c r="AM82" i="4"/>
  <c r="AL82" i="4"/>
  <c r="AH82" i="4"/>
  <c r="AG82" i="4"/>
  <c r="AF82" i="4"/>
  <c r="AE82" i="4"/>
  <c r="AD82" i="4"/>
  <c r="AC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AQ81" i="4"/>
  <c r="AP81" i="4"/>
  <c r="AO81" i="4"/>
  <c r="AN81" i="4"/>
  <c r="AM81" i="4"/>
  <c r="AL81" i="4"/>
  <c r="AH81" i="4"/>
  <c r="AG81" i="4"/>
  <c r="AF81" i="4"/>
  <c r="AE81" i="4"/>
  <c r="AD81" i="4"/>
  <c r="AC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AQ80" i="4"/>
  <c r="AP80" i="4"/>
  <c r="AO80" i="4"/>
  <c r="AN80" i="4"/>
  <c r="AM80" i="4"/>
  <c r="AL80" i="4"/>
  <c r="AH80" i="4"/>
  <c r="AG80" i="4"/>
  <c r="AF80" i="4"/>
  <c r="AE80" i="4"/>
  <c r="AD80" i="4"/>
  <c r="AC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AQ79" i="4"/>
  <c r="AP79" i="4"/>
  <c r="AO79" i="4"/>
  <c r="AN79" i="4"/>
  <c r="AM79" i="4"/>
  <c r="AL79" i="4"/>
  <c r="AH79" i="4"/>
  <c r="AG79" i="4"/>
  <c r="AF79" i="4"/>
  <c r="AE79" i="4"/>
  <c r="AD79" i="4"/>
  <c r="AC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AQ78" i="4"/>
  <c r="AP78" i="4"/>
  <c r="AO78" i="4"/>
  <c r="AN78" i="4"/>
  <c r="AM78" i="4"/>
  <c r="AL78" i="4"/>
  <c r="AH78" i="4"/>
  <c r="AG78" i="4"/>
  <c r="AF78" i="4"/>
  <c r="AE78" i="4"/>
  <c r="AD78" i="4"/>
  <c r="AC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AQ77" i="4"/>
  <c r="AP77" i="4"/>
  <c r="AO77" i="4"/>
  <c r="AN77" i="4"/>
  <c r="AM77" i="4"/>
  <c r="AL77" i="4"/>
  <c r="AH77" i="4"/>
  <c r="AG77" i="4"/>
  <c r="AF77" i="4"/>
  <c r="AE77" i="4"/>
  <c r="AD77" i="4"/>
  <c r="AC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AQ76" i="4"/>
  <c r="AP76" i="4"/>
  <c r="AO76" i="4"/>
  <c r="AN76" i="4"/>
  <c r="AM76" i="4"/>
  <c r="AL76" i="4"/>
  <c r="AH76" i="4"/>
  <c r="AG76" i="4"/>
  <c r="AF76" i="4"/>
  <c r="AE76" i="4"/>
  <c r="AD76" i="4"/>
  <c r="AC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AQ75" i="4"/>
  <c r="AP75" i="4"/>
  <c r="AO75" i="4"/>
  <c r="AN75" i="4"/>
  <c r="AM75" i="4"/>
  <c r="AL75" i="4"/>
  <c r="AH75" i="4"/>
  <c r="AG75" i="4"/>
  <c r="AF75" i="4"/>
  <c r="AE75" i="4"/>
  <c r="AD75" i="4"/>
  <c r="AC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AQ74" i="4"/>
  <c r="AP74" i="4"/>
  <c r="AO74" i="4"/>
  <c r="AN74" i="4"/>
  <c r="AM74" i="4"/>
  <c r="AL74" i="4"/>
  <c r="AH74" i="4"/>
  <c r="AG74" i="4"/>
  <c r="AF74" i="4"/>
  <c r="AE74" i="4"/>
  <c r="AD74" i="4"/>
  <c r="AC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AQ73" i="4"/>
  <c r="AP73" i="4"/>
  <c r="AO73" i="4"/>
  <c r="AN73" i="4"/>
  <c r="AM73" i="4"/>
  <c r="AL73" i="4"/>
  <c r="AH73" i="4"/>
  <c r="AG73" i="4"/>
  <c r="AF73" i="4"/>
  <c r="AE73" i="4"/>
  <c r="AD73" i="4"/>
  <c r="AC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AQ72" i="4"/>
  <c r="AP72" i="4"/>
  <c r="AO72" i="4"/>
  <c r="AN72" i="4"/>
  <c r="AM72" i="4"/>
  <c r="AL72" i="4"/>
  <c r="AH72" i="4"/>
  <c r="AG72" i="4"/>
  <c r="AF72" i="4"/>
  <c r="AE72" i="4"/>
  <c r="AD72" i="4"/>
  <c r="AC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AQ71" i="4"/>
  <c r="AP71" i="4"/>
  <c r="AO71" i="4"/>
  <c r="AN71" i="4"/>
  <c r="AM71" i="4"/>
  <c r="AL71" i="4"/>
  <c r="AH71" i="4"/>
  <c r="AG71" i="4"/>
  <c r="AF71" i="4"/>
  <c r="AE71" i="4"/>
  <c r="AD71" i="4"/>
  <c r="AC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AQ70" i="4"/>
  <c r="AP70" i="4"/>
  <c r="AO70" i="4"/>
  <c r="AN70" i="4"/>
  <c r="AM70" i="4"/>
  <c r="AL70" i="4"/>
  <c r="AH70" i="4"/>
  <c r="AG70" i="4"/>
  <c r="AF70" i="4"/>
  <c r="AE70" i="4"/>
  <c r="AD70" i="4"/>
  <c r="AC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AQ69" i="4"/>
  <c r="AP69" i="4"/>
  <c r="AO69" i="4"/>
  <c r="AN69" i="4"/>
  <c r="AM69" i="4"/>
  <c r="AL69" i="4"/>
  <c r="AH69" i="4"/>
  <c r="AG69" i="4"/>
  <c r="AF69" i="4"/>
  <c r="AE69" i="4"/>
  <c r="AD69" i="4"/>
  <c r="AC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AQ68" i="4"/>
  <c r="AP68" i="4"/>
  <c r="AO68" i="4"/>
  <c r="AN68" i="4"/>
  <c r="AM68" i="4"/>
  <c r="AL68" i="4"/>
  <c r="AH68" i="4"/>
  <c r="AG68" i="4"/>
  <c r="AF68" i="4"/>
  <c r="AE68" i="4"/>
  <c r="AD68" i="4"/>
  <c r="AC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AQ67" i="4"/>
  <c r="AP67" i="4"/>
  <c r="AO67" i="4"/>
  <c r="AN67" i="4"/>
  <c r="AM67" i="4"/>
  <c r="AL67" i="4"/>
  <c r="AH67" i="4"/>
  <c r="AG67" i="4"/>
  <c r="AF67" i="4"/>
  <c r="AE67" i="4"/>
  <c r="AD67" i="4"/>
  <c r="AC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AQ66" i="4"/>
  <c r="AP66" i="4"/>
  <c r="AO66" i="4"/>
  <c r="AN66" i="4"/>
  <c r="AM66" i="4"/>
  <c r="AL66" i="4"/>
  <c r="AH66" i="4"/>
  <c r="AG66" i="4"/>
  <c r="AF66" i="4"/>
  <c r="AE66" i="4"/>
  <c r="AD66" i="4"/>
  <c r="AC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AQ65" i="4"/>
  <c r="AP65" i="4"/>
  <c r="AO65" i="4"/>
  <c r="AN65" i="4"/>
  <c r="AM65" i="4"/>
  <c r="AL65" i="4"/>
  <c r="AH65" i="4"/>
  <c r="AG65" i="4"/>
  <c r="AF65" i="4"/>
  <c r="AE65" i="4"/>
  <c r="AD65" i="4"/>
  <c r="AC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AQ64" i="4"/>
  <c r="AP64" i="4"/>
  <c r="AO64" i="4"/>
  <c r="AN64" i="4"/>
  <c r="AM64" i="4"/>
  <c r="AL64" i="4"/>
  <c r="AH64" i="4"/>
  <c r="AG64" i="4"/>
  <c r="AF64" i="4"/>
  <c r="AE64" i="4"/>
  <c r="AD64" i="4"/>
  <c r="AC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AQ63" i="4"/>
  <c r="AP63" i="4"/>
  <c r="AO63" i="4"/>
  <c r="AN63" i="4"/>
  <c r="AM63" i="4"/>
  <c r="AL63" i="4"/>
  <c r="AH63" i="4"/>
  <c r="AG63" i="4"/>
  <c r="AF63" i="4"/>
  <c r="AE63" i="4"/>
  <c r="AD63" i="4"/>
  <c r="AC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AQ62" i="4"/>
  <c r="AP62" i="4"/>
  <c r="AO62" i="4"/>
  <c r="AN62" i="4"/>
  <c r="AM62" i="4"/>
  <c r="AL62" i="4"/>
  <c r="AH62" i="4"/>
  <c r="AG62" i="4"/>
  <c r="AF62" i="4"/>
  <c r="AE62" i="4"/>
  <c r="AD62" i="4"/>
  <c r="AC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AQ61" i="4"/>
  <c r="AP61" i="4"/>
  <c r="AO61" i="4"/>
  <c r="AN61" i="4"/>
  <c r="AM61" i="4"/>
  <c r="AL61" i="4"/>
  <c r="AH61" i="4"/>
  <c r="AG61" i="4"/>
  <c r="AF61" i="4"/>
  <c r="AE61" i="4"/>
  <c r="AD61" i="4"/>
  <c r="AC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AQ60" i="4"/>
  <c r="AP60" i="4"/>
  <c r="AO60" i="4"/>
  <c r="AN60" i="4"/>
  <c r="AM60" i="4"/>
  <c r="AL60" i="4"/>
  <c r="AH60" i="4"/>
  <c r="AG60" i="4"/>
  <c r="AF60" i="4"/>
  <c r="AE60" i="4"/>
  <c r="AD60" i="4"/>
  <c r="AC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AQ59" i="4"/>
  <c r="AP59" i="4"/>
  <c r="AO59" i="4"/>
  <c r="AN59" i="4"/>
  <c r="AM59" i="4"/>
  <c r="AL59" i="4"/>
  <c r="AH59" i="4"/>
  <c r="AG59" i="4"/>
  <c r="AF59" i="4"/>
  <c r="AE59" i="4"/>
  <c r="AD59" i="4"/>
  <c r="AC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AQ58" i="4"/>
  <c r="AP58" i="4"/>
  <c r="AO58" i="4"/>
  <c r="AN58" i="4"/>
  <c r="AM58" i="4"/>
  <c r="AL58" i="4"/>
  <c r="AH58" i="4"/>
  <c r="AG58" i="4"/>
  <c r="AF58" i="4"/>
  <c r="AE58" i="4"/>
  <c r="AD58" i="4"/>
  <c r="AC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AQ57" i="4"/>
  <c r="AP57" i="4"/>
  <c r="AO57" i="4"/>
  <c r="AN57" i="4"/>
  <c r="AM57" i="4"/>
  <c r="AL57" i="4"/>
  <c r="AH57" i="4"/>
  <c r="AG57" i="4"/>
  <c r="AF57" i="4"/>
  <c r="AE57" i="4"/>
  <c r="AD57" i="4"/>
  <c r="AC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AQ56" i="4"/>
  <c r="AP56" i="4"/>
  <c r="AO56" i="4"/>
  <c r="AN56" i="4"/>
  <c r="AM56" i="4"/>
  <c r="AL56" i="4"/>
  <c r="AH56" i="4"/>
  <c r="AG56" i="4"/>
  <c r="AF56" i="4"/>
  <c r="AE56" i="4"/>
  <c r="AD56" i="4"/>
  <c r="AC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AQ55" i="4"/>
  <c r="AP55" i="4"/>
  <c r="AO55" i="4"/>
  <c r="AN55" i="4"/>
  <c r="AM55" i="4"/>
  <c r="AL55" i="4"/>
  <c r="AH55" i="4"/>
  <c r="AG55" i="4"/>
  <c r="AF55" i="4"/>
  <c r="AE55" i="4"/>
  <c r="AD55" i="4"/>
  <c r="AC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AQ54" i="4"/>
  <c r="AP54" i="4"/>
  <c r="AO54" i="4"/>
  <c r="AN54" i="4"/>
  <c r="AM54" i="4"/>
  <c r="AL54" i="4"/>
  <c r="AH54" i="4"/>
  <c r="AG54" i="4"/>
  <c r="AF54" i="4"/>
  <c r="AE54" i="4"/>
  <c r="AD54" i="4"/>
  <c r="AC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AQ53" i="4"/>
  <c r="AP53" i="4"/>
  <c r="AO53" i="4"/>
  <c r="AN53" i="4"/>
  <c r="AM53" i="4"/>
  <c r="AL53" i="4"/>
  <c r="AH53" i="4"/>
  <c r="AG53" i="4"/>
  <c r="AF53" i="4"/>
  <c r="AE53" i="4"/>
  <c r="AD53" i="4"/>
  <c r="AC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AQ52" i="4"/>
  <c r="AP52" i="4"/>
  <c r="AO52" i="4"/>
  <c r="AN52" i="4"/>
  <c r="AM52" i="4"/>
  <c r="AL52" i="4"/>
  <c r="AH52" i="4"/>
  <c r="AG52" i="4"/>
  <c r="AF52" i="4"/>
  <c r="AE52" i="4"/>
  <c r="AD52" i="4"/>
  <c r="AC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AQ51" i="4"/>
  <c r="AP51" i="4"/>
  <c r="AO51" i="4"/>
  <c r="AN51" i="4"/>
  <c r="AM51" i="4"/>
  <c r="AL51" i="4"/>
  <c r="AH51" i="4"/>
  <c r="AG51" i="4"/>
  <c r="AF51" i="4"/>
  <c r="AE51" i="4"/>
  <c r="AD51" i="4"/>
  <c r="AC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AQ50" i="4"/>
  <c r="AP50" i="4"/>
  <c r="AO50" i="4"/>
  <c r="AN50" i="4"/>
  <c r="AM50" i="4"/>
  <c r="AL50" i="4"/>
  <c r="AH50" i="4"/>
  <c r="AG50" i="4"/>
  <c r="AF50" i="4"/>
  <c r="AE50" i="4"/>
  <c r="AD50" i="4"/>
  <c r="AC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AQ49" i="4"/>
  <c r="AP49" i="4"/>
  <c r="AO49" i="4"/>
  <c r="AN49" i="4"/>
  <c r="AM49" i="4"/>
  <c r="AL49" i="4"/>
  <c r="AH49" i="4"/>
  <c r="AG49" i="4"/>
  <c r="AF49" i="4"/>
  <c r="AE49" i="4"/>
  <c r="AD49" i="4"/>
  <c r="AC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AQ48" i="4"/>
  <c r="AP48" i="4"/>
  <c r="AO48" i="4"/>
  <c r="AN48" i="4"/>
  <c r="AM48" i="4"/>
  <c r="AL48" i="4"/>
  <c r="AH48" i="4"/>
  <c r="AG48" i="4"/>
  <c r="AF48" i="4"/>
  <c r="AE48" i="4"/>
  <c r="AD48" i="4"/>
  <c r="AC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AQ47" i="4"/>
  <c r="AP47" i="4"/>
  <c r="AO47" i="4"/>
  <c r="AN47" i="4"/>
  <c r="AM47" i="4"/>
  <c r="AL47" i="4"/>
  <c r="AH47" i="4"/>
  <c r="AG47" i="4"/>
  <c r="AF47" i="4"/>
  <c r="AE47" i="4"/>
  <c r="AD47" i="4"/>
  <c r="AC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AQ46" i="4"/>
  <c r="AP46" i="4"/>
  <c r="AO46" i="4"/>
  <c r="AN46" i="4"/>
  <c r="AM46" i="4"/>
  <c r="AL46" i="4"/>
  <c r="AH46" i="4"/>
  <c r="AG46" i="4"/>
  <c r="AF46" i="4"/>
  <c r="AE46" i="4"/>
  <c r="AD46" i="4"/>
  <c r="AC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AQ45" i="4"/>
  <c r="AP45" i="4"/>
  <c r="AO45" i="4"/>
  <c r="AN45" i="4"/>
  <c r="AM45" i="4"/>
  <c r="AL45" i="4"/>
  <c r="AH45" i="4"/>
  <c r="AG45" i="4"/>
  <c r="AF45" i="4"/>
  <c r="AE45" i="4"/>
  <c r="AD45" i="4"/>
  <c r="AC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AQ44" i="4"/>
  <c r="AP44" i="4"/>
  <c r="AO44" i="4"/>
  <c r="AN44" i="4"/>
  <c r="AM44" i="4"/>
  <c r="AL44" i="4"/>
  <c r="AH44" i="4"/>
  <c r="AG44" i="4"/>
  <c r="AF44" i="4"/>
  <c r="AE44" i="4"/>
  <c r="AD44" i="4"/>
  <c r="AC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AQ43" i="4"/>
  <c r="AP43" i="4"/>
  <c r="AO43" i="4"/>
  <c r="AN43" i="4"/>
  <c r="AM43" i="4"/>
  <c r="AL43" i="4"/>
  <c r="AH43" i="4"/>
  <c r="AG43" i="4"/>
  <c r="AF43" i="4"/>
  <c r="AE43" i="4"/>
  <c r="AD43" i="4"/>
  <c r="AC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AQ42" i="4"/>
  <c r="AP42" i="4"/>
  <c r="AO42" i="4"/>
  <c r="AN42" i="4"/>
  <c r="AM42" i="4"/>
  <c r="AL42" i="4"/>
  <c r="AH42" i="4"/>
  <c r="AG42" i="4"/>
  <c r="AF42" i="4"/>
  <c r="AE42" i="4"/>
  <c r="AD42" i="4"/>
  <c r="AC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AQ41" i="4"/>
  <c r="AP41" i="4"/>
  <c r="AO41" i="4"/>
  <c r="AN41" i="4"/>
  <c r="AM41" i="4"/>
  <c r="AL41" i="4"/>
  <c r="AH41" i="4"/>
  <c r="AG41" i="4"/>
  <c r="AF41" i="4"/>
  <c r="AE41" i="4"/>
  <c r="AD41" i="4"/>
  <c r="AC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AQ40" i="4"/>
  <c r="AP40" i="4"/>
  <c r="AO40" i="4"/>
  <c r="AN40" i="4"/>
  <c r="AM40" i="4"/>
  <c r="AL40" i="4"/>
  <c r="AH40" i="4"/>
  <c r="AG40" i="4"/>
  <c r="AF40" i="4"/>
  <c r="AE40" i="4"/>
  <c r="AD40" i="4"/>
  <c r="AC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AQ39" i="4"/>
  <c r="AP39" i="4"/>
  <c r="AO39" i="4"/>
  <c r="AN39" i="4"/>
  <c r="AM39" i="4"/>
  <c r="AL39" i="4"/>
  <c r="AH39" i="4"/>
  <c r="AG39" i="4"/>
  <c r="AF39" i="4"/>
  <c r="AE39" i="4"/>
  <c r="AD39" i="4"/>
  <c r="AC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AQ38" i="4"/>
  <c r="AP38" i="4"/>
  <c r="AO38" i="4"/>
  <c r="AN38" i="4"/>
  <c r="AM38" i="4"/>
  <c r="AL38" i="4"/>
  <c r="AH38" i="4"/>
  <c r="AG38" i="4"/>
  <c r="AF38" i="4"/>
  <c r="AE38" i="4"/>
  <c r="AD38" i="4"/>
  <c r="AC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AQ37" i="4"/>
  <c r="AP37" i="4"/>
  <c r="AO37" i="4"/>
  <c r="AN37" i="4"/>
  <c r="AM37" i="4"/>
  <c r="AL37" i="4"/>
  <c r="AH37" i="4"/>
  <c r="AG37" i="4"/>
  <c r="AF37" i="4"/>
  <c r="AE37" i="4"/>
  <c r="AD37" i="4"/>
  <c r="AC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AQ36" i="4"/>
  <c r="AP36" i="4"/>
  <c r="AO36" i="4"/>
  <c r="AN36" i="4"/>
  <c r="AM36" i="4"/>
  <c r="AL36" i="4"/>
  <c r="AH36" i="4"/>
  <c r="AG36" i="4"/>
  <c r="AF36" i="4"/>
  <c r="AE36" i="4"/>
  <c r="AD36" i="4"/>
  <c r="AC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AQ35" i="4"/>
  <c r="AP35" i="4"/>
  <c r="AO35" i="4"/>
  <c r="AN35" i="4"/>
  <c r="AM35" i="4"/>
  <c r="AL35" i="4"/>
  <c r="AH35" i="4"/>
  <c r="AG35" i="4"/>
  <c r="AF35" i="4"/>
  <c r="AE35" i="4"/>
  <c r="AD35" i="4"/>
  <c r="AC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AQ34" i="4"/>
  <c r="AP34" i="4"/>
  <c r="AO34" i="4"/>
  <c r="AN34" i="4"/>
  <c r="AM34" i="4"/>
  <c r="AL34" i="4"/>
  <c r="AH34" i="4"/>
  <c r="AG34" i="4"/>
  <c r="AF34" i="4"/>
  <c r="AE34" i="4"/>
  <c r="AD34" i="4"/>
  <c r="AC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AQ33" i="4"/>
  <c r="AP33" i="4"/>
  <c r="AO33" i="4"/>
  <c r="AN33" i="4"/>
  <c r="AM33" i="4"/>
  <c r="AL33" i="4"/>
  <c r="AH33" i="4"/>
  <c r="AG33" i="4"/>
  <c r="AF33" i="4"/>
  <c r="AE33" i="4"/>
  <c r="AD33" i="4"/>
  <c r="AC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AQ32" i="4"/>
  <c r="AP32" i="4"/>
  <c r="AO32" i="4"/>
  <c r="AN32" i="4"/>
  <c r="AM32" i="4"/>
  <c r="AL32" i="4"/>
  <c r="AH32" i="4"/>
  <c r="AG32" i="4"/>
  <c r="AF32" i="4"/>
  <c r="AE32" i="4"/>
  <c r="AD32" i="4"/>
  <c r="AC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AQ31" i="4"/>
  <c r="AP31" i="4"/>
  <c r="AO31" i="4"/>
  <c r="AN31" i="4"/>
  <c r="AM31" i="4"/>
  <c r="AL31" i="4"/>
  <c r="AH31" i="4"/>
  <c r="AG31" i="4"/>
  <c r="AF31" i="4"/>
  <c r="AE31" i="4"/>
  <c r="AD31" i="4"/>
  <c r="AC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AQ30" i="4"/>
  <c r="AP30" i="4"/>
  <c r="AO30" i="4"/>
  <c r="AN30" i="4"/>
  <c r="AM30" i="4"/>
  <c r="AL30" i="4"/>
  <c r="AH30" i="4"/>
  <c r="AG30" i="4"/>
  <c r="AF30" i="4"/>
  <c r="AE30" i="4"/>
  <c r="AD30" i="4"/>
  <c r="AC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AQ29" i="4"/>
  <c r="AP29" i="4"/>
  <c r="AO29" i="4"/>
  <c r="AN29" i="4"/>
  <c r="AM29" i="4"/>
  <c r="AL29" i="4"/>
  <c r="AH29" i="4"/>
  <c r="AG29" i="4"/>
  <c r="AF29" i="4"/>
  <c r="AE29" i="4"/>
  <c r="AD29" i="4"/>
  <c r="AC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AQ28" i="4"/>
  <c r="AP28" i="4"/>
  <c r="AO28" i="4"/>
  <c r="AN28" i="4"/>
  <c r="AM28" i="4"/>
  <c r="AL28" i="4"/>
  <c r="AH28" i="4"/>
  <c r="AG28" i="4"/>
  <c r="AF28" i="4"/>
  <c r="AE28" i="4"/>
  <c r="AD28" i="4"/>
  <c r="AC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AQ27" i="4"/>
  <c r="AP27" i="4"/>
  <c r="AO27" i="4"/>
  <c r="AN27" i="4"/>
  <c r="AM27" i="4"/>
  <c r="AL27" i="4"/>
  <c r="AH27" i="4"/>
  <c r="AG27" i="4"/>
  <c r="AF27" i="4"/>
  <c r="AE27" i="4"/>
  <c r="AD27" i="4"/>
  <c r="AC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AQ26" i="4"/>
  <c r="AP26" i="4"/>
  <c r="AO26" i="4"/>
  <c r="AN26" i="4"/>
  <c r="AM26" i="4"/>
  <c r="AL26" i="4"/>
  <c r="AH26" i="4"/>
  <c r="AG26" i="4"/>
  <c r="AF26" i="4"/>
  <c r="AE26" i="4"/>
  <c r="AD26" i="4"/>
  <c r="AC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AQ25" i="4"/>
  <c r="AP25" i="4"/>
  <c r="AO25" i="4"/>
  <c r="AN25" i="4"/>
  <c r="AM25" i="4"/>
  <c r="AL25" i="4"/>
  <c r="AH25" i="4"/>
  <c r="AG25" i="4"/>
  <c r="AF25" i="4"/>
  <c r="AE25" i="4"/>
  <c r="AD25" i="4"/>
  <c r="AC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AQ24" i="4"/>
  <c r="AP24" i="4"/>
  <c r="AO24" i="4"/>
  <c r="AN24" i="4"/>
  <c r="AM24" i="4"/>
  <c r="AL24" i="4"/>
  <c r="AH24" i="4"/>
  <c r="AG24" i="4"/>
  <c r="AF24" i="4"/>
  <c r="AE24" i="4"/>
  <c r="AD24" i="4"/>
  <c r="AC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AQ23" i="4"/>
  <c r="AP23" i="4"/>
  <c r="AO23" i="4"/>
  <c r="AN23" i="4"/>
  <c r="AM23" i="4"/>
  <c r="AL23" i="4"/>
  <c r="AH23" i="4"/>
  <c r="AG23" i="4"/>
  <c r="AF23" i="4"/>
  <c r="AE23" i="4"/>
  <c r="AD23" i="4"/>
  <c r="AC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AQ22" i="4"/>
  <c r="AP22" i="4"/>
  <c r="AO22" i="4"/>
  <c r="AN22" i="4"/>
  <c r="AM22" i="4"/>
  <c r="AL22" i="4"/>
  <c r="AH22" i="4"/>
  <c r="AG22" i="4"/>
  <c r="AF22" i="4"/>
  <c r="AE22" i="4"/>
  <c r="AD22" i="4"/>
  <c r="AC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AQ21" i="4"/>
  <c r="AP21" i="4"/>
  <c r="AO21" i="4"/>
  <c r="AN21" i="4"/>
  <c r="AM21" i="4"/>
  <c r="AL21" i="4"/>
  <c r="AH21" i="4"/>
  <c r="AG21" i="4"/>
  <c r="AF21" i="4"/>
  <c r="AE21" i="4"/>
  <c r="AD21" i="4"/>
  <c r="AC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AQ20" i="4"/>
  <c r="AP20" i="4"/>
  <c r="AO20" i="4"/>
  <c r="AN20" i="4"/>
  <c r="AM20" i="4"/>
  <c r="AL20" i="4"/>
  <c r="AH20" i="4"/>
  <c r="AG20" i="4"/>
  <c r="AF20" i="4"/>
  <c r="AE20" i="4"/>
  <c r="AD20" i="4"/>
  <c r="AC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AQ19" i="4"/>
  <c r="AP19" i="4"/>
  <c r="AO19" i="4"/>
  <c r="AN19" i="4"/>
  <c r="AM19" i="4"/>
  <c r="AL19" i="4"/>
  <c r="AH19" i="4"/>
  <c r="AG19" i="4"/>
  <c r="AF19" i="4"/>
  <c r="AE19" i="4"/>
  <c r="AD19" i="4"/>
  <c r="AC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AQ18" i="4"/>
  <c r="AP18" i="4"/>
  <c r="AO18" i="4"/>
  <c r="AN18" i="4"/>
  <c r="AM18" i="4"/>
  <c r="AL18" i="4"/>
  <c r="AH18" i="4"/>
  <c r="AG18" i="4"/>
  <c r="AF18" i="4"/>
  <c r="AE18" i="4"/>
  <c r="AD18" i="4"/>
  <c r="AC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AQ17" i="4"/>
  <c r="AP17" i="4"/>
  <c r="AO17" i="4"/>
  <c r="AN17" i="4"/>
  <c r="AM17" i="4"/>
  <c r="AL17" i="4"/>
  <c r="AH17" i="4"/>
  <c r="AG17" i="4"/>
  <c r="AF17" i="4"/>
  <c r="AE17" i="4"/>
  <c r="AD17" i="4"/>
  <c r="AC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AQ16" i="4"/>
  <c r="AP16" i="4"/>
  <c r="AO16" i="4"/>
  <c r="AN16" i="4"/>
  <c r="AM16" i="4"/>
  <c r="AL16" i="4"/>
  <c r="AH16" i="4"/>
  <c r="AG16" i="4"/>
  <c r="AF16" i="4"/>
  <c r="AE16" i="4"/>
  <c r="AD16" i="4"/>
  <c r="AC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AQ15" i="4"/>
  <c r="AP15" i="4"/>
  <c r="AO15" i="4"/>
  <c r="AN15" i="4"/>
  <c r="AM15" i="4"/>
  <c r="AL15" i="4"/>
  <c r="AH15" i="4"/>
  <c r="AG15" i="4"/>
  <c r="AF15" i="4"/>
  <c r="AE15" i="4"/>
  <c r="AD15" i="4"/>
  <c r="AC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AQ14" i="4"/>
  <c r="AP14" i="4"/>
  <c r="AO14" i="4"/>
  <c r="AN14" i="4"/>
  <c r="AM14" i="4"/>
  <c r="AL14" i="4"/>
  <c r="AH14" i="4"/>
  <c r="AG14" i="4"/>
  <c r="AF14" i="4"/>
  <c r="AE14" i="4"/>
  <c r="AD14" i="4"/>
  <c r="AC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AQ13" i="4"/>
  <c r="AP13" i="4"/>
  <c r="AO13" i="4"/>
  <c r="AN13" i="4"/>
  <c r="AM13" i="4"/>
  <c r="AL13" i="4"/>
  <c r="AH13" i="4"/>
  <c r="AG13" i="4"/>
  <c r="AF13" i="4"/>
  <c r="AE13" i="4"/>
  <c r="AD13" i="4"/>
  <c r="AC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AQ12" i="4"/>
  <c r="AP12" i="4"/>
  <c r="AO12" i="4"/>
  <c r="AN12" i="4"/>
  <c r="AM12" i="4"/>
  <c r="AL12" i="4"/>
  <c r="AH12" i="4"/>
  <c r="AG12" i="4"/>
  <c r="AF12" i="4"/>
  <c r="AE12" i="4"/>
  <c r="AD12" i="4"/>
  <c r="AC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AQ11" i="4"/>
  <c r="AP11" i="4"/>
  <c r="AO11" i="4"/>
  <c r="AN11" i="4"/>
  <c r="AM11" i="4"/>
  <c r="AL11" i="4"/>
  <c r="AH11" i="4"/>
  <c r="AG11" i="4"/>
  <c r="AF11" i="4"/>
  <c r="AE11" i="4"/>
  <c r="AD11" i="4"/>
  <c r="AC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AQ10" i="4"/>
  <c r="AP10" i="4"/>
  <c r="AO10" i="4"/>
  <c r="AN10" i="4"/>
  <c r="AM10" i="4"/>
  <c r="AL10" i="4"/>
  <c r="AH10" i="4"/>
  <c r="AG10" i="4"/>
  <c r="AF10" i="4"/>
  <c r="AE10" i="4"/>
  <c r="AD10" i="4"/>
  <c r="AC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AQ9" i="4"/>
  <c r="AP9" i="4"/>
  <c r="AO9" i="4"/>
  <c r="AN9" i="4"/>
  <c r="AM9" i="4"/>
  <c r="AL9" i="4"/>
  <c r="AH9" i="4"/>
  <c r="AG9" i="4"/>
  <c r="AF9" i="4"/>
  <c r="AE9" i="4"/>
  <c r="AD9" i="4"/>
  <c r="AC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AQ8" i="4"/>
  <c r="AP8" i="4"/>
  <c r="AO8" i="4"/>
  <c r="AN8" i="4"/>
  <c r="AM8" i="4"/>
  <c r="AL8" i="4"/>
  <c r="AH8" i="4"/>
  <c r="AG8" i="4"/>
  <c r="AF8" i="4"/>
  <c r="AE8" i="4"/>
  <c r="AD8" i="4"/>
  <c r="AC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AQ7" i="4"/>
  <c r="AP7" i="4"/>
  <c r="AO7" i="4"/>
  <c r="AN7" i="4"/>
  <c r="AM7" i="4"/>
  <c r="AL7" i="4"/>
  <c r="AH7" i="4"/>
  <c r="AG7" i="4"/>
  <c r="AF7" i="4"/>
  <c r="AE7" i="4"/>
  <c r="AD7" i="4"/>
  <c r="AC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AQ6" i="4"/>
  <c r="AP6" i="4"/>
  <c r="AO6" i="4"/>
  <c r="AN6" i="4"/>
  <c r="AM6" i="4"/>
  <c r="AL6" i="4"/>
  <c r="AH6" i="4"/>
  <c r="AG6" i="4"/>
  <c r="AF6" i="4"/>
  <c r="AE6" i="4"/>
  <c r="AD6" i="4"/>
  <c r="AC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AQ5" i="4"/>
  <c r="AP5" i="4"/>
  <c r="AO5" i="4"/>
  <c r="AN5" i="4"/>
  <c r="AM5" i="4"/>
  <c r="AL5" i="4"/>
  <c r="AH5" i="4"/>
  <c r="AG5" i="4"/>
  <c r="AF5" i="4"/>
  <c r="AE5" i="4"/>
  <c r="AD5" i="4"/>
  <c r="AC5" i="4"/>
  <c r="Y5" i="4"/>
  <c r="X5" i="4"/>
  <c r="W5" i="4"/>
  <c r="V5" i="4"/>
  <c r="U5" i="4"/>
  <c r="T5" i="4"/>
  <c r="S5" i="4"/>
  <c r="R5" i="4"/>
  <c r="Q5" i="4"/>
  <c r="P5" i="4"/>
  <c r="O5" i="4"/>
  <c r="N5" i="4"/>
  <c r="L5" i="4"/>
  <c r="AQ4" i="4"/>
  <c r="AP4" i="4"/>
  <c r="AO4" i="4"/>
  <c r="AN4" i="4"/>
  <c r="AM4" i="4"/>
  <c r="AL4" i="4"/>
  <c r="AH4" i="4"/>
  <c r="AG4" i="4"/>
  <c r="AF4" i="4"/>
  <c r="AE4" i="4"/>
  <c r="AD4" i="4"/>
  <c r="AC4" i="4"/>
  <c r="Y4" i="4"/>
  <c r="X4" i="4"/>
  <c r="W4" i="4"/>
  <c r="V4" i="4"/>
  <c r="U4" i="4"/>
  <c r="T4" i="4"/>
  <c r="S4" i="4"/>
  <c r="R4" i="4"/>
  <c r="Q4" i="4"/>
  <c r="P4" i="4"/>
  <c r="O4" i="4"/>
  <c r="N4" i="4"/>
  <c r="L4" i="4"/>
  <c r="AQ3" i="4"/>
  <c r="AP3" i="4"/>
  <c r="AO3" i="4"/>
  <c r="AN3" i="4"/>
  <c r="AM3" i="4"/>
  <c r="AL3" i="4"/>
  <c r="AH3" i="4"/>
  <c r="AG3" i="4"/>
  <c r="AF3" i="4"/>
  <c r="AE3" i="4"/>
  <c r="AD3" i="4"/>
  <c r="AC3" i="4"/>
  <c r="Y3" i="4"/>
  <c r="X3" i="4"/>
  <c r="W3" i="4"/>
  <c r="V3" i="4"/>
  <c r="U3" i="4"/>
  <c r="T3" i="4"/>
  <c r="S3" i="4"/>
  <c r="R3" i="4"/>
  <c r="Q3" i="4"/>
  <c r="P3" i="4"/>
  <c r="O3" i="4"/>
  <c r="N3" i="4"/>
  <c r="L3" i="4"/>
  <c r="AQ2" i="4"/>
  <c r="AP2" i="4"/>
  <c r="AO2" i="4"/>
  <c r="AN2" i="4"/>
  <c r="AM2" i="4"/>
  <c r="AL2" i="4"/>
  <c r="AH2" i="4"/>
  <c r="AG2" i="4"/>
  <c r="AF2" i="4"/>
  <c r="AD2" i="4"/>
  <c r="AC2" i="4"/>
  <c r="Y2" i="4"/>
  <c r="X2" i="4"/>
  <c r="W2" i="4"/>
  <c r="U2" i="4"/>
  <c r="T2" i="4"/>
  <c r="S2" i="4"/>
  <c r="R2" i="4"/>
  <c r="Q2" i="4"/>
  <c r="P2" i="4"/>
  <c r="O2" i="4"/>
  <c r="N2" i="4"/>
  <c r="L2" i="4"/>
  <c r="A143" i="5"/>
  <c r="A23" i="5" s="1"/>
  <c r="A142" i="5"/>
  <c r="A141" i="5"/>
  <c r="A21" i="5" s="1"/>
  <c r="A140" i="5"/>
  <c r="A22" i="5" s="1"/>
  <c r="O22" i="5" s="1"/>
  <c r="Q22" i="5" s="1"/>
  <c r="A139" i="5"/>
  <c r="A138" i="5"/>
  <c r="A20" i="5" s="1"/>
  <c r="J135" i="5"/>
  <c r="I135" i="5"/>
  <c r="H135" i="5"/>
  <c r="I133" i="5"/>
  <c r="H133" i="5"/>
  <c r="G133" i="5"/>
  <c r="A133" i="5"/>
  <c r="I132" i="5"/>
  <c r="H132" i="5"/>
  <c r="G132" i="5"/>
  <c r="A132" i="5"/>
  <c r="I131" i="5"/>
  <c r="H131" i="5"/>
  <c r="G131" i="5"/>
  <c r="A131" i="5"/>
  <c r="I130" i="5"/>
  <c r="H130" i="5"/>
  <c r="G130" i="5"/>
  <c r="A130" i="5"/>
  <c r="I129" i="5"/>
  <c r="H129" i="5"/>
  <c r="G129" i="5"/>
  <c r="A129" i="5"/>
  <c r="I128" i="5"/>
  <c r="H128" i="5"/>
  <c r="G128" i="5"/>
  <c r="A128" i="5"/>
  <c r="I127" i="5"/>
  <c r="H127" i="5"/>
  <c r="G127" i="5"/>
  <c r="A127" i="5"/>
  <c r="A126" i="5"/>
  <c r="A125" i="5"/>
  <c r="I124" i="5"/>
  <c r="H124" i="5"/>
  <c r="G124" i="5"/>
  <c r="A124" i="5"/>
  <c r="I123" i="5"/>
  <c r="H123" i="5"/>
  <c r="G123" i="5"/>
  <c r="A123" i="5"/>
  <c r="I120" i="5"/>
  <c r="H120" i="5"/>
  <c r="G120" i="5"/>
  <c r="I119" i="5"/>
  <c r="H119" i="5"/>
  <c r="A119" i="5"/>
  <c r="I118" i="5"/>
  <c r="H118" i="5"/>
  <c r="A118" i="5"/>
  <c r="I117" i="5"/>
  <c r="H117" i="5"/>
  <c r="A117" i="5"/>
  <c r="I116" i="5"/>
  <c r="H116" i="5"/>
  <c r="A116" i="5"/>
  <c r="I115" i="5"/>
  <c r="H115" i="5"/>
  <c r="A115" i="5"/>
  <c r="I114" i="5"/>
  <c r="H114" i="5"/>
  <c r="A114" i="5"/>
  <c r="A40" i="5" s="1"/>
  <c r="O40" i="5" s="1"/>
  <c r="Q40" i="5" s="1"/>
  <c r="I113" i="5"/>
  <c r="H113" i="5"/>
  <c r="A113" i="5"/>
  <c r="I112" i="5"/>
  <c r="H112" i="5"/>
  <c r="A112" i="5"/>
  <c r="A39" i="5" s="1"/>
  <c r="A111" i="5"/>
  <c r="A38" i="5" s="1"/>
  <c r="I110" i="5"/>
  <c r="H110" i="5"/>
  <c r="A110" i="5"/>
  <c r="A106" i="5"/>
  <c r="I103" i="5"/>
  <c r="H103" i="5"/>
  <c r="G103" i="5"/>
  <c r="A102" i="5"/>
  <c r="A37" i="5" s="1"/>
  <c r="A101" i="5"/>
  <c r="A35" i="5" s="1"/>
  <c r="O35" i="5" s="1"/>
  <c r="Q35" i="5" s="1"/>
  <c r="A100" i="5"/>
  <c r="A33" i="5" s="1"/>
  <c r="O33" i="5" s="1"/>
  <c r="Q33" i="5" s="1"/>
  <c r="A99" i="5"/>
  <c r="A31" i="5" s="1"/>
  <c r="A98" i="5"/>
  <c r="A97" i="5"/>
  <c r="A29" i="5" s="1"/>
  <c r="A96" i="5"/>
  <c r="A27" i="5" s="1"/>
  <c r="O27" i="5" s="1"/>
  <c r="Q27" i="5" s="1"/>
  <c r="A95" i="5"/>
  <c r="A94" i="5"/>
  <c r="I91" i="5"/>
  <c r="H91" i="5"/>
  <c r="G91" i="5"/>
  <c r="A90" i="5"/>
  <c r="A36" i="5" s="1"/>
  <c r="A89" i="5"/>
  <c r="A34" i="5" s="1"/>
  <c r="A88" i="5"/>
  <c r="A32" i="5" s="1"/>
  <c r="O32" i="5" s="1"/>
  <c r="Q32" i="5" s="1"/>
  <c r="A87" i="5"/>
  <c r="A30" i="5" s="1"/>
  <c r="A86" i="5"/>
  <c r="A85" i="5"/>
  <c r="A28" i="5" s="1"/>
  <c r="A84" i="5"/>
  <c r="A26" i="5" s="1"/>
  <c r="O26" i="5" s="1"/>
  <c r="Q26" i="5" s="1"/>
  <c r="A83" i="5"/>
  <c r="A25" i="5" s="1"/>
  <c r="A79" i="5"/>
  <c r="I76" i="5"/>
  <c r="H76" i="5"/>
  <c r="G76" i="5"/>
  <c r="A75" i="5"/>
  <c r="A53" i="5" s="1"/>
  <c r="A74" i="5"/>
  <c r="A73" i="5"/>
  <c r="A51" i="5" s="1"/>
  <c r="A72" i="5"/>
  <c r="A44" i="5" s="1"/>
  <c r="A71" i="5"/>
  <c r="A70" i="5"/>
  <c r="A69" i="5"/>
  <c r="A46" i="5" s="1"/>
  <c r="I64" i="5"/>
  <c r="H64" i="5"/>
  <c r="G64" i="5"/>
  <c r="Q47" i="5"/>
  <c r="Q46" i="5"/>
  <c r="Q45" i="5"/>
  <c r="O39" i="5"/>
  <c r="Q39" i="5" s="1"/>
  <c r="O37" i="5"/>
  <c r="Q37" i="5" s="1"/>
  <c r="O31" i="5"/>
  <c r="Q31" i="5" s="1"/>
  <c r="O30" i="5"/>
  <c r="Q30" i="5" s="1"/>
  <c r="O29" i="5"/>
  <c r="Q29" i="5" s="1"/>
  <c r="O25" i="5"/>
  <c r="Q25" i="5" s="1"/>
  <c r="Z24" i="5"/>
  <c r="Z23" i="5"/>
  <c r="O23" i="5"/>
  <c r="Q23" i="5" s="1"/>
  <c r="I23" i="5"/>
  <c r="Z22" i="5"/>
  <c r="I22" i="5"/>
  <c r="Z21" i="5"/>
  <c r="I21" i="5"/>
  <c r="O21" i="5"/>
  <c r="Q21" i="5" s="1"/>
  <c r="Z20" i="5"/>
  <c r="O20" i="5"/>
  <c r="Q20" i="5" s="1"/>
  <c r="I20" i="5"/>
  <c r="Z19" i="5"/>
  <c r="Q19" i="5"/>
  <c r="Z18" i="5"/>
  <c r="Q18" i="5"/>
  <c r="Z17" i="5"/>
  <c r="Q17" i="5"/>
  <c r="Q196" i="3"/>
  <c r="Q190" i="3"/>
  <c r="Q195" i="3"/>
  <c r="Q194" i="3"/>
  <c r="Q191" i="3"/>
  <c r="A12" i="3"/>
  <c r="Q183" i="3"/>
  <c r="A153" i="3"/>
  <c r="A167" i="3"/>
  <c r="Q181" i="3"/>
  <c r="A169" i="3"/>
  <c r="A166" i="3"/>
  <c r="A164" i="3"/>
  <c r="A162" i="3"/>
  <c r="A145" i="3"/>
  <c r="Q12" i="3"/>
  <c r="Q153" i="3"/>
  <c r="Q167" i="3"/>
  <c r="A138" i="3"/>
  <c r="Q166" i="3"/>
  <c r="A154" i="3"/>
  <c r="A158" i="3"/>
  <c r="Q164" i="3"/>
  <c r="A165" i="3"/>
  <c r="Q162" i="3"/>
  <c r="A170" i="3"/>
  <c r="Q145" i="3"/>
  <c r="A120" i="3"/>
  <c r="A147" i="3"/>
  <c r="Q138" i="3"/>
  <c r="Q170" i="3"/>
  <c r="A126" i="3"/>
  <c r="A125" i="3"/>
  <c r="A124" i="3"/>
  <c r="A149" i="3"/>
  <c r="Q120" i="3"/>
  <c r="A150" i="3"/>
  <c r="A159" i="3"/>
  <c r="Q147" i="3"/>
  <c r="A157" i="3"/>
  <c r="A82" i="3"/>
  <c r="A77" i="3"/>
  <c r="Q126" i="3"/>
  <c r="A72" i="3"/>
  <c r="Q125" i="3"/>
  <c r="Q124" i="3"/>
  <c r="Q150" i="3"/>
  <c r="Q159" i="3"/>
  <c r="A81" i="3"/>
  <c r="Q157" i="3"/>
  <c r="A80" i="3"/>
  <c r="Q82" i="3"/>
  <c r="A121" i="3"/>
  <c r="Q77" i="3"/>
  <c r="Q72" i="3"/>
  <c r="A68" i="3"/>
  <c r="A151" i="3"/>
  <c r="Q81" i="3"/>
  <c r="Q80" i="3"/>
  <c r="Q121" i="3"/>
  <c r="Q68" i="3"/>
  <c r="A119" i="3"/>
  <c r="A131" i="3"/>
  <c r="A133" i="3"/>
  <c r="Q151" i="3"/>
  <c r="A118" i="3"/>
  <c r="A83" i="3"/>
  <c r="A155" i="3"/>
  <c r="A143" i="3"/>
  <c r="A76" i="3"/>
  <c r="Q83" i="3"/>
  <c r="A79" i="3"/>
  <c r="Q155" i="3"/>
  <c r="A69" i="3"/>
  <c r="Q143" i="3"/>
  <c r="Q76" i="3"/>
  <c r="Q79" i="3"/>
  <c r="A93" i="3"/>
  <c r="A142" i="3"/>
  <c r="Q69" i="3"/>
  <c r="A70" i="3"/>
  <c r="Q93" i="3"/>
  <c r="Q142" i="3"/>
  <c r="A67" i="3"/>
  <c r="A71" i="3"/>
  <c r="Q70" i="3"/>
  <c r="A156" i="3"/>
  <c r="Q67" i="3"/>
  <c r="Q71" i="3"/>
  <c r="A98" i="3"/>
  <c r="Q156" i="3"/>
  <c r="A73" i="3"/>
  <c r="Q98" i="3"/>
  <c r="A75" i="3"/>
  <c r="A123" i="3"/>
  <c r="Q73" i="3"/>
  <c r="A148" i="3"/>
  <c r="A122" i="3"/>
  <c r="Q75" i="3"/>
  <c r="Q123" i="3"/>
  <c r="A127" i="3"/>
  <c r="Q148" i="3"/>
  <c r="Q122" i="3"/>
  <c r="A146" i="3"/>
  <c r="A140" i="3"/>
  <c r="A137" i="3"/>
  <c r="Q146" i="3"/>
  <c r="A65" i="3"/>
  <c r="Q140" i="3"/>
  <c r="A87" i="3"/>
  <c r="Q137" i="3"/>
  <c r="A6" i="3"/>
  <c r="Q65" i="3"/>
  <c r="A5" i="3"/>
  <c r="Q6" i="3"/>
  <c r="A4" i="3"/>
  <c r="Q5" i="3"/>
  <c r="A3" i="3"/>
  <c r="Q4" i="3"/>
  <c r="A7" i="3"/>
  <c r="Q3" i="3"/>
  <c r="A20" i="3"/>
  <c r="Q7" i="3"/>
  <c r="A19" i="3"/>
  <c r="Q20" i="3"/>
  <c r="A64" i="3"/>
  <c r="Q64" i="3"/>
  <c r="A59" i="3"/>
  <c r="Q59" i="3"/>
  <c r="A39" i="3"/>
  <c r="Q39" i="3"/>
  <c r="A32" i="3"/>
  <c r="Q32" i="3"/>
  <c r="A31" i="3"/>
  <c r="Q31" i="3"/>
  <c r="A29" i="3"/>
  <c r="Q30" i="3"/>
  <c r="A33" i="3"/>
  <c r="Q29" i="3"/>
  <c r="A86" i="3"/>
  <c r="Q33" i="3"/>
  <c r="A89" i="3"/>
  <c r="Q84" i="3"/>
  <c r="A78" i="3"/>
  <c r="A90" i="3"/>
  <c r="A74" i="3"/>
  <c r="Q55" i="3"/>
  <c r="A88" i="3"/>
  <c r="Q54" i="3"/>
  <c r="A84" i="3"/>
  <c r="Q63" i="3"/>
  <c r="Q62" i="3"/>
  <c r="A55" i="3"/>
  <c r="A54" i="3"/>
  <c r="A63" i="3"/>
  <c r="A62" i="3"/>
  <c r="Q50" i="3"/>
  <c r="Q45" i="3"/>
  <c r="A50" i="3"/>
  <c r="Q43" i="3"/>
  <c r="Q44" i="3"/>
  <c r="Q26" i="3"/>
  <c r="A45" i="3"/>
  <c r="Q35" i="3"/>
  <c r="Q34" i="3"/>
  <c r="A43" i="3"/>
  <c r="Q47" i="3"/>
  <c r="A44" i="3"/>
  <c r="A35" i="3"/>
  <c r="Q46" i="3"/>
  <c r="A34" i="3"/>
  <c r="Q48" i="3"/>
  <c r="A47" i="3"/>
  <c r="Q38" i="3"/>
  <c r="Q37" i="3"/>
  <c r="A46" i="3"/>
  <c r="Q13" i="3"/>
  <c r="A48" i="3"/>
  <c r="Q11" i="3"/>
  <c r="A38" i="3"/>
  <c r="A37" i="3"/>
  <c r="Q10" i="3"/>
  <c r="Q9" i="3"/>
  <c r="A13" i="3"/>
  <c r="A11" i="3"/>
  <c r="A10" i="3"/>
  <c r="A9" i="3"/>
  <c r="Q18" i="3"/>
  <c r="A2" i="3"/>
  <c r="AQ1" i="3"/>
  <c r="AP1" i="3"/>
  <c r="AO1" i="3"/>
  <c r="AN1" i="3"/>
  <c r="AM1" i="3"/>
  <c r="AL1" i="3"/>
  <c r="AK1" i="3"/>
  <c r="AJ1" i="3"/>
  <c r="AI1" i="3"/>
  <c r="AG1" i="3"/>
  <c r="AF1" i="3"/>
  <c r="AE1" i="3"/>
  <c r="AD1" i="3"/>
  <c r="AC1" i="3"/>
  <c r="AB1" i="3"/>
  <c r="AA1" i="3"/>
  <c r="Z1" i="3"/>
  <c r="Q1" i="3"/>
  <c r="P1" i="3"/>
  <c r="O1" i="3"/>
  <c r="N1" i="3"/>
  <c r="J1" i="3"/>
  <c r="I1" i="3"/>
  <c r="F1" i="3"/>
  <c r="E1" i="3"/>
  <c r="D1" i="3"/>
  <c r="C1" i="3"/>
  <c r="B1" i="3"/>
  <c r="A1" i="3"/>
  <c r="K130" i="2"/>
  <c r="D130" i="2"/>
  <c r="A130" i="2" s="1"/>
  <c r="C130" i="2"/>
  <c r="B130" i="2"/>
  <c r="K129" i="2"/>
  <c r="D129" i="2"/>
  <c r="A129" i="2" s="1"/>
  <c r="C129" i="2"/>
  <c r="B129" i="2"/>
  <c r="K128" i="2"/>
  <c r="D128" i="2"/>
  <c r="A128" i="2" s="1"/>
  <c r="C128" i="2"/>
  <c r="B128" i="2"/>
  <c r="K127" i="2"/>
  <c r="D127" i="2"/>
  <c r="A127" i="2" s="1"/>
  <c r="C127" i="2"/>
  <c r="B127" i="2"/>
  <c r="K126" i="2"/>
  <c r="D126" i="2"/>
  <c r="A126" i="2" s="1"/>
  <c r="C126" i="2"/>
  <c r="B126" i="2"/>
  <c r="K125" i="2"/>
  <c r="D125" i="2"/>
  <c r="A125" i="2" s="1"/>
  <c r="C125" i="2"/>
  <c r="B125" i="2"/>
  <c r="K124" i="2"/>
  <c r="D124" i="2"/>
  <c r="A124" i="2" s="1"/>
  <c r="C124" i="2"/>
  <c r="B124" i="2"/>
  <c r="K123" i="2"/>
  <c r="D123" i="2"/>
  <c r="A123" i="2" s="1"/>
  <c r="C123" i="2"/>
  <c r="B123" i="2"/>
  <c r="K122" i="2"/>
  <c r="D122" i="2"/>
  <c r="A122" i="2" s="1"/>
  <c r="C122" i="2"/>
  <c r="B122" i="2"/>
  <c r="K121" i="2"/>
  <c r="D121" i="2"/>
  <c r="A121" i="2" s="1"/>
  <c r="C121" i="2"/>
  <c r="B121" i="2"/>
  <c r="K120" i="2"/>
  <c r="D120" i="2"/>
  <c r="A120" i="2" s="1"/>
  <c r="C120" i="2"/>
  <c r="B120" i="2"/>
  <c r="K119" i="2"/>
  <c r="D119" i="2"/>
  <c r="A119" i="2" s="1"/>
  <c r="C119" i="2"/>
  <c r="B119" i="2"/>
  <c r="K118" i="2"/>
  <c r="D118" i="2"/>
  <c r="A118" i="2" s="1"/>
  <c r="C118" i="2"/>
  <c r="B118" i="2"/>
  <c r="K117" i="2"/>
  <c r="D117" i="2"/>
  <c r="A117" i="2" s="1"/>
  <c r="C117" i="2"/>
  <c r="B117" i="2"/>
  <c r="K116" i="2"/>
  <c r="D116" i="2"/>
  <c r="A116" i="2" s="1"/>
  <c r="C116" i="2"/>
  <c r="B116" i="2"/>
  <c r="K115" i="2"/>
  <c r="D115" i="2"/>
  <c r="A115" i="2" s="1"/>
  <c r="C115" i="2"/>
  <c r="B115" i="2"/>
  <c r="K114" i="2"/>
  <c r="D114" i="2"/>
  <c r="A114" i="2" s="1"/>
  <c r="C114" i="2"/>
  <c r="B114" i="2"/>
  <c r="K113" i="2"/>
  <c r="D113" i="2"/>
  <c r="A113" i="2" s="1"/>
  <c r="C113" i="2"/>
  <c r="B113" i="2"/>
  <c r="K112" i="2"/>
  <c r="D112" i="2"/>
  <c r="A112" i="2" s="1"/>
  <c r="C112" i="2"/>
  <c r="B112" i="2"/>
  <c r="K111" i="2"/>
  <c r="D111" i="2"/>
  <c r="A111" i="2" s="1"/>
  <c r="C111" i="2"/>
  <c r="B111" i="2"/>
  <c r="K110" i="2"/>
  <c r="D110" i="2"/>
  <c r="A110" i="2" s="1"/>
  <c r="C110" i="2"/>
  <c r="B110" i="2"/>
  <c r="K109" i="2"/>
  <c r="D109" i="2"/>
  <c r="A109" i="2" s="1"/>
  <c r="C109" i="2"/>
  <c r="B109" i="2"/>
  <c r="K108" i="2"/>
  <c r="D108" i="2"/>
  <c r="A108" i="2" s="1"/>
  <c r="C108" i="2"/>
  <c r="B108" i="2"/>
  <c r="K107" i="2"/>
  <c r="D107" i="2"/>
  <c r="A107" i="2" s="1"/>
  <c r="C107" i="2"/>
  <c r="B107" i="2"/>
  <c r="K106" i="2"/>
  <c r="D106" i="2"/>
  <c r="A106" i="2" s="1"/>
  <c r="C106" i="2"/>
  <c r="B106" i="2"/>
  <c r="K105" i="2"/>
  <c r="D105" i="2"/>
  <c r="A105" i="2" s="1"/>
  <c r="C105" i="2"/>
  <c r="B105" i="2"/>
  <c r="K104" i="2"/>
  <c r="D104" i="2"/>
  <c r="A104" i="2" s="1"/>
  <c r="C104" i="2"/>
  <c r="B104" i="2"/>
  <c r="K103" i="2"/>
  <c r="D103" i="2"/>
  <c r="A103" i="2" s="1"/>
  <c r="C103" i="2"/>
  <c r="B103" i="2"/>
  <c r="K102" i="2"/>
  <c r="D102" i="2"/>
  <c r="A102" i="2" s="1"/>
  <c r="C102" i="2"/>
  <c r="B102" i="2"/>
  <c r="K101" i="2"/>
  <c r="D101" i="2"/>
  <c r="A101" i="2" s="1"/>
  <c r="C101" i="2"/>
  <c r="B101" i="2"/>
  <c r="K100" i="2"/>
  <c r="D100" i="2"/>
  <c r="A100" i="2" s="1"/>
  <c r="C100" i="2"/>
  <c r="B100" i="2"/>
  <c r="K99" i="2"/>
  <c r="D99" i="2"/>
  <c r="A99" i="2" s="1"/>
  <c r="C99" i="2"/>
  <c r="B99" i="2"/>
  <c r="K98" i="2"/>
  <c r="D98" i="2"/>
  <c r="A98" i="2" s="1"/>
  <c r="C98" i="2"/>
  <c r="B98" i="2"/>
  <c r="K97" i="2"/>
  <c r="D97" i="2"/>
  <c r="A97" i="2" s="1"/>
  <c r="C97" i="2"/>
  <c r="B97" i="2"/>
  <c r="K96" i="2"/>
  <c r="D96" i="2"/>
  <c r="A96" i="2" s="1"/>
  <c r="C96" i="2"/>
  <c r="B96" i="2"/>
  <c r="K95" i="2"/>
  <c r="D95" i="2"/>
  <c r="A95" i="2" s="1"/>
  <c r="C95" i="2"/>
  <c r="B95" i="2"/>
  <c r="K94" i="2"/>
  <c r="D94" i="2"/>
  <c r="A94" i="2" s="1"/>
  <c r="C94" i="2"/>
  <c r="B94" i="2"/>
  <c r="K93" i="2"/>
  <c r="D93" i="2"/>
  <c r="A93" i="2" s="1"/>
  <c r="C93" i="2"/>
  <c r="B93" i="2"/>
  <c r="K92" i="2"/>
  <c r="D92" i="2"/>
  <c r="A92" i="2" s="1"/>
  <c r="C92" i="2"/>
  <c r="B92" i="2"/>
  <c r="K91" i="2"/>
  <c r="D91" i="2"/>
  <c r="A91" i="2" s="1"/>
  <c r="C91" i="2"/>
  <c r="B91" i="2"/>
  <c r="K90" i="2"/>
  <c r="D90" i="2"/>
  <c r="A90" i="2" s="1"/>
  <c r="C90" i="2"/>
  <c r="B90" i="2"/>
  <c r="K89" i="2"/>
  <c r="D89" i="2"/>
  <c r="A89" i="2" s="1"/>
  <c r="C89" i="2"/>
  <c r="B89" i="2"/>
  <c r="K88" i="2"/>
  <c r="D88" i="2"/>
  <c r="A88" i="2" s="1"/>
  <c r="C88" i="2"/>
  <c r="B88" i="2"/>
  <c r="K87" i="2"/>
  <c r="D87" i="2"/>
  <c r="A87" i="2" s="1"/>
  <c r="C87" i="2"/>
  <c r="B87" i="2"/>
  <c r="K86" i="2"/>
  <c r="D86" i="2"/>
  <c r="A86" i="2" s="1"/>
  <c r="C86" i="2"/>
  <c r="B86" i="2"/>
  <c r="K85" i="2"/>
  <c r="D85" i="2"/>
  <c r="A85" i="2" s="1"/>
  <c r="C85" i="2"/>
  <c r="B85" i="2"/>
  <c r="K84" i="2"/>
  <c r="D84" i="2"/>
  <c r="A84" i="2" s="1"/>
  <c r="C84" i="2"/>
  <c r="B84" i="2"/>
  <c r="K83" i="2"/>
  <c r="D83" i="2"/>
  <c r="A83" i="2" s="1"/>
  <c r="C83" i="2"/>
  <c r="B83" i="2"/>
  <c r="K82" i="2"/>
  <c r="D82" i="2"/>
  <c r="A82" i="2" s="1"/>
  <c r="C82" i="2"/>
  <c r="B82" i="2"/>
  <c r="K81" i="2"/>
  <c r="D81" i="2"/>
  <c r="A81" i="2" s="1"/>
  <c r="C81" i="2"/>
  <c r="B81" i="2"/>
  <c r="K80" i="2"/>
  <c r="D80" i="2"/>
  <c r="A80" i="2" s="1"/>
  <c r="C80" i="2"/>
  <c r="B80" i="2"/>
  <c r="K79" i="2"/>
  <c r="D79" i="2"/>
  <c r="A79" i="2" s="1"/>
  <c r="C79" i="2"/>
  <c r="B79" i="2"/>
  <c r="K78" i="2"/>
  <c r="D78" i="2"/>
  <c r="A78" i="2" s="1"/>
  <c r="C78" i="2"/>
  <c r="B78" i="2"/>
  <c r="K77" i="2"/>
  <c r="D77" i="2"/>
  <c r="A77" i="2" s="1"/>
  <c r="C77" i="2"/>
  <c r="B77" i="2"/>
  <c r="K76" i="2"/>
  <c r="D76" i="2"/>
  <c r="A76" i="2" s="1"/>
  <c r="C76" i="2"/>
  <c r="B76" i="2"/>
  <c r="K75" i="2"/>
  <c r="D75" i="2"/>
  <c r="A75" i="2" s="1"/>
  <c r="C75" i="2"/>
  <c r="B75" i="2"/>
  <c r="K74" i="2"/>
  <c r="D74" i="2"/>
  <c r="A74" i="2" s="1"/>
  <c r="C74" i="2"/>
  <c r="B74" i="2"/>
  <c r="K73" i="2"/>
  <c r="D73" i="2"/>
  <c r="A73" i="2" s="1"/>
  <c r="C73" i="2"/>
  <c r="B73" i="2"/>
  <c r="K72" i="2"/>
  <c r="D72" i="2"/>
  <c r="A72" i="2" s="1"/>
  <c r="C72" i="2"/>
  <c r="B72" i="2"/>
  <c r="K71" i="2"/>
  <c r="D71" i="2"/>
  <c r="A71" i="2" s="1"/>
  <c r="C71" i="2"/>
  <c r="B71" i="2"/>
  <c r="K70" i="2"/>
  <c r="B70" i="2"/>
  <c r="K69" i="2"/>
  <c r="B69" i="2"/>
  <c r="K68" i="2"/>
  <c r="B68" i="2"/>
  <c r="K67" i="2"/>
  <c r="B67" i="2"/>
  <c r="K66" i="2"/>
  <c r="B66" i="2"/>
  <c r="K65" i="2"/>
  <c r="B65" i="2"/>
  <c r="K64" i="2"/>
  <c r="B64" i="2"/>
  <c r="K63" i="2"/>
  <c r="B63" i="2"/>
  <c r="K62" i="2"/>
  <c r="B62" i="2"/>
  <c r="K61" i="2"/>
  <c r="B61" i="2"/>
  <c r="K60" i="2"/>
  <c r="B60" i="2"/>
  <c r="K59" i="2"/>
  <c r="B59" i="2"/>
  <c r="K58" i="2"/>
  <c r="B58" i="2"/>
  <c r="K57" i="2"/>
  <c r="B57" i="2"/>
  <c r="K56" i="2"/>
  <c r="B56" i="2"/>
  <c r="K55" i="2"/>
  <c r="B55" i="2"/>
  <c r="K54" i="2"/>
  <c r="B54" i="2"/>
  <c r="K53" i="2"/>
  <c r="B53" i="2"/>
  <c r="K52" i="2"/>
  <c r="B52" i="2"/>
  <c r="K51" i="2"/>
  <c r="B51" i="2"/>
  <c r="K50" i="2"/>
  <c r="B50" i="2"/>
  <c r="K49" i="2"/>
  <c r="B49" i="2"/>
  <c r="K48" i="2"/>
  <c r="B48" i="2"/>
  <c r="K47" i="2"/>
  <c r="B47" i="2"/>
  <c r="K46" i="2"/>
  <c r="B46" i="2"/>
  <c r="K45" i="2"/>
  <c r="B45" i="2"/>
  <c r="K44" i="2"/>
  <c r="B44" i="2"/>
  <c r="K43" i="2"/>
  <c r="B43" i="2"/>
  <c r="K42" i="2"/>
  <c r="B42" i="2"/>
  <c r="K41" i="2"/>
  <c r="B41" i="2"/>
  <c r="O23" i="2"/>
  <c r="N23" i="2"/>
  <c r="K6" i="2"/>
  <c r="K8" i="5" s="1"/>
  <c r="I11" i="2"/>
  <c r="O24" i="5"/>
  <c r="Q24" i="5" s="1"/>
  <c r="O36" i="5"/>
  <c r="Q36" i="5" s="1"/>
  <c r="O28" i="5"/>
  <c r="Q28" i="5" s="1"/>
  <c r="O34" i="5"/>
  <c r="Q34" i="5" s="1"/>
  <c r="Z25" i="5"/>
  <c r="H11" i="2" l="1"/>
  <c r="J11" i="2"/>
  <c r="L11" i="2"/>
  <c r="B9" i="5" s="1"/>
  <c r="H8" i="2"/>
  <c r="C44" i="2"/>
  <c r="A24" i="5"/>
  <c r="A41" i="5"/>
  <c r="S44" i="5"/>
  <c r="O44" i="5" s="1"/>
  <c r="Q44" i="5" s="1"/>
  <c r="O38" i="5"/>
  <c r="Q38" i="5" s="1"/>
  <c r="N19" i="7"/>
  <c r="I43" i="11" s="1"/>
  <c r="N18" i="7"/>
  <c r="I42" i="11" s="1"/>
  <c r="N17" i="7"/>
  <c r="I41" i="11" s="1"/>
  <c r="C43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H12" i="2"/>
  <c r="O6" i="2"/>
  <c r="A52" i="5"/>
  <c r="A49" i="5"/>
  <c r="O49" i="5" s="1"/>
  <c r="Q49" i="5" s="1"/>
  <c r="Q53" i="5"/>
  <c r="A48" i="5"/>
  <c r="O48" i="5" s="1"/>
  <c r="Q48" i="5" s="1"/>
  <c r="A47" i="5"/>
  <c r="O52" i="5"/>
  <c r="Q52" i="5" s="1"/>
  <c r="O51" i="5"/>
  <c r="Q51" i="5" s="1"/>
  <c r="M92" i="4"/>
  <c r="A50" i="5"/>
  <c r="O50" i="5" s="1"/>
  <c r="Q50" i="5" s="1"/>
  <c r="P92" i="4"/>
  <c r="T92" i="4"/>
  <c r="X92" i="4"/>
  <c r="AE92" i="4"/>
  <c r="AL92" i="4"/>
  <c r="AP92" i="4"/>
  <c r="L92" i="4"/>
  <c r="N13" i="2"/>
  <c r="O92" i="4"/>
  <c r="S92" i="4"/>
  <c r="W92" i="4"/>
  <c r="AD92" i="4"/>
  <c r="AH92" i="4"/>
  <c r="AO92" i="4"/>
  <c r="N92" i="4"/>
  <c r="V92" i="4"/>
  <c r="AC92" i="4"/>
  <c r="AN92" i="4"/>
  <c r="Q92" i="4"/>
  <c r="Y92" i="4"/>
  <c r="AF92" i="4"/>
  <c r="AQ92" i="4"/>
  <c r="M21" i="7"/>
  <c r="M17" i="7"/>
  <c r="J21" i="7"/>
  <c r="J17" i="7"/>
  <c r="J20" i="7"/>
  <c r="M20" i="7"/>
  <c r="M19" i="7"/>
  <c r="M15" i="7"/>
  <c r="I24" i="11" s="1"/>
  <c r="J19" i="7"/>
  <c r="J15" i="7"/>
  <c r="G24" i="11" s="1"/>
  <c r="M22" i="7"/>
  <c r="J22" i="7"/>
  <c r="J18" i="7"/>
  <c r="M16" i="7"/>
  <c r="I25" i="11" s="1"/>
  <c r="J16" i="7"/>
  <c r="G25" i="11" s="1"/>
  <c r="B8" i="11"/>
  <c r="L23" i="2"/>
  <c r="J24" i="2" s="1"/>
  <c r="J12" i="2"/>
  <c r="I12" i="2"/>
  <c r="C60" i="5"/>
  <c r="L12" i="2"/>
  <c r="C42" i="2"/>
  <c r="U92" i="4"/>
  <c r="AM92" i="4"/>
  <c r="R92" i="4"/>
  <c r="AG92" i="4"/>
  <c r="M18" i="2" l="1"/>
  <c r="J15" i="2"/>
  <c r="M26" i="2"/>
  <c r="M27" i="2"/>
  <c r="N38" i="2" s="1"/>
  <c r="N38" i="16"/>
  <c r="G13" i="16" s="1"/>
  <c r="N38" i="7"/>
  <c r="G13" i="7" s="1"/>
  <c r="N38" i="17"/>
  <c r="N38" i="15"/>
  <c r="G13" i="15" s="1"/>
  <c r="G28" i="2"/>
  <c r="M35" i="2"/>
  <c r="M32" i="2"/>
  <c r="M37" i="2"/>
  <c r="M36" i="2"/>
  <c r="M33" i="2"/>
  <c r="M34" i="2"/>
  <c r="G27" i="2"/>
  <c r="D41" i="2"/>
  <c r="D68" i="2"/>
  <c r="D64" i="2"/>
  <c r="D60" i="2"/>
  <c r="D56" i="2"/>
  <c r="D52" i="2"/>
  <c r="D48" i="2"/>
  <c r="D69" i="2"/>
  <c r="D65" i="2"/>
  <c r="D61" i="2"/>
  <c r="D57" i="2"/>
  <c r="D53" i="2"/>
  <c r="D49" i="2"/>
  <c r="D45" i="2"/>
  <c r="D43" i="2"/>
  <c r="D70" i="2"/>
  <c r="D62" i="2"/>
  <c r="D58" i="2"/>
  <c r="D50" i="2"/>
  <c r="D67" i="2"/>
  <c r="D55" i="2"/>
  <c r="D47" i="2"/>
  <c r="D42" i="2"/>
  <c r="A42" i="2" s="1"/>
  <c r="D66" i="2"/>
  <c r="D54" i="2"/>
  <c r="D46" i="2"/>
  <c r="D44" i="2"/>
  <c r="D63" i="2"/>
  <c r="D59" i="2"/>
  <c r="D51" i="2"/>
  <c r="A8" i="11"/>
  <c r="R3" i="11"/>
  <c r="I60" i="5"/>
  <c r="G32" i="2"/>
  <c r="G36" i="2"/>
  <c r="G34" i="2"/>
  <c r="C41" i="2"/>
  <c r="G35" i="2"/>
  <c r="G26" i="2"/>
  <c r="G37" i="2"/>
  <c r="G26" i="11"/>
  <c r="G27" i="11"/>
  <c r="I37" i="11"/>
  <c r="I36" i="11"/>
  <c r="I31" i="11"/>
  <c r="I30" i="11"/>
  <c r="G34" i="11"/>
  <c r="G35" i="11"/>
  <c r="I33" i="11"/>
  <c r="I32" i="11"/>
  <c r="I26" i="11"/>
  <c r="I27" i="11"/>
  <c r="I29" i="11"/>
  <c r="I28" i="11"/>
  <c r="G29" i="11"/>
  <c r="G28" i="11"/>
  <c r="G37" i="11"/>
  <c r="G36" i="11"/>
  <c r="G30" i="11"/>
  <c r="G31" i="11"/>
  <c r="G33" i="11"/>
  <c r="G32" i="11"/>
  <c r="I35" i="11"/>
  <c r="I34" i="11"/>
  <c r="G33" i="2"/>
  <c r="G38" i="2" l="1"/>
  <c r="J38" i="2"/>
  <c r="G13" i="17"/>
  <c r="O16" i="11"/>
  <c r="Q16" i="11" s="1"/>
  <c r="Q54" i="11" s="1"/>
  <c r="O60" i="11" s="1"/>
  <c r="A43" i="2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N18" i="2"/>
  <c r="N17" i="2"/>
  <c r="I29" i="5"/>
  <c r="N19" i="2"/>
  <c r="J18" i="2"/>
  <c r="G29" i="5" s="1"/>
  <c r="G24" i="5"/>
  <c r="M16" i="2"/>
  <c r="I25" i="5" s="1"/>
  <c r="M19" i="2"/>
  <c r="I30" i="5" s="1"/>
  <c r="M20" i="2"/>
  <c r="I32" i="5" s="1"/>
  <c r="M21" i="2"/>
  <c r="I34" i="5" s="1"/>
  <c r="M15" i="2"/>
  <c r="I24" i="5" s="1"/>
  <c r="M17" i="2"/>
  <c r="I27" i="5" s="1"/>
  <c r="M22" i="2"/>
  <c r="I36" i="5" s="1"/>
  <c r="J20" i="2"/>
  <c r="G32" i="5" s="1"/>
  <c r="J17" i="2"/>
  <c r="G27" i="5" s="1"/>
  <c r="J22" i="2"/>
  <c r="G36" i="5" s="1"/>
  <c r="B8" i="5"/>
  <c r="R3" i="5" s="1"/>
  <c r="J19" i="2"/>
  <c r="G30" i="5" s="1"/>
  <c r="J16" i="2"/>
  <c r="G25" i="5" s="1"/>
  <c r="J21" i="2"/>
  <c r="G35" i="5" s="1"/>
  <c r="O16" i="13"/>
  <c r="Q16" i="13" s="1"/>
  <c r="Q54" i="13" s="1"/>
  <c r="O60" i="13" s="1"/>
  <c r="O16" i="14"/>
  <c r="Q16" i="14" s="1"/>
  <c r="Q54" i="14" s="1"/>
  <c r="O60" i="14" s="1"/>
  <c r="O16" i="12"/>
  <c r="Q16" i="12" s="1"/>
  <c r="Q54" i="12" s="1"/>
  <c r="O60" i="12" s="1"/>
  <c r="G13" i="2" l="1"/>
  <c r="F13" i="17" s="1"/>
  <c r="F13" i="2"/>
  <c r="I43" i="5"/>
  <c r="I42" i="5"/>
  <c r="I41" i="5"/>
  <c r="G28" i="5"/>
  <c r="I35" i="5"/>
  <c r="G33" i="5"/>
  <c r="I33" i="5"/>
  <c r="A8" i="5"/>
  <c r="O16" i="5" s="1"/>
  <c r="Q16" i="5" s="1"/>
  <c r="Q54" i="5" s="1"/>
  <c r="O60" i="5" s="1"/>
  <c r="G31" i="5"/>
  <c r="I28" i="5"/>
  <c r="I26" i="5"/>
  <c r="I31" i="5"/>
  <c r="G37" i="5"/>
  <c r="G34" i="5"/>
  <c r="I37" i="5"/>
  <c r="G26" i="5"/>
  <c r="F13" i="15" l="1"/>
  <c r="F13" i="16"/>
  <c r="F13" i="7"/>
</calcChain>
</file>

<file path=xl/sharedStrings.xml><?xml version="1.0" encoding="utf-8"?>
<sst xmlns="http://schemas.openxmlformats.org/spreadsheetml/2006/main" count="6764" uniqueCount="1657">
  <si>
    <t>UAB "DIFORMA"</t>
  </si>
  <si>
    <t>Tel./fax:(+370 37 )762178, Mob.tel.(+370 656) 24694</t>
  </si>
  <si>
    <t>el. p.</t>
  </si>
  <si>
    <t>rasa@diforma.lt</t>
  </si>
  <si>
    <t>Užsakovas  pildo tik  geltonus  langelius</t>
  </si>
  <si>
    <t>Užsakymas   LMDP /  HDF  pjovimui  ir  kantavimui</t>
  </si>
  <si>
    <t>*</t>
  </si>
  <si>
    <t>Užsakovas</t>
  </si>
  <si>
    <t>Tel.Nr.</t>
  </si>
  <si>
    <t>Vardas  Pavardė  /  Įmonės pavadinimas – didžiosiomis raidėmis</t>
  </si>
  <si>
    <t>W</t>
  </si>
  <si>
    <t>Storis</t>
  </si>
  <si>
    <t>Užsakomos  plokštės  pilną  kodą  galima  pasitikrinti  „LMDP ir HDF  Asortimentas“  lakšte</t>
  </si>
  <si>
    <t>Plokštės  pavadinimas</t>
  </si>
  <si>
    <t>.</t>
  </si>
  <si>
    <t>Lapo išmatavimai</t>
  </si>
  <si>
    <t>TKST</t>
  </si>
  <si>
    <t>Ilgis</t>
  </si>
  <si>
    <t>Plotis</t>
  </si>
  <si>
    <r>
      <t xml:space="preserve">PVC 22/0,45  kanto kodas </t>
    </r>
    <r>
      <rPr>
        <b/>
        <sz val="8"/>
        <color indexed="55"/>
        <rFont val="Arial"/>
        <family val="2"/>
        <charset val="186"/>
      </rPr>
      <t>(spalva pagal plokštę)</t>
    </r>
  </si>
  <si>
    <t>Ir / arba</t>
  </si>
  <si>
    <t>NEKOREGUOTI</t>
  </si>
  <si>
    <r>
      <t xml:space="preserve">PVC 22/0,6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</si>
  <si>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22/0,8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</si>
  <si>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22/1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</si>
  <si>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22/2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</si>
  <si>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28/2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</si>
  <si>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42/2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</si>
  <si>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45/2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</si>
  <si>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kanto kodas  NE-PL </t>
    </r>
    <r>
      <rPr>
        <b/>
        <u/>
        <sz val="8"/>
        <color indexed="30"/>
        <rFont val="Arial"/>
        <family val="2"/>
        <charset val="186"/>
      </rPr>
      <t>(spalva ne pagal plokštę)</t>
    </r>
  </si>
  <si>
    <r>
      <t xml:space="preserve">Melamino kodas  NE-PL  </t>
    </r>
    <r>
      <rPr>
        <b/>
        <u/>
        <sz val="8"/>
        <color indexed="30"/>
        <rFont val="Arial"/>
        <family val="2"/>
        <charset val="186"/>
      </rPr>
      <t>(spalva ne pagal plokštę)</t>
    </r>
  </si>
  <si>
    <t>Viso</t>
  </si>
  <si>
    <t>MEL</t>
  </si>
  <si>
    <t xml:space="preserve">  m'</t>
  </si>
  <si>
    <t xml:space="preserve"> Viso detalių skaičius</t>
  </si>
  <si>
    <t xml:space="preserve">  vnt</t>
  </si>
  <si>
    <t>MEL-KLIENTO</t>
  </si>
  <si>
    <t>Viso detalių  kvadratūra</t>
  </si>
  <si>
    <t>MEL-40mm</t>
  </si>
  <si>
    <t>PVC-04mm</t>
  </si>
  <si>
    <t xml:space="preserve">    Viso</t>
  </si>
  <si>
    <t>KLIEN-PVC-04mm</t>
  </si>
  <si>
    <t>PVC-06mm</t>
  </si>
  <si>
    <t>KLIEN-PVC-06mm</t>
  </si>
  <si>
    <t>PVC-08mm</t>
  </si>
  <si>
    <t>KLIEN-PVC-08mm</t>
  </si>
  <si>
    <t>PVC-1mm</t>
  </si>
  <si>
    <t>KLIEN-PVC-1mm</t>
  </si>
  <si>
    <t>PVC-2mm</t>
  </si>
  <si>
    <t>KLIEN-PVC-2mm</t>
  </si>
  <si>
    <t>PVC-42/2mm</t>
  </si>
  <si>
    <t>KLIEN-PVC-42/2mm</t>
  </si>
  <si>
    <r>
      <t xml:space="preserve">Kaina </t>
    </r>
    <r>
      <rPr>
        <b/>
        <sz val="9"/>
        <rFont val="Arial"/>
        <family val="2"/>
        <charset val="1"/>
      </rPr>
      <t xml:space="preserve">~ </t>
    </r>
    <r>
      <rPr>
        <b/>
        <sz val="9"/>
        <rFont val="Arial"/>
        <family val="2"/>
        <charset val="186"/>
      </rPr>
      <t xml:space="preserve">Viso PVC </t>
    </r>
  </si>
  <si>
    <t xml:space="preserve">Kaina ~ Viso Melam </t>
  </si>
  <si>
    <t xml:space="preserve">Kaina ~ LMDP </t>
  </si>
  <si>
    <r>
      <t xml:space="preserve">Pastaba:  </t>
    </r>
    <r>
      <rPr>
        <b/>
        <sz val="7"/>
        <color indexed="12"/>
        <rFont val="Arial"/>
        <family val="2"/>
        <charset val="186"/>
      </rPr>
      <t>Detalių  ILGIS  ir  PLOTIS  matmenis  pateikti  mm  be  kanto  storio;   pirmas  matmuo – pagal rašto kryptį</t>
    </r>
  </si>
  <si>
    <t>Eil. Nr.</t>
  </si>
  <si>
    <t>Klientas</t>
  </si>
  <si>
    <t>Plokštė / medžiaga</t>
  </si>
  <si>
    <t>Tekstūra</t>
  </si>
  <si>
    <t>Ilgis, mm</t>
  </si>
  <si>
    <t>Kantas</t>
  </si>
  <si>
    <t>Plotis, mm</t>
  </si>
  <si>
    <t>S</t>
  </si>
  <si>
    <t>Detalių skaičius, vnt</t>
  </si>
  <si>
    <t>Pastaba apdirbimui</t>
  </si>
  <si>
    <t>Pastaba kantavimui</t>
  </si>
  <si>
    <r>
      <t xml:space="preserve">Yra Brėžinys  </t>
    </r>
    <r>
      <rPr>
        <b/>
        <sz val="7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+</t>
    </r>
  </si>
  <si>
    <t>/</t>
  </si>
  <si>
    <t>SENAS KODAS</t>
  </si>
  <si>
    <t>NAUJAS  KODAS</t>
  </si>
  <si>
    <t>PAVADINIMAS</t>
  </si>
  <si>
    <t>Lapo išmatavimai - ilgis x plotis,  mm</t>
  </si>
  <si>
    <r>
      <t>Lapo išmatavimas,  m</t>
    </r>
    <r>
      <rPr>
        <b/>
        <vertAlign val="superscript"/>
        <sz val="9"/>
        <color indexed="8"/>
        <rFont val="Arial"/>
        <family val="2"/>
        <charset val="186"/>
      </rPr>
      <t>2</t>
    </r>
  </si>
  <si>
    <t>Pastaba</t>
  </si>
  <si>
    <t>Kantas Tiekėjas</t>
  </si>
  <si>
    <t>Kanto kodas</t>
  </si>
  <si>
    <t>22/0,45</t>
  </si>
  <si>
    <t>22/0,6</t>
  </si>
  <si>
    <t>22/0,8</t>
  </si>
  <si>
    <t>22/1</t>
  </si>
  <si>
    <t>22/2</t>
  </si>
  <si>
    <t>28/2</t>
  </si>
  <si>
    <t>42/2</t>
  </si>
  <si>
    <t>45/2</t>
  </si>
  <si>
    <t>-</t>
  </si>
  <si>
    <t>MG</t>
  </si>
  <si>
    <t>x</t>
  </si>
  <si>
    <t>Neteisingas plokštės kodas arba storis</t>
  </si>
  <si>
    <t>MAAG</t>
  </si>
  <si>
    <t>18/0191MG</t>
  </si>
  <si>
    <t>U</t>
  </si>
  <si>
    <t>MP</t>
  </si>
  <si>
    <t>REHAU</t>
  </si>
  <si>
    <t>05363</t>
  </si>
  <si>
    <t>85363</t>
  </si>
  <si>
    <t>SM</t>
  </si>
  <si>
    <t>201-G</t>
  </si>
  <si>
    <t>201-G 22/0,6</t>
  </si>
  <si>
    <t>201-G 22/1</t>
  </si>
  <si>
    <t>201-G 22/2</t>
  </si>
  <si>
    <t>201-G 28/2</t>
  </si>
  <si>
    <t>201-G 42/2</t>
  </si>
  <si>
    <t>LN</t>
  </si>
  <si>
    <t>201-S</t>
  </si>
  <si>
    <t>201-S 22/0,6</t>
  </si>
  <si>
    <t>201-S 22/2</t>
  </si>
  <si>
    <t>201-S 42/2</t>
  </si>
  <si>
    <t>201-B</t>
  </si>
  <si>
    <t>201-B 22/0,6</t>
  </si>
  <si>
    <t>201-B 22/1</t>
  </si>
  <si>
    <t>201-B 22/2</t>
  </si>
  <si>
    <t>201-B 28/2</t>
  </si>
  <si>
    <t>201-B 42/2</t>
  </si>
  <si>
    <t>78006</t>
  </si>
  <si>
    <t>878006</t>
  </si>
  <si>
    <t>217 22/0,6</t>
  </si>
  <si>
    <t>217 22/1</t>
  </si>
  <si>
    <t>217 22/2</t>
  </si>
  <si>
    <t>217 28/2</t>
  </si>
  <si>
    <t>217 42/2</t>
  </si>
  <si>
    <t>11523</t>
  </si>
  <si>
    <t>Dramblio kaulas</t>
  </si>
  <si>
    <t>VV</t>
  </si>
  <si>
    <t>78114</t>
  </si>
  <si>
    <t>878114</t>
  </si>
  <si>
    <t>D</t>
  </si>
  <si>
    <t>12168</t>
  </si>
  <si>
    <t>Kašmyras</t>
  </si>
  <si>
    <t>79098</t>
  </si>
  <si>
    <t>179098</t>
  </si>
  <si>
    <t>215 22/0,6</t>
  </si>
  <si>
    <t>215 22/1</t>
  </si>
  <si>
    <t>215 22/2</t>
  </si>
  <si>
    <t>215 28/2</t>
  </si>
  <si>
    <t>215 42/2</t>
  </si>
  <si>
    <t>67185</t>
  </si>
  <si>
    <t>067185</t>
  </si>
  <si>
    <t>12141</t>
  </si>
  <si>
    <t>244 22/0,6</t>
  </si>
  <si>
    <t>244 22/1</t>
  </si>
  <si>
    <t>244 22/2</t>
  </si>
  <si>
    <t>244 28/2</t>
  </si>
  <si>
    <t>244 42/2</t>
  </si>
  <si>
    <t>78195</t>
  </si>
  <si>
    <t>178195</t>
  </si>
  <si>
    <t>878195</t>
  </si>
  <si>
    <t>16038</t>
  </si>
  <si>
    <t>16020</t>
  </si>
  <si>
    <t>204 22/0,6</t>
  </si>
  <si>
    <t>204 22/1</t>
  </si>
  <si>
    <t>204 22/2</t>
  </si>
  <si>
    <t>204 28/2</t>
  </si>
  <si>
    <t>204 42/2</t>
  </si>
  <si>
    <t>16003</t>
  </si>
  <si>
    <t>218</t>
  </si>
  <si>
    <t>218 22/0,6</t>
  </si>
  <si>
    <t>218 22/1</t>
  </si>
  <si>
    <t>218 22/2</t>
  </si>
  <si>
    <t>218 42/2</t>
  </si>
  <si>
    <t>15133</t>
  </si>
  <si>
    <t>Akmens pilka</t>
  </si>
  <si>
    <t>97532</t>
  </si>
  <si>
    <t>197532</t>
  </si>
  <si>
    <t>16010</t>
  </si>
  <si>
    <t>15481</t>
  </si>
  <si>
    <t>015481</t>
  </si>
  <si>
    <t>17005</t>
  </si>
  <si>
    <t>76525</t>
  </si>
  <si>
    <t>18002</t>
  </si>
  <si>
    <t>225 22/1</t>
  </si>
  <si>
    <t>225 22/2</t>
  </si>
  <si>
    <t>18001</t>
  </si>
  <si>
    <t>Mėlyna pudra</t>
  </si>
  <si>
    <t>R</t>
  </si>
  <si>
    <t>20027</t>
  </si>
  <si>
    <t>Ąžuolas Lancelot</t>
  </si>
  <si>
    <t>D4/39</t>
  </si>
  <si>
    <t>D4/39 22/0,6</t>
  </si>
  <si>
    <t>D4/39 22//2</t>
  </si>
  <si>
    <t>12122</t>
  </si>
  <si>
    <t>12190</t>
  </si>
  <si>
    <t>203 22/0,6</t>
  </si>
  <si>
    <t>203 22/1</t>
  </si>
  <si>
    <t>203 22/2</t>
  </si>
  <si>
    <t>203 28/2</t>
  </si>
  <si>
    <t>203 42/2</t>
  </si>
  <si>
    <t>12123</t>
  </si>
  <si>
    <t>19515</t>
  </si>
  <si>
    <t>16037</t>
  </si>
  <si>
    <t>232 22/0,6</t>
  </si>
  <si>
    <t>232 22/2</t>
  </si>
  <si>
    <t>202-B</t>
  </si>
  <si>
    <t>202-B 22/0,6</t>
  </si>
  <si>
    <t>202-B 22/1</t>
  </si>
  <si>
    <t>202-B 22/2</t>
  </si>
  <si>
    <t>202-B 28/2</t>
  </si>
  <si>
    <t>202-B 42/2</t>
  </si>
  <si>
    <t>10250</t>
  </si>
  <si>
    <t>10227</t>
  </si>
  <si>
    <t>17031</t>
  </si>
  <si>
    <t>216 22/0,6</t>
  </si>
  <si>
    <t>216 22/2</t>
  </si>
  <si>
    <t>216 42/2</t>
  </si>
  <si>
    <t>24029</t>
  </si>
  <si>
    <t>3098E</t>
  </si>
  <si>
    <t>13098E</t>
  </si>
  <si>
    <t>24030</t>
  </si>
  <si>
    <t>24053</t>
  </si>
  <si>
    <t>2970W</t>
  </si>
  <si>
    <t>12970W</t>
  </si>
  <si>
    <t>MO</t>
  </si>
  <si>
    <t>D13/2</t>
  </si>
  <si>
    <t>D13/2 22/1</t>
  </si>
  <si>
    <t>D13/2 22/2</t>
  </si>
  <si>
    <t>D13/2 28/2</t>
  </si>
  <si>
    <t>D13/2 42/2</t>
  </si>
  <si>
    <t>48025</t>
  </si>
  <si>
    <t>D22/1</t>
  </si>
  <si>
    <t>D22/1 22/0,6</t>
  </si>
  <si>
    <t>D22/1 22/1</t>
  </si>
  <si>
    <t>D22/1 22/2</t>
  </si>
  <si>
    <t>D22/1 28/2</t>
  </si>
  <si>
    <t>D22/1 42/2</t>
  </si>
  <si>
    <t>48026</t>
  </si>
  <si>
    <t>D13/1</t>
  </si>
  <si>
    <t>D13/1 22/0,6</t>
  </si>
  <si>
    <t>D13/1 22/1</t>
  </si>
  <si>
    <t>D13/1 22/2</t>
  </si>
  <si>
    <t>D13/1 28/2</t>
  </si>
  <si>
    <t>D13/1 42/2</t>
  </si>
  <si>
    <t xml:space="preserve">1006W </t>
  </si>
  <si>
    <t xml:space="preserve">01006W </t>
  </si>
  <si>
    <t xml:space="preserve">91006W </t>
  </si>
  <si>
    <t xml:space="preserve">81006W </t>
  </si>
  <si>
    <t>30039</t>
  </si>
  <si>
    <t>D8/5</t>
  </si>
  <si>
    <t>D8/5 22/0,6</t>
  </si>
  <si>
    <t>D8/5 22/1</t>
  </si>
  <si>
    <t>D8/5 22/2</t>
  </si>
  <si>
    <t>D8/5 28/2</t>
  </si>
  <si>
    <t>D8/5 42/2</t>
  </si>
  <si>
    <t>20119</t>
  </si>
  <si>
    <t>20122</t>
  </si>
  <si>
    <t>926V</t>
  </si>
  <si>
    <t>9926V</t>
  </si>
  <si>
    <t>8926V</t>
  </si>
  <si>
    <t>20168</t>
  </si>
  <si>
    <t>20169</t>
  </si>
  <si>
    <t>D28/1</t>
  </si>
  <si>
    <t>D28/1 22/0,6</t>
  </si>
  <si>
    <t>D28/1 22/1</t>
  </si>
  <si>
    <t>D28/1 22/2</t>
  </si>
  <si>
    <t>D28/1 28/2</t>
  </si>
  <si>
    <t>D28/1 42/2</t>
  </si>
  <si>
    <t>20033</t>
  </si>
  <si>
    <t>961E</t>
  </si>
  <si>
    <t>20128</t>
  </si>
  <si>
    <t>D4/31</t>
  </si>
  <si>
    <t>D4/31 22/0,6</t>
  </si>
  <si>
    <t>D4/31 22/1</t>
  </si>
  <si>
    <t>D4/31 22/2</t>
  </si>
  <si>
    <t>D4/31 42/2</t>
  </si>
  <si>
    <t>2961W</t>
  </si>
  <si>
    <t>92961W</t>
  </si>
  <si>
    <t>82961W</t>
  </si>
  <si>
    <t>20031</t>
  </si>
  <si>
    <t>D4/13</t>
  </si>
  <si>
    <t>D4/13 22/0,6</t>
  </si>
  <si>
    <t>D4/13 22/2</t>
  </si>
  <si>
    <t>55031</t>
  </si>
  <si>
    <t>D10/10</t>
  </si>
  <si>
    <t>D10/10 22/0,6</t>
  </si>
  <si>
    <t>D10/10 22/2</t>
  </si>
  <si>
    <t>D10/10 42/2</t>
  </si>
  <si>
    <t>HRAIN</t>
  </si>
  <si>
    <t>22240</t>
  </si>
  <si>
    <t>20038</t>
  </si>
  <si>
    <t>1846W</t>
  </si>
  <si>
    <t>81846W</t>
  </si>
  <si>
    <t>D26/1</t>
  </si>
  <si>
    <t>D26/1 22/0,6</t>
  </si>
  <si>
    <t>D26/1 22/1</t>
  </si>
  <si>
    <t>D26/1 22/2</t>
  </si>
  <si>
    <t>D26/1 28/2</t>
  </si>
  <si>
    <t>D26/1 42/2</t>
  </si>
  <si>
    <t>20134</t>
  </si>
  <si>
    <t>20113</t>
  </si>
  <si>
    <t>55032</t>
  </si>
  <si>
    <t>55028</t>
  </si>
  <si>
    <t>D27/1</t>
  </si>
  <si>
    <t>D27/1 22/0,6</t>
  </si>
  <si>
    <t>D27/1 22/1</t>
  </si>
  <si>
    <t>D27/1 22/2</t>
  </si>
  <si>
    <t>D27/1 28/2</t>
  </si>
  <si>
    <t>D27/1 42/2</t>
  </si>
  <si>
    <t>20147</t>
  </si>
  <si>
    <t>1222W</t>
  </si>
  <si>
    <t>20158</t>
  </si>
  <si>
    <t>D12/1</t>
  </si>
  <si>
    <t>D12/1 22/0,6</t>
  </si>
  <si>
    <t>D12/1 22/1</t>
  </si>
  <si>
    <t>D12/1 22/2</t>
  </si>
  <si>
    <t>D12/1 28/2</t>
  </si>
  <si>
    <t>D12/1 42/2</t>
  </si>
  <si>
    <t>20191</t>
  </si>
  <si>
    <t>42048</t>
  </si>
  <si>
    <t>731V</t>
  </si>
  <si>
    <t>0731V</t>
  </si>
  <si>
    <t>8731V</t>
  </si>
  <si>
    <t>20021</t>
  </si>
  <si>
    <t>20064</t>
  </si>
  <si>
    <t>D4/12</t>
  </si>
  <si>
    <t>D4/12 22/0,6</t>
  </si>
  <si>
    <t>D4/12 22/1</t>
  </si>
  <si>
    <t>D4/12 22/2</t>
  </si>
  <si>
    <t>D4/12 28/2</t>
  </si>
  <si>
    <t>1718W</t>
  </si>
  <si>
    <t>01718W</t>
  </si>
  <si>
    <t>81718W</t>
  </si>
  <si>
    <t>20065</t>
  </si>
  <si>
    <t>D4/20</t>
  </si>
  <si>
    <t>D4/20 22/0,6</t>
  </si>
  <si>
    <t>D4/20 22/2</t>
  </si>
  <si>
    <t>D4/20 42/2</t>
  </si>
  <si>
    <t>20074</t>
  </si>
  <si>
    <t>55001</t>
  </si>
  <si>
    <t>36009</t>
  </si>
  <si>
    <t>D1/1</t>
  </si>
  <si>
    <t>D1/1 22/0,6</t>
  </si>
  <si>
    <t>D1/1 22/1</t>
  </si>
  <si>
    <t>D1/1 22/2</t>
  </si>
  <si>
    <t>D1/1 28/2</t>
  </si>
  <si>
    <t>D1/1 42/2</t>
  </si>
  <si>
    <t>48005</t>
  </si>
  <si>
    <t>Glamour medis šviesus</t>
  </si>
  <si>
    <t>3001W</t>
  </si>
  <si>
    <t>13001W</t>
  </si>
  <si>
    <t>30065</t>
  </si>
  <si>
    <t>D8/2</t>
  </si>
  <si>
    <t>D8/2 22/0,6</t>
  </si>
  <si>
    <t>D8/2 22/1</t>
  </si>
  <si>
    <t>D8/2 22/2</t>
  </si>
  <si>
    <t>D8/2 28/2</t>
  </si>
  <si>
    <t>D8/2 42/2</t>
  </si>
  <si>
    <t>30070</t>
  </si>
  <si>
    <t>D8/6</t>
  </si>
  <si>
    <t>D8/6 22/0,6</t>
  </si>
  <si>
    <t>D8/6 22/1</t>
  </si>
  <si>
    <t>D8/6 22/2</t>
  </si>
  <si>
    <t>D8/6 28/2</t>
  </si>
  <si>
    <t>D8/6 42/2</t>
  </si>
  <si>
    <t>41018</t>
  </si>
  <si>
    <t>D2/2</t>
  </si>
  <si>
    <t>D2/2 22/0,6</t>
  </si>
  <si>
    <t>D2/2 22/1</t>
  </si>
  <si>
    <t>D2/2 22/2</t>
  </si>
  <si>
    <t>D2/2 28/2</t>
  </si>
  <si>
    <t>D2/2 42/2</t>
  </si>
  <si>
    <t>42039</t>
  </si>
  <si>
    <t>50083</t>
  </si>
  <si>
    <t>3329W</t>
  </si>
  <si>
    <t>13329W</t>
  </si>
  <si>
    <t>38002</t>
  </si>
  <si>
    <t>24048</t>
  </si>
  <si>
    <t>D3/1</t>
  </si>
  <si>
    <t>D3/1 22/0,6</t>
  </si>
  <si>
    <t>D3/1 22/1</t>
  </si>
  <si>
    <t>D3/1 22/2</t>
  </si>
  <si>
    <t>D3/1 28/2</t>
  </si>
  <si>
    <t>D3/1 42/2</t>
  </si>
  <si>
    <t>55004</t>
  </si>
  <si>
    <t>Ponderoso pušis</t>
  </si>
  <si>
    <t>2257W</t>
  </si>
  <si>
    <t>12257W</t>
  </si>
  <si>
    <t>55006</t>
  </si>
  <si>
    <t>Balta Fano pušis</t>
  </si>
  <si>
    <t>55008</t>
  </si>
  <si>
    <t>2793W</t>
  </si>
  <si>
    <t>12793W</t>
  </si>
  <si>
    <t>37001</t>
  </si>
  <si>
    <t>1961W</t>
  </si>
  <si>
    <t>11961W</t>
  </si>
  <si>
    <t>81961W</t>
  </si>
  <si>
    <t>27039</t>
  </si>
  <si>
    <t>D9/1</t>
  </si>
  <si>
    <t>D9/1 22/0,6</t>
  </si>
  <si>
    <t>D9/1 22/1</t>
  </si>
  <si>
    <t>D9/1 22/2</t>
  </si>
  <si>
    <t>D9/1 28/2</t>
  </si>
  <si>
    <t>D9/1 42/2</t>
  </si>
  <si>
    <t xml:space="preserve">  Atspari drėgmei balta lygi</t>
  </si>
  <si>
    <t>F</t>
  </si>
  <si>
    <t>18/8533MG</t>
  </si>
  <si>
    <t>18/8685MG</t>
  </si>
  <si>
    <t xml:space="preserve">  Balta alpių blizgi</t>
  </si>
  <si>
    <t>201-GP</t>
  </si>
  <si>
    <t>201-GP 22/0,6</t>
  </si>
  <si>
    <t>201-GP 22/1</t>
  </si>
  <si>
    <t>201-GP 22/2</t>
  </si>
  <si>
    <t>201-GP 42/2</t>
  </si>
  <si>
    <t>HDF</t>
  </si>
  <si>
    <t>3/BESP</t>
  </si>
  <si>
    <t xml:space="preserve">  Bespalvė HDF</t>
  </si>
  <si>
    <t>MDF</t>
  </si>
  <si>
    <t>18/MDF</t>
  </si>
  <si>
    <t>Aprašymas</t>
  </si>
  <si>
    <t>Eil Nr.</t>
  </si>
  <si>
    <t>Detalių kiekis</t>
  </si>
  <si>
    <t>Kvadratūra</t>
  </si>
  <si>
    <t>MEL-BALTAS</t>
  </si>
  <si>
    <t>MEL-PILKAS</t>
  </si>
  <si>
    <t>MEL-NE-PL</t>
  </si>
  <si>
    <t>NE-PL-PVC-04mm</t>
  </si>
  <si>
    <t>NE-PL-PVC-06mm</t>
  </si>
  <si>
    <t>NE-PL-PVC-08mm</t>
  </si>
  <si>
    <t>NE-PL-PVC-1mm</t>
  </si>
  <si>
    <t>NE-PL-PVC-2mm</t>
  </si>
  <si>
    <t>NE-PL-PVC-42/2mm</t>
  </si>
  <si>
    <t>Melaminas pagal plokštės spalvą</t>
  </si>
  <si>
    <t>Melaminas baltas</t>
  </si>
  <si>
    <t>Melaminas pilkas</t>
  </si>
  <si>
    <t>Melaminas kliento</t>
  </si>
  <si>
    <t>Melaminas ne pagal plokštės spalvą</t>
  </si>
  <si>
    <t>Melaminas pagal plokštės spalvą, platus 40 mm</t>
  </si>
  <si>
    <t>----------------------</t>
  </si>
  <si>
    <t>PVC 0,4 mm pagal plokštę</t>
  </si>
  <si>
    <t>PVC 0,6 mm pagal plokštę</t>
  </si>
  <si>
    <t>PVC 0,8 mm pagal plokštę</t>
  </si>
  <si>
    <t>PVC 1 mm pagal plokštę</t>
  </si>
  <si>
    <t>PVC 2 mm pagal plokštę</t>
  </si>
  <si>
    <t>PVC 2 mm pagal plokštę, platus 42 mm</t>
  </si>
  <si>
    <t>Kliento PVC 0,4 mm</t>
  </si>
  <si>
    <t>Kliento PVC 0,6 mm</t>
  </si>
  <si>
    <t>Kliento PVC 0,8 mm</t>
  </si>
  <si>
    <t>Kliento PVC 1 mm</t>
  </si>
  <si>
    <t>Kliento PVC 2 mm</t>
  </si>
  <si>
    <t>Kliento PVC 2 mm, platus 42 mm</t>
  </si>
  <si>
    <t>PVC 0,4 mm ne pagal plokštę</t>
  </si>
  <si>
    <t>PVC 0,6 mm ne pagal plokštę</t>
  </si>
  <si>
    <t>PVC 0,8 mm ne pagal plokštę</t>
  </si>
  <si>
    <t>PVC 1 mm ne pagal plokštę</t>
  </si>
  <si>
    <t>PVC 2 mm ne pagal plokštę</t>
  </si>
  <si>
    <t>PVC 2 mm ne pagal plokštę, platus 42 mm</t>
  </si>
  <si>
    <t>Kantas  viršus</t>
  </si>
  <si>
    <t>Kantas apačia</t>
  </si>
  <si>
    <t xml:space="preserve"> Kantas   kairė</t>
  </si>
  <si>
    <t>Kantas dešinė</t>
  </si>
  <si>
    <t>www.diforma.lt</t>
  </si>
  <si>
    <r>
      <t xml:space="preserve">Tel./fax: </t>
    </r>
    <r>
      <rPr>
        <b/>
        <sz val="10"/>
        <rFont val="Arial"/>
        <family val="2"/>
        <charset val="186"/>
      </rPr>
      <t>(+370 37 )762178</t>
    </r>
    <r>
      <rPr>
        <sz val="10"/>
        <rFont val="Arial"/>
        <family val="2"/>
        <charset val="186"/>
      </rPr>
      <t>, Mob.tel.</t>
    </r>
    <r>
      <rPr>
        <b/>
        <sz val="10"/>
        <rFont val="Arial"/>
        <family val="2"/>
        <charset val="186"/>
      </rPr>
      <t>(+370 656) 24694</t>
    </r>
  </si>
  <si>
    <t>Užsakymo įvykdymo data</t>
  </si>
  <si>
    <t xml:space="preserve"> val.</t>
  </si>
  <si>
    <t>Tel. nr.</t>
  </si>
  <si>
    <t>Plokštės  pavadinimas iš asortimento</t>
  </si>
  <si>
    <t>Kodas</t>
  </si>
  <si>
    <t xml:space="preserve"> mm</t>
  </si>
  <si>
    <t>KLIENTO plokštės pavadinimas</t>
  </si>
  <si>
    <t>Plokščių ruošinių pjovimo ir paslaugų užsakymo specifikacija</t>
  </si>
  <si>
    <t>Operacijos pavadinimas</t>
  </si>
  <si>
    <t>Kanto Kodas</t>
  </si>
  <si>
    <t>Paslaugos / Kanto  kodas</t>
  </si>
  <si>
    <t>Kiekis</t>
  </si>
  <si>
    <t>Mato vnt</t>
  </si>
  <si>
    <t>Kaina</t>
  </si>
  <si>
    <t>Suma</t>
  </si>
  <si>
    <t>Kampų  pjovimo  skaičiavimas</t>
  </si>
  <si>
    <t>Naudingas ruošinių plotas</t>
  </si>
  <si>
    <t>q lmdp supj.</t>
  </si>
  <si>
    <r>
      <t>m</t>
    </r>
    <r>
      <rPr>
        <b/>
        <vertAlign val="superscript"/>
        <sz val="9"/>
        <rFont val="Arial"/>
        <family val="2"/>
        <charset val="186"/>
      </rPr>
      <t>2</t>
    </r>
  </si>
  <si>
    <t>mm</t>
  </si>
  <si>
    <t>X</t>
  </si>
  <si>
    <t>vnt</t>
  </si>
  <si>
    <t>=</t>
  </si>
  <si>
    <t>Bendras plotas</t>
  </si>
  <si>
    <t>MELAMINAS  21  BALTAS</t>
  </si>
  <si>
    <t>m'</t>
  </si>
  <si>
    <t>MELAMINAS  21  PILKAS</t>
  </si>
  <si>
    <t>MELAMINAS  21  pagal plokštę</t>
  </si>
  <si>
    <t>MELAMINAS  40  pagal plokštę</t>
  </si>
  <si>
    <t>PVC 22/0.45</t>
  </si>
  <si>
    <t>Tiesus</t>
  </si>
  <si>
    <t>PVC 22/0.6</t>
  </si>
  <si>
    <t>PVC 22/0.8</t>
  </si>
  <si>
    <t>Figūrinis</t>
  </si>
  <si>
    <t>PVC 22/1</t>
  </si>
  <si>
    <t>PVC 22/2</t>
  </si>
  <si>
    <t>PVC 28/2</t>
  </si>
  <si>
    <t>PVC 42/2</t>
  </si>
  <si>
    <t>PVC 45/2</t>
  </si>
  <si>
    <t>Kliento PVC 22/0.45</t>
  </si>
  <si>
    <t>Kliento PVC 22/0.6</t>
  </si>
  <si>
    <t>Kliento PVC 22/2</t>
  </si>
  <si>
    <t>Kliento MELAMINAS 21</t>
  </si>
  <si>
    <t xml:space="preserve">Kampai (suskaldymas) </t>
  </si>
  <si>
    <t>LMDP apdirbimo  Paslaugos kodas</t>
  </si>
  <si>
    <t>Apvalinimas</t>
  </si>
  <si>
    <t>Detalių storinimas</t>
  </si>
  <si>
    <t>Rankinis pjovimas</t>
  </si>
  <si>
    <t>Pjūvis (LMDP/stalviršis)</t>
  </si>
  <si>
    <t>Išpjova</t>
  </si>
  <si>
    <t>Skylės lankstams Ø 35</t>
  </si>
  <si>
    <t>Viso  SUMA</t>
  </si>
  <si>
    <t>AVANSAS</t>
  </si>
  <si>
    <t>Avanso  Suma</t>
  </si>
  <si>
    <t>Pl. Kodas</t>
  </si>
  <si>
    <t>Rikiuoti  B</t>
  </si>
  <si>
    <t>Kaina su PVM</t>
  </si>
  <si>
    <t>LMDP  apdirbimas</t>
  </si>
  <si>
    <t>Paslaugos  kodas</t>
  </si>
  <si>
    <t>q apdirb.</t>
  </si>
  <si>
    <t>TIESUS kantavimas</t>
  </si>
  <si>
    <t>PVC 22/1.4 blizgus</t>
  </si>
  <si>
    <t>FIGŪRINIS kantavimas</t>
  </si>
  <si>
    <t>KLIJ. TIESUS kantavimas</t>
  </si>
  <si>
    <t>Kliento MELAMINAS 40</t>
  </si>
  <si>
    <t>Kliento PVC 22/0.8</t>
  </si>
  <si>
    <t>Kliento PVC 22/1</t>
  </si>
  <si>
    <t>Kliento PVC 22/1.4 blizgus</t>
  </si>
  <si>
    <t>Kliento PVC 28/2</t>
  </si>
  <si>
    <t>Kliento PVC 42/2</t>
  </si>
  <si>
    <t>Kliento PVC 45/2</t>
  </si>
  <si>
    <t>Kliento FIGŪR. Kantav.</t>
  </si>
  <si>
    <t>Melamino  kantai – tiesus / figūrinis</t>
  </si>
  <si>
    <t>01  W2250</t>
  </si>
  <si>
    <t>MELAMINAS  21  ne  pagal plokštę</t>
  </si>
  <si>
    <t>LAM  JUO  KL21</t>
  </si>
  <si>
    <t>36  U2100</t>
  </si>
  <si>
    <t>MELAMINAS  40  ne  pagal plokštę</t>
  </si>
  <si>
    <t>LAM  JUO  KL40</t>
  </si>
  <si>
    <t>LMDP pjovimo kaina Nr. 1</t>
  </si>
  <si>
    <t>Stulpelio Nr.</t>
  </si>
  <si>
    <t>LMDP pjovimo kaina Nr. 2</t>
  </si>
  <si>
    <t>LMDP pjovimo kaina Nr. 3</t>
  </si>
  <si>
    <t>Melamino  kantai</t>
  </si>
  <si>
    <t>Kantavimas</t>
  </si>
  <si>
    <t>D4/39 42/2</t>
  </si>
  <si>
    <t>2969W</t>
  </si>
  <si>
    <t>82969W</t>
  </si>
  <si>
    <t>D13/2 22/0.6</t>
  </si>
  <si>
    <t>Rekomenduojamas HDF kodas</t>
  </si>
  <si>
    <t>Rekomenduojamas  HDF  KODAS</t>
  </si>
  <si>
    <t>Vidinio kampo 90 apdirbimas</t>
  </si>
  <si>
    <t>Detalių siaurinimas</t>
  </si>
  <si>
    <t>Apdirbimo paslaugų sąrašas</t>
  </si>
  <si>
    <t>Kliento LMDP pjovimas iki 1 m2</t>
  </si>
  <si>
    <t>Kliento LMDP pjovimas</t>
  </si>
  <si>
    <t>Siaurų detalių kantavimui apdirbimas</t>
  </si>
  <si>
    <r>
      <t>m</t>
    </r>
    <r>
      <rPr>
        <vertAlign val="superscript"/>
        <sz val="8"/>
        <rFont val="Arial"/>
        <family val="2"/>
        <charset val="186"/>
      </rPr>
      <t>2</t>
    </r>
  </si>
  <si>
    <t>11027</t>
  </si>
  <si>
    <t>12115</t>
  </si>
  <si>
    <t>16002</t>
  </si>
  <si>
    <t>12257</t>
  </si>
  <si>
    <t>12290</t>
  </si>
  <si>
    <t>2963W</t>
  </si>
  <si>
    <t>02963W</t>
  </si>
  <si>
    <t>82963W</t>
  </si>
  <si>
    <r>
      <t xml:space="preserve">S  /  </t>
    </r>
    <r>
      <rPr>
        <b/>
        <sz val="8"/>
        <color rgb="FF0070C0"/>
        <rFont val="Arial"/>
        <family val="2"/>
        <charset val="186"/>
      </rPr>
      <t>TEKSTAS</t>
    </r>
    <r>
      <rPr>
        <b/>
        <sz val="8"/>
        <color indexed="10"/>
        <rFont val="Arial"/>
        <family val="2"/>
        <charset val="186"/>
      </rPr>
      <t xml:space="preserve"> – RIKIUOTI – IŠSKLEISTI KANTUS</t>
    </r>
  </si>
  <si>
    <t>Kašmyro blizgi</t>
  </si>
  <si>
    <t>Satin blizgi</t>
  </si>
  <si>
    <t>18/0171MG</t>
  </si>
  <si>
    <t>18/5981MG</t>
  </si>
  <si>
    <t>18/7045MG</t>
  </si>
  <si>
    <t>18/7166MG</t>
  </si>
  <si>
    <t>UŽS 1</t>
  </si>
  <si>
    <t>UŽS 2</t>
  </si>
  <si>
    <t>UŽS 3</t>
  </si>
  <si>
    <t>UŽS 4</t>
  </si>
  <si>
    <t>UŽS 5</t>
  </si>
  <si>
    <t>SK 1</t>
  </si>
  <si>
    <t>SK 5</t>
  </si>
  <si>
    <t>SK 4</t>
  </si>
  <si>
    <t>SK 3</t>
  </si>
  <si>
    <t>SK 2</t>
  </si>
  <si>
    <t>Viso SUMA</t>
  </si>
  <si>
    <t>Užs 1 suma</t>
  </si>
  <si>
    <t>Sumos tik orientacinės</t>
  </si>
  <si>
    <t>260</t>
  </si>
  <si>
    <t>260 22/0,6</t>
  </si>
  <si>
    <t>260 22/2</t>
  </si>
  <si>
    <t>260 42/2</t>
  </si>
  <si>
    <t>202-S</t>
  </si>
  <si>
    <t>202-S 22/0,6</t>
  </si>
  <si>
    <t>202-S 22/2</t>
  </si>
  <si>
    <t>202-S 42/2</t>
  </si>
  <si>
    <t>897532</t>
  </si>
  <si>
    <t>67302</t>
  </si>
  <si>
    <t>167302</t>
  </si>
  <si>
    <t>D4/31 28/2</t>
  </si>
  <si>
    <t>SD</t>
  </si>
  <si>
    <t>3110W</t>
  </si>
  <si>
    <t>93110W</t>
  </si>
  <si>
    <t>83110W</t>
  </si>
  <si>
    <t>81222W</t>
  </si>
  <si>
    <t>D4/39 22/1</t>
  </si>
  <si>
    <t>Data</t>
  </si>
  <si>
    <t>Avansas</t>
  </si>
  <si>
    <t>KASOS  ČEKIS</t>
  </si>
  <si>
    <t>RU</t>
  </si>
  <si>
    <t>194564</t>
  </si>
  <si>
    <t>20233</t>
  </si>
  <si>
    <t>20246</t>
  </si>
  <si>
    <t>20256</t>
  </si>
  <si>
    <t>20315</t>
  </si>
  <si>
    <t>20320</t>
  </si>
  <si>
    <t>20326</t>
  </si>
  <si>
    <t>22239</t>
  </si>
  <si>
    <t>30135</t>
  </si>
  <si>
    <t>34021</t>
  </si>
  <si>
    <t>34032</t>
  </si>
  <si>
    <t>34033</t>
  </si>
  <si>
    <t>36002</t>
  </si>
  <si>
    <t>48041</t>
  </si>
  <si>
    <t>50088</t>
  </si>
  <si>
    <t>50094</t>
  </si>
  <si>
    <t>50095</t>
  </si>
  <si>
    <t>55072</t>
  </si>
  <si>
    <t>76044</t>
  </si>
  <si>
    <t>NW</t>
  </si>
  <si>
    <t>Lorenzo ąžuolas</t>
  </si>
  <si>
    <t>Artisano ąžuolas</t>
  </si>
  <si>
    <t>Sidabrinis ąžuolas</t>
  </si>
  <si>
    <t>Puccini ąžuolas</t>
  </si>
  <si>
    <t>Ąžuolas Riva</t>
  </si>
  <si>
    <t>Riešutas Okapi</t>
  </si>
  <si>
    <t>Juodasis Portlando uosis</t>
  </si>
  <si>
    <t>Kalnų uosis</t>
  </si>
  <si>
    <t>Baltasis gluosnis</t>
  </si>
  <si>
    <t>Belato pilka</t>
  </si>
  <si>
    <t>3262W</t>
  </si>
  <si>
    <t>13262W</t>
  </si>
  <si>
    <t>2977W</t>
  </si>
  <si>
    <t>12977W</t>
  </si>
  <si>
    <t>3618W</t>
  </si>
  <si>
    <t>13618W</t>
  </si>
  <si>
    <t>3555W</t>
  </si>
  <si>
    <t>13555W</t>
  </si>
  <si>
    <t>3953W</t>
  </si>
  <si>
    <t>13953W</t>
  </si>
  <si>
    <t>1157W</t>
  </si>
  <si>
    <t>11157W</t>
  </si>
  <si>
    <t>2926W</t>
  </si>
  <si>
    <t>12926W</t>
  </si>
  <si>
    <t>1883W</t>
  </si>
  <si>
    <t>11883W</t>
  </si>
  <si>
    <t>2617W</t>
  </si>
  <si>
    <t>12617W</t>
  </si>
  <si>
    <t>2264E</t>
  </si>
  <si>
    <t>12264E</t>
  </si>
  <si>
    <t>3548W</t>
  </si>
  <si>
    <t>13548W</t>
  </si>
  <si>
    <t>3487W</t>
  </si>
  <si>
    <t>13487W</t>
  </si>
  <si>
    <t>3409W</t>
  </si>
  <si>
    <t>13409W</t>
  </si>
  <si>
    <t>3952W</t>
  </si>
  <si>
    <t>13952W</t>
  </si>
  <si>
    <t>3957W</t>
  </si>
  <si>
    <t>13957W</t>
  </si>
  <si>
    <t>3809W</t>
  </si>
  <si>
    <t>13809W</t>
  </si>
  <si>
    <t>2678W</t>
  </si>
  <si>
    <t>82678W</t>
  </si>
  <si>
    <t>1140260</t>
  </si>
  <si>
    <t>172467</t>
  </si>
  <si>
    <t>179014</t>
  </si>
  <si>
    <t xml:space="preserve">  Tamsiai pilka blizgi</t>
  </si>
  <si>
    <t>Latte blizgi</t>
  </si>
  <si>
    <t>D4/48</t>
  </si>
  <si>
    <t>D4/48 22/0,6</t>
  </si>
  <si>
    <t>D4/48 22/2</t>
  </si>
  <si>
    <t>D4/48 28/2</t>
  </si>
  <si>
    <t>D4/48 42/2</t>
  </si>
  <si>
    <t>D4/56</t>
  </si>
  <si>
    <t>D4/56 22/0,6</t>
  </si>
  <si>
    <t>D4/56 22/2</t>
  </si>
  <si>
    <t>D4/56 42/2</t>
  </si>
  <si>
    <t>980ST2</t>
  </si>
  <si>
    <t>ST2</t>
  </si>
  <si>
    <t>18/ST2/980</t>
  </si>
  <si>
    <t>12678W</t>
  </si>
  <si>
    <t>260 22/1</t>
  </si>
  <si>
    <t>10003MO</t>
  </si>
  <si>
    <t>10003MP</t>
  </si>
  <si>
    <t>10003SM</t>
  </si>
  <si>
    <t>Apdirbimas</t>
  </si>
  <si>
    <t>Aptarnavimas</t>
  </si>
  <si>
    <t>q aptarn.</t>
  </si>
  <si>
    <t>12001MO</t>
  </si>
  <si>
    <t>12001MP</t>
  </si>
  <si>
    <t>R42039</t>
  </si>
  <si>
    <t>Plokštės  kodai</t>
  </si>
  <si>
    <t>Senas kodas</t>
  </si>
  <si>
    <t>Naujas kodas</t>
  </si>
  <si>
    <t>Lapo kv.m.</t>
  </si>
  <si>
    <t>Kolekcija</t>
  </si>
  <si>
    <t>HDF Bespalvė</t>
  </si>
  <si>
    <t>PK</t>
  </si>
  <si>
    <t>HDF Balta</t>
  </si>
  <si>
    <t>HDF Šviesiai pilka</t>
  </si>
  <si>
    <t>HDF Tamsiai pilka</t>
  </si>
  <si>
    <t>HDF Grafitas</t>
  </si>
  <si>
    <t>HDF Kreminė</t>
  </si>
  <si>
    <t>SK</t>
  </si>
  <si>
    <t>HDF Sonoma ąžuolas</t>
  </si>
  <si>
    <t>HDF Vyšnia oksf. tamsi</t>
  </si>
  <si>
    <r>
      <t>m</t>
    </r>
    <r>
      <rPr>
        <b/>
        <i/>
        <vertAlign val="superscript"/>
        <sz val="9"/>
        <color indexed="23"/>
        <rFont val="Arial"/>
        <family val="2"/>
        <charset val="186"/>
      </rPr>
      <t>2</t>
    </r>
  </si>
  <si>
    <t>83001W</t>
  </si>
  <si>
    <t>83329W</t>
  </si>
  <si>
    <t>83409W</t>
  </si>
  <si>
    <t>83953W</t>
  </si>
  <si>
    <t>20176</t>
  </si>
  <si>
    <t>PVC 22/1.0 blizgus</t>
  </si>
  <si>
    <t>Kliento PVC 22/1.0 blizgus</t>
  </si>
  <si>
    <t>72467PRO</t>
  </si>
  <si>
    <t>140680PRO</t>
  </si>
  <si>
    <t>140260PRO</t>
  </si>
  <si>
    <t>94564PRO</t>
  </si>
  <si>
    <t>91470PRO</t>
  </si>
  <si>
    <t>78335PRO</t>
  </si>
  <si>
    <t>191470PRO</t>
  </si>
  <si>
    <t>1140680PRO</t>
  </si>
  <si>
    <t>194564PRO</t>
  </si>
  <si>
    <t>1140260PRO</t>
  </si>
  <si>
    <t>172467PRO</t>
  </si>
  <si>
    <t>HDF Ąžuolas</t>
  </si>
  <si>
    <r>
      <t xml:space="preserve">  m</t>
    </r>
    <r>
      <rPr>
        <b/>
        <vertAlign val="superscript"/>
        <sz val="7"/>
        <rFont val="Arial"/>
        <family val="2"/>
        <charset val="186"/>
      </rPr>
      <t>2</t>
    </r>
  </si>
  <si>
    <t>BESIULIS-08mm</t>
  </si>
  <si>
    <t>BESIULIS-1mm</t>
  </si>
  <si>
    <t>BESIULIS-2mm</t>
  </si>
  <si>
    <t>BESIULIS PVC 0,8 mm pagal plokštę</t>
  </si>
  <si>
    <t>BESIULIS PVC 1 mm pagal plokštę</t>
  </si>
  <si>
    <t>BESIULIS PVC 2 mm pagal plokštę</t>
  </si>
  <si>
    <t>Kliento BESIULIS PVC 0,8 mm</t>
  </si>
  <si>
    <t>Kliento BESIULIS PVC 1 mm</t>
  </si>
  <si>
    <t>Kliento BESIULIS PVC 2 mm</t>
  </si>
  <si>
    <t>KLIEN-BESIUL-08mm</t>
  </si>
  <si>
    <t>KLIEN-BESIUL-1mm</t>
  </si>
  <si>
    <t>KLIEN-BESIUL-2mm</t>
  </si>
  <si>
    <t>BESIULIS PVC</t>
  </si>
  <si>
    <t>Užs 2 suma</t>
  </si>
  <si>
    <t>Užs 3 suma</t>
  </si>
  <si>
    <t>Užs 4 suma</t>
  </si>
  <si>
    <t>Užs 5 suma</t>
  </si>
  <si>
    <t>140T</t>
  </si>
  <si>
    <t>1140T</t>
  </si>
  <si>
    <t>8140T</t>
  </si>
  <si>
    <t>83098E</t>
  </si>
  <si>
    <t>191470PRO STR</t>
  </si>
  <si>
    <t>98473 PRO</t>
  </si>
  <si>
    <t>91470PRO STR</t>
  </si>
  <si>
    <t>Pagrindinis kantas 1</t>
  </si>
  <si>
    <t>Magnolija</t>
  </si>
  <si>
    <t>Pilkas perlas</t>
  </si>
  <si>
    <t>Juodas grafitas</t>
  </si>
  <si>
    <t>Delfino pilka</t>
  </si>
  <si>
    <t>Bazaltas</t>
  </si>
  <si>
    <t>Zonda pilka</t>
  </si>
  <si>
    <t>Trufel</t>
  </si>
  <si>
    <t>Be Rooted</t>
  </si>
  <si>
    <t>Slyvinė</t>
  </si>
  <si>
    <t>Mėta</t>
  </si>
  <si>
    <t>Avokadas</t>
  </si>
  <si>
    <t>Baltas Wilton ąžuolas</t>
  </si>
  <si>
    <t>Itališkas ąžuolas</t>
  </si>
  <si>
    <t>Alyvuotas ąžuolas</t>
  </si>
  <si>
    <t>Karamelinis ąžuolas</t>
  </si>
  <si>
    <t>Estana ąžuolas šviesus</t>
  </si>
  <si>
    <t>Retro ąžuolas</t>
  </si>
  <si>
    <t>Riešutas Real</t>
  </si>
  <si>
    <t>Uosis Ladoga tamsus</t>
  </si>
  <si>
    <t>Mazurijos beržas</t>
  </si>
  <si>
    <t>Beržas Lund</t>
  </si>
  <si>
    <t>Vyšnia Havanos</t>
  </si>
  <si>
    <t>Vyšnia Porto</t>
  </si>
  <si>
    <t>Balta Anderson pušis</t>
  </si>
  <si>
    <t>Slaviška pušis</t>
  </si>
  <si>
    <t>Mitu pilka</t>
  </si>
  <si>
    <t>Marmuras Bianco</t>
  </si>
  <si>
    <t>Juodas marmuras Royal</t>
  </si>
  <si>
    <t>Inox pilka</t>
  </si>
  <si>
    <t>82257W</t>
  </si>
  <si>
    <t>67302PRO</t>
  </si>
  <si>
    <t>167302PRO</t>
  </si>
  <si>
    <t>4273W</t>
  </si>
  <si>
    <t>2205W</t>
  </si>
  <si>
    <t>3761W</t>
  </si>
  <si>
    <t>1575E</t>
  </si>
  <si>
    <t>541E</t>
  </si>
  <si>
    <t>3379W</t>
  </si>
  <si>
    <t>3068W</t>
  </si>
  <si>
    <t>4288W</t>
  </si>
  <si>
    <t>4272W</t>
  </si>
  <si>
    <t>2267E</t>
  </si>
  <si>
    <t>78335PRO LN</t>
  </si>
  <si>
    <t>112334</t>
  </si>
  <si>
    <t>162433</t>
  </si>
  <si>
    <t>1141060</t>
  </si>
  <si>
    <t>1141088</t>
  </si>
  <si>
    <t>171119</t>
  </si>
  <si>
    <t>1140647</t>
  </si>
  <si>
    <t>171692</t>
  </si>
  <si>
    <t>1140070</t>
  </si>
  <si>
    <t>14273W</t>
  </si>
  <si>
    <t>12205W</t>
  </si>
  <si>
    <t>13761W</t>
  </si>
  <si>
    <t>11575E</t>
  </si>
  <si>
    <t>1541E</t>
  </si>
  <si>
    <t>13379W</t>
  </si>
  <si>
    <t>16649</t>
  </si>
  <si>
    <t>13068W</t>
  </si>
  <si>
    <t>12267E</t>
  </si>
  <si>
    <t>15363</t>
  </si>
  <si>
    <t>D4/63</t>
  </si>
  <si>
    <t>D4/63 22/0,6</t>
  </si>
  <si>
    <t>D4/63 22/2</t>
  </si>
  <si>
    <t>D10/5</t>
  </si>
  <si>
    <t>D10/5 22/0,6</t>
  </si>
  <si>
    <t>D10/5 22/2</t>
  </si>
  <si>
    <t>1101</t>
  </si>
  <si>
    <t>18/AD1101SM</t>
  </si>
  <si>
    <t>67959PRO STR</t>
  </si>
  <si>
    <t>167959PRO STR</t>
  </si>
  <si>
    <t>171735</t>
  </si>
  <si>
    <t>140746PRO LN</t>
  </si>
  <si>
    <t>1140746PRO LN</t>
  </si>
  <si>
    <t>9731V</t>
  </si>
  <si>
    <t>178006</t>
  </si>
  <si>
    <t>14288W</t>
  </si>
  <si>
    <t>14272W</t>
  </si>
  <si>
    <t>204-B</t>
  </si>
  <si>
    <t>204-B 22/0,6</t>
  </si>
  <si>
    <t>204-B 22/2</t>
  </si>
  <si>
    <t>247 22/0,6</t>
  </si>
  <si>
    <t>247 22/2</t>
  </si>
  <si>
    <t>1140520</t>
  </si>
  <si>
    <t>246 22/0,6</t>
  </si>
  <si>
    <t>246 22/1</t>
  </si>
  <si>
    <t>246 22/2</t>
  </si>
  <si>
    <t>94564PRO STR</t>
  </si>
  <si>
    <t>194564PRO STR</t>
  </si>
  <si>
    <t>79098PRO STR</t>
  </si>
  <si>
    <t>179098PRO STR</t>
  </si>
  <si>
    <t>12334PRO STR</t>
  </si>
  <si>
    <t>112334PRO STR</t>
  </si>
  <si>
    <t>83809W</t>
  </si>
  <si>
    <t>HDF Vengė</t>
  </si>
  <si>
    <t>50071</t>
  </si>
  <si>
    <t>84272W</t>
  </si>
  <si>
    <t>D4/2</t>
  </si>
  <si>
    <t>D4/2 22/0,6</t>
  </si>
  <si>
    <t>D4/2 22/2</t>
  </si>
  <si>
    <t>D4/2 42/2</t>
  </si>
  <si>
    <t>83761W</t>
  </si>
  <si>
    <t>862433</t>
  </si>
  <si>
    <t>178114PRO</t>
  </si>
  <si>
    <t>78114PRO</t>
  </si>
  <si>
    <t>8685SM</t>
  </si>
  <si>
    <t xml:space="preserve">  Balta lygi</t>
  </si>
  <si>
    <t>18/SM8685</t>
  </si>
  <si>
    <t>879098</t>
  </si>
  <si>
    <t>D4/67</t>
  </si>
  <si>
    <t>D4/67 22/0,6</t>
  </si>
  <si>
    <t>D4/67 22/1</t>
  </si>
  <si>
    <t>D4/67 22/2</t>
  </si>
  <si>
    <t>83487W</t>
  </si>
  <si>
    <t>812334</t>
  </si>
  <si>
    <t>84273W</t>
  </si>
  <si>
    <t>D4/2 22/1</t>
  </si>
  <si>
    <t>D4/2 28/2</t>
  </si>
  <si>
    <t>D4/48 22//2</t>
  </si>
  <si>
    <r>
      <t>Užsakymams  iki  1 m</t>
    </r>
    <r>
      <rPr>
        <b/>
        <vertAlign val="superscript"/>
        <sz val="9"/>
        <color rgb="FFFF0000"/>
        <rFont val="Arial"/>
        <family val="2"/>
        <charset val="186"/>
      </rPr>
      <t xml:space="preserve">2  </t>
    </r>
    <r>
      <rPr>
        <b/>
        <sz val="9"/>
        <color rgb="FFFF0000"/>
        <rFont val="Arial"/>
        <family val="2"/>
        <charset val="186"/>
      </rPr>
      <t xml:space="preserve">  taikomas    papildomas   mokestis  nuo   5,-   iki   20,-   Eur  su PVM</t>
    </r>
  </si>
  <si>
    <t>0171MG</t>
  </si>
  <si>
    <t>0191MG</t>
  </si>
  <si>
    <t>0112AM</t>
  </si>
  <si>
    <t>0164AM</t>
  </si>
  <si>
    <t>AM/BS</t>
  </si>
  <si>
    <t>6299AM</t>
  </si>
  <si>
    <t>7045AM</t>
  </si>
  <si>
    <t>8685AM</t>
  </si>
  <si>
    <t>18/AM0112BS</t>
  </si>
  <si>
    <t>18/AM0164BS</t>
  </si>
  <si>
    <t>18/AM6299BS</t>
  </si>
  <si>
    <t>18/AM7045BS</t>
  </si>
  <si>
    <t>18/AM8685BS</t>
  </si>
  <si>
    <t>76367</t>
  </si>
  <si>
    <t>140683</t>
  </si>
  <si>
    <t>141358</t>
  </si>
  <si>
    <t>140457</t>
  </si>
  <si>
    <t>71431</t>
  </si>
  <si>
    <t>8685MG</t>
  </si>
  <si>
    <t>8533MG</t>
  </si>
  <si>
    <t>7045MG</t>
  </si>
  <si>
    <t>5981MG</t>
  </si>
  <si>
    <r>
      <t>Pastaba :</t>
    </r>
    <r>
      <rPr>
        <b/>
        <sz val="7"/>
        <color indexed="21"/>
        <rFont val="Arial"/>
        <family val="2"/>
        <charset val="186"/>
      </rPr>
      <t xml:space="preserve">  Užsakomos  plokštės  pilną  kodą  galima  pasitikrinti  „LMDP ir HDF  Asortimentas“  lakšte</t>
    </r>
  </si>
  <si>
    <t>1141358PRO</t>
  </si>
  <si>
    <t>171431PRO</t>
  </si>
  <si>
    <t>176367PRO</t>
  </si>
  <si>
    <t>1140683PRO</t>
  </si>
  <si>
    <t>140683PRO</t>
  </si>
  <si>
    <t>76367PRO</t>
  </si>
  <si>
    <t>141358PRO</t>
  </si>
  <si>
    <t>71431PRO</t>
  </si>
  <si>
    <t>140457PRO</t>
  </si>
  <si>
    <t>1140457PRO</t>
  </si>
  <si>
    <t>11846W</t>
  </si>
  <si>
    <t>178114</t>
  </si>
  <si>
    <t>D4/16</t>
  </si>
  <si>
    <t>D4/16 22/0,6</t>
  </si>
  <si>
    <t>D4/16 22/2</t>
  </si>
  <si>
    <t>D13/2 22/0,6</t>
  </si>
  <si>
    <t>Kaina nuo 2025,03,01</t>
  </si>
  <si>
    <t>13110W</t>
  </si>
  <si>
    <t>1926V</t>
  </si>
  <si>
    <t>370 - 6xx - xxxxx</t>
  </si>
  <si>
    <t>KLIENT</t>
  </si>
  <si>
    <t>12969W</t>
  </si>
  <si>
    <t>327W</t>
  </si>
  <si>
    <t>1327W</t>
  </si>
  <si>
    <t>qk kantas</t>
  </si>
  <si>
    <t>12961W</t>
  </si>
  <si>
    <t>Pfleiderer Dekoro Struktūra</t>
  </si>
  <si>
    <t>Woodeco Dekoro Struktūra</t>
  </si>
  <si>
    <t>W10003</t>
  </si>
  <si>
    <t>Balta lygi</t>
  </si>
  <si>
    <t>MA</t>
  </si>
  <si>
    <t>Balta Perlo, Lygi</t>
  </si>
  <si>
    <t>Baltas apelsinas</t>
  </si>
  <si>
    <t>MT</t>
  </si>
  <si>
    <t>Baltas Perlo Apelsinas</t>
  </si>
  <si>
    <t>Balta Montana Tekstūra</t>
  </si>
  <si>
    <t>CW</t>
  </si>
  <si>
    <t>Balta Perlo, Medienos Tekstūra</t>
  </si>
  <si>
    <t>W10227</t>
  </si>
  <si>
    <t>Balta lygi, korpusinė</t>
  </si>
  <si>
    <t>PB0011</t>
  </si>
  <si>
    <t>U11027</t>
  </si>
  <si>
    <t>Balta arktinė</t>
  </si>
  <si>
    <t>PB0090</t>
  </si>
  <si>
    <t>Balta Sniego</t>
  </si>
  <si>
    <t>U11509</t>
  </si>
  <si>
    <t>PU1509</t>
  </si>
  <si>
    <t>PU</t>
  </si>
  <si>
    <t>SO</t>
  </si>
  <si>
    <t>U11518</t>
  </si>
  <si>
    <t>PU1212</t>
  </si>
  <si>
    <t>Pilkas Perlas</t>
  </si>
  <si>
    <t>U11523</t>
  </si>
  <si>
    <t>PU1507</t>
  </si>
  <si>
    <t>Dramblio Kaulas</t>
  </si>
  <si>
    <t>U12001</t>
  </si>
  <si>
    <t>Juodas apelsinas</t>
  </si>
  <si>
    <t>Juodasis Oniksas</t>
  </si>
  <si>
    <t>Juoda Montana Tekstūra</t>
  </si>
  <si>
    <t>Juodojo Onikso, Medienos Tekstūra</t>
  </si>
  <si>
    <t>U12007</t>
  </si>
  <si>
    <t>PU1002</t>
  </si>
  <si>
    <t>Juodas Grafitas</t>
  </si>
  <si>
    <t>U12044</t>
  </si>
  <si>
    <t>PU1207</t>
  </si>
  <si>
    <t>SG</t>
  </si>
  <si>
    <t>Balandžio Pilka</t>
  </si>
  <si>
    <t>U12055</t>
  </si>
  <si>
    <t>PU1201</t>
  </si>
  <si>
    <t>U12092</t>
  </si>
  <si>
    <t>PU1200</t>
  </si>
  <si>
    <t>Zonda Pilka</t>
  </si>
  <si>
    <t>U12115</t>
  </si>
  <si>
    <t>Pilka platininė</t>
  </si>
  <si>
    <t>PU1213</t>
  </si>
  <si>
    <t>Palladium Pilka</t>
  </si>
  <si>
    <t>U12168</t>
  </si>
  <si>
    <t>PU1506</t>
  </si>
  <si>
    <t>U12190</t>
  </si>
  <si>
    <t>Pilkas apelsinas</t>
  </si>
  <si>
    <t>PU1210</t>
  </si>
  <si>
    <t xml:space="preserve">Pilka </t>
  </si>
  <si>
    <t>U12257</t>
  </si>
  <si>
    <t>Pilkas grafitas</t>
  </si>
  <si>
    <t>PU1211</t>
  </si>
  <si>
    <t>Grafitas</t>
  </si>
  <si>
    <t>U12290</t>
  </si>
  <si>
    <t>Antracitas</t>
  </si>
  <si>
    <t>PU1203</t>
  </si>
  <si>
    <t>U15133</t>
  </si>
  <si>
    <t>PU1510</t>
  </si>
  <si>
    <t>Taupe</t>
  </si>
  <si>
    <t>U16000</t>
  </si>
  <si>
    <t>PU1500</t>
  </si>
  <si>
    <t>Sepija</t>
  </si>
  <si>
    <t>U16002</t>
  </si>
  <si>
    <t>Kongo</t>
  </si>
  <si>
    <t>PU1504</t>
  </si>
  <si>
    <t>Kalahari</t>
  </si>
  <si>
    <t>U16003</t>
  </si>
  <si>
    <t>Smėlinis kremas</t>
  </si>
  <si>
    <t>PU1503</t>
  </si>
  <si>
    <t>U16010</t>
  </si>
  <si>
    <t>Oranžinė</t>
  </si>
  <si>
    <t>PU2400</t>
  </si>
  <si>
    <t>U16020</t>
  </si>
  <si>
    <t>Kreminė</t>
  </si>
  <si>
    <t>PU1502</t>
  </si>
  <si>
    <t>Smėlinė</t>
  </si>
  <si>
    <t>U16037</t>
  </si>
  <si>
    <t>Pudra</t>
  </si>
  <si>
    <t>PU2601</t>
  </si>
  <si>
    <t>U16058</t>
  </si>
  <si>
    <t>PU1501</t>
  </si>
  <si>
    <t>U17005</t>
  </si>
  <si>
    <t>Raudona</t>
  </si>
  <si>
    <t>PU2600</t>
  </si>
  <si>
    <t>Karmino Raudona</t>
  </si>
  <si>
    <t>U17031</t>
  </si>
  <si>
    <t>Bordo</t>
  </si>
  <si>
    <t>PU2800</t>
  </si>
  <si>
    <t>U17505</t>
  </si>
  <si>
    <t>PU2802</t>
  </si>
  <si>
    <t>U18001</t>
  </si>
  <si>
    <t>PU2008</t>
  </si>
  <si>
    <t>Šiaurės Mėlyna</t>
  </si>
  <si>
    <t>U18002</t>
  </si>
  <si>
    <t>Žydra pastelinė</t>
  </si>
  <si>
    <t>PU2007</t>
  </si>
  <si>
    <t>Žydra Pastelinė</t>
  </si>
  <si>
    <t>U19006</t>
  </si>
  <si>
    <t>PU2203</t>
  </si>
  <si>
    <t>U19503</t>
  </si>
  <si>
    <t>PU2200</t>
  </si>
  <si>
    <t>U19515</t>
  </si>
  <si>
    <t>Žalsva</t>
  </si>
  <si>
    <t>PU2205</t>
  </si>
  <si>
    <t>Žalsva Taiga</t>
  </si>
  <si>
    <t>R20021</t>
  </si>
  <si>
    <t>Ąžuolas Lindberg</t>
  </si>
  <si>
    <t>PD3018</t>
  </si>
  <si>
    <t>R20027</t>
  </si>
  <si>
    <t>PD3023</t>
  </si>
  <si>
    <t>VT</t>
  </si>
  <si>
    <t>R20031</t>
  </si>
  <si>
    <t>Sonoma Trufel</t>
  </si>
  <si>
    <t>PD3002</t>
  </si>
  <si>
    <t>R20033</t>
  </si>
  <si>
    <t>Ąžuolas tamsus</t>
  </si>
  <si>
    <t>PD3003</t>
  </si>
  <si>
    <t>Ąžuolas Tamsus</t>
  </si>
  <si>
    <t>R20038</t>
  </si>
  <si>
    <t>Laukinis ąžuolas</t>
  </si>
  <si>
    <t>PD3001</t>
  </si>
  <si>
    <t>Taigos Ąžuolas</t>
  </si>
  <si>
    <t>R20064</t>
  </si>
  <si>
    <t>Ąžuolas Latte</t>
  </si>
  <si>
    <t>PD3004</t>
  </si>
  <si>
    <t>Pilkasis Kalnų Ąžuolas</t>
  </si>
  <si>
    <t>R20065</t>
  </si>
  <si>
    <t>Ąžuolas Grafit</t>
  </si>
  <si>
    <t>PD3014</t>
  </si>
  <si>
    <t>R20074</t>
  </si>
  <si>
    <t>Ąžuolas Bordo</t>
  </si>
  <si>
    <t>PD3019</t>
  </si>
  <si>
    <t>R20113</t>
  </si>
  <si>
    <t>Ąžuolas Kanyon</t>
  </si>
  <si>
    <t>PD3013</t>
  </si>
  <si>
    <t>R20119</t>
  </si>
  <si>
    <t>Amerikietiškas ąžuolas</t>
  </si>
  <si>
    <t>PD3012</t>
  </si>
  <si>
    <t>Amerikietiškas Ąžuolas</t>
  </si>
  <si>
    <t>R20122</t>
  </si>
  <si>
    <t>Paryžietiškas ąžuolas</t>
  </si>
  <si>
    <t>PD3009</t>
  </si>
  <si>
    <t>Paryžietiškas Ąžuolas</t>
  </si>
  <si>
    <t>R20128</t>
  </si>
  <si>
    <t>Ąžuolas Sonoma</t>
  </si>
  <si>
    <t>PD3000</t>
  </si>
  <si>
    <t>R20134</t>
  </si>
  <si>
    <t>Ąžuolas Lefkas tamsus</t>
  </si>
  <si>
    <t>PD3017</t>
  </si>
  <si>
    <t>Ąžuolas Lefkas Tamsus</t>
  </si>
  <si>
    <t>R20147</t>
  </si>
  <si>
    <t>Ąžuolas Nelson</t>
  </si>
  <si>
    <t>PD3022</t>
  </si>
  <si>
    <t>R20158</t>
  </si>
  <si>
    <t>Kaštonas Vengė</t>
  </si>
  <si>
    <t>PD7033</t>
  </si>
  <si>
    <t>R20168</t>
  </si>
  <si>
    <t>Šervudas Mokka</t>
  </si>
  <si>
    <t>PD3061</t>
  </si>
  <si>
    <t>R20169</t>
  </si>
  <si>
    <t>Nabukko</t>
  </si>
  <si>
    <t>PD7040</t>
  </si>
  <si>
    <t>R20233</t>
  </si>
  <si>
    <t>Springfieldo ąžuolas šviesus</t>
  </si>
  <si>
    <t>PD3030</t>
  </si>
  <si>
    <t>Elegantiškasis Ąžuolas</t>
  </si>
  <si>
    <t>R20246</t>
  </si>
  <si>
    <t>Natūralus Šetlando ąžuolas</t>
  </si>
  <si>
    <t>PD3011</t>
  </si>
  <si>
    <t>Natūralus Šetlando Ąžuolas</t>
  </si>
  <si>
    <t>R20256</t>
  </si>
  <si>
    <t>PD3036</t>
  </si>
  <si>
    <t>Luciano Ąžuolas</t>
  </si>
  <si>
    <t>R20284</t>
  </si>
  <si>
    <t>PD3049</t>
  </si>
  <si>
    <t>Baltas Wilton Ąžuolas</t>
  </si>
  <si>
    <t>R20286</t>
  </si>
  <si>
    <t>PD3040</t>
  </si>
  <si>
    <t>Itališkas Ąžuolas</t>
  </si>
  <si>
    <t>R20315</t>
  </si>
  <si>
    <t>PD3016</t>
  </si>
  <si>
    <t>Artisano Ąžuolas</t>
  </si>
  <si>
    <t>R20320</t>
  </si>
  <si>
    <t>PD3031</t>
  </si>
  <si>
    <t>Sidabrinis Ąžuolas</t>
  </si>
  <si>
    <t>R20326</t>
  </si>
  <si>
    <t>PD3024</t>
  </si>
  <si>
    <t>Puccini Ąžuolas</t>
  </si>
  <si>
    <t>R20348</t>
  </si>
  <si>
    <t>PD3037</t>
  </si>
  <si>
    <t>Alyvuotas Ąžuolas</t>
  </si>
  <si>
    <t>R20365</t>
  </si>
  <si>
    <t>PD3053</t>
  </si>
  <si>
    <t>Karamelinis Ąžuolas</t>
  </si>
  <si>
    <t>R20367</t>
  </si>
  <si>
    <t>PD3055</t>
  </si>
  <si>
    <t>Estana Ąžuolas Šviesus</t>
  </si>
  <si>
    <t>R20372</t>
  </si>
  <si>
    <t>PD3050</t>
  </si>
  <si>
    <t>Retro Ąžuolas</t>
  </si>
  <si>
    <t>R22239</t>
  </si>
  <si>
    <t>PD3025</t>
  </si>
  <si>
    <t>R22240</t>
  </si>
  <si>
    <t>Sonoma šokoladas</t>
  </si>
  <si>
    <t>PD3045</t>
  </si>
  <si>
    <t>Sonoma Šokoladas</t>
  </si>
  <si>
    <t>R24029</t>
  </si>
  <si>
    <t>Fjord Bukas šviesus</t>
  </si>
  <si>
    <t>PD7000</t>
  </si>
  <si>
    <t>Norvegiškas Bukas</t>
  </si>
  <si>
    <t>R24030</t>
  </si>
  <si>
    <t>Skandik Bukas šviesus</t>
  </si>
  <si>
    <t>PD7003</t>
  </si>
  <si>
    <t>Skandik Bukas Šviesus</t>
  </si>
  <si>
    <t>R24048</t>
  </si>
  <si>
    <t>Bukas tarpinis</t>
  </si>
  <si>
    <t>PD7014</t>
  </si>
  <si>
    <t>Bukas Tarpinis</t>
  </si>
  <si>
    <t>R24053</t>
  </si>
  <si>
    <t>Talinn Bukas</t>
  </si>
  <si>
    <t>PD7019</t>
  </si>
  <si>
    <t>R27039</t>
  </si>
  <si>
    <t>Klevas</t>
  </si>
  <si>
    <t>PD7035</t>
  </si>
  <si>
    <t>R30039</t>
  </si>
  <si>
    <t>Kalifornijos riešutas</t>
  </si>
  <si>
    <t>PD5000</t>
  </si>
  <si>
    <t>Kalifornijos Riešutas</t>
  </si>
  <si>
    <t>R30061</t>
  </si>
  <si>
    <t>PD5010</t>
  </si>
  <si>
    <t>Itališkas Riešutmedis</t>
  </si>
  <si>
    <t>R30065</t>
  </si>
  <si>
    <t>Tamsus riešutas</t>
  </si>
  <si>
    <t>PD5001</t>
  </si>
  <si>
    <t>Tamsus Riešutas</t>
  </si>
  <si>
    <t>R30070</t>
  </si>
  <si>
    <t>Tarpinis riešutas</t>
  </si>
  <si>
    <t>PD5006</t>
  </si>
  <si>
    <t>Tarpinis Riešutas</t>
  </si>
  <si>
    <t>R30135</t>
  </si>
  <si>
    <t>PD5008</t>
  </si>
  <si>
    <t>Elegantiškas Riešutmedis</t>
  </si>
  <si>
    <t>R34015</t>
  </si>
  <si>
    <t>PD6005</t>
  </si>
  <si>
    <t>Uosis Ladoga Tamsus</t>
  </si>
  <si>
    <t>R34032</t>
  </si>
  <si>
    <t>PD6002</t>
  </si>
  <si>
    <t>Juodasis Prestižinis Uosis</t>
  </si>
  <si>
    <t>R34033</t>
  </si>
  <si>
    <t>PD6000</t>
  </si>
  <si>
    <t>Kalnų Uosis</t>
  </si>
  <si>
    <t>R35003</t>
  </si>
  <si>
    <t>PD7009</t>
  </si>
  <si>
    <t>Mazurijos Beržas</t>
  </si>
  <si>
    <t>R35018</t>
  </si>
  <si>
    <t>PD7004</t>
  </si>
  <si>
    <t>R36009</t>
  </si>
  <si>
    <t>Alksnis</t>
  </si>
  <si>
    <t>PD7044</t>
  </si>
  <si>
    <t>R37001</t>
  </si>
  <si>
    <t>Guoba Baron</t>
  </si>
  <si>
    <t>PD7061</t>
  </si>
  <si>
    <t>R37003</t>
  </si>
  <si>
    <t>Guoba Trufel</t>
  </si>
  <si>
    <t>PD7062</t>
  </si>
  <si>
    <t>R38002</t>
  </si>
  <si>
    <t>Akacija</t>
  </si>
  <si>
    <t>PD7001</t>
  </si>
  <si>
    <t>R41018</t>
  </si>
  <si>
    <t>Kriaušė</t>
  </si>
  <si>
    <t>PD7026</t>
  </si>
  <si>
    <t>R42006</t>
  </si>
  <si>
    <t>PD7002</t>
  </si>
  <si>
    <t>R42055</t>
  </si>
  <si>
    <t>PD7067</t>
  </si>
  <si>
    <t>R48005</t>
  </si>
  <si>
    <t>PD7032</t>
  </si>
  <si>
    <t>Glamour Medis Šviesus</t>
  </si>
  <si>
    <t>R48026</t>
  </si>
  <si>
    <t>Legno šviesus</t>
  </si>
  <si>
    <t>PD7027</t>
  </si>
  <si>
    <t>Legno Šviesus</t>
  </si>
  <si>
    <t>R48041</t>
  </si>
  <si>
    <t>Džeksono Karija</t>
  </si>
  <si>
    <t>PD7031</t>
  </si>
  <si>
    <t>R50083</t>
  </si>
  <si>
    <t>Sidabrinė Vengė</t>
  </si>
  <si>
    <t>PD7064</t>
  </si>
  <si>
    <t>R50088</t>
  </si>
  <si>
    <t>Malaizijos Tikmedis</t>
  </si>
  <si>
    <t>PD7056</t>
  </si>
  <si>
    <t>Kilnusis Tikmedis</t>
  </si>
  <si>
    <t>R50094</t>
  </si>
  <si>
    <t>Šiaurinis Tikmedis</t>
  </si>
  <si>
    <t>PD7042</t>
  </si>
  <si>
    <t>R50095</t>
  </si>
  <si>
    <t>Laoso Tikmedis</t>
  </si>
  <si>
    <t>PD7036</t>
  </si>
  <si>
    <t>R55001</t>
  </si>
  <si>
    <t>Navarra</t>
  </si>
  <si>
    <t>PD7041</t>
  </si>
  <si>
    <t>R55004</t>
  </si>
  <si>
    <t>PD7047</t>
  </si>
  <si>
    <t>Ponderoso Pušis</t>
  </si>
  <si>
    <t>R55006</t>
  </si>
  <si>
    <t>PD7051</t>
  </si>
  <si>
    <t>Balta Fano Pušis</t>
  </si>
  <si>
    <t>R55008</t>
  </si>
  <si>
    <t>Natūrali Alpių eglė</t>
  </si>
  <si>
    <t>PD7058</t>
  </si>
  <si>
    <t>Natūrali Alpių Eglė</t>
  </si>
  <si>
    <t>R55011</t>
  </si>
  <si>
    <t>PD7050</t>
  </si>
  <si>
    <t>Balta Anderson Pušis</t>
  </si>
  <si>
    <t>R55028</t>
  </si>
  <si>
    <t>Maumedis Sibu</t>
  </si>
  <si>
    <t>PD7039</t>
  </si>
  <si>
    <t>R55031</t>
  </si>
  <si>
    <t>Balinta pušis</t>
  </si>
  <si>
    <t>PD7006</t>
  </si>
  <si>
    <t>Balinta Pušis</t>
  </si>
  <si>
    <t>R55032</t>
  </si>
  <si>
    <t>Bodega pilka</t>
  </si>
  <si>
    <t>PD7007</t>
  </si>
  <si>
    <t>Bodega Pilka</t>
  </si>
  <si>
    <t>R55072</t>
  </si>
  <si>
    <t>PD7063</t>
  </si>
  <si>
    <t>Baltasis Gluosnis</t>
  </si>
  <si>
    <t>R55082</t>
  </si>
  <si>
    <t>PD7066</t>
  </si>
  <si>
    <t>Slaviška Pušis</t>
  </si>
  <si>
    <t>S60030</t>
  </si>
  <si>
    <t>PK9001</t>
  </si>
  <si>
    <t>Mitu Pilka</t>
  </si>
  <si>
    <t>S63051</t>
  </si>
  <si>
    <t>PK9014</t>
  </si>
  <si>
    <t>S63052</t>
  </si>
  <si>
    <t>PK9015</t>
  </si>
  <si>
    <t>Juodas Marmuras Royal</t>
  </si>
  <si>
    <t>F70014</t>
  </si>
  <si>
    <t>Antracitas Metalikas</t>
  </si>
  <si>
    <t>PF8036</t>
  </si>
  <si>
    <t>F76044</t>
  </si>
  <si>
    <t>PK9050</t>
  </si>
  <si>
    <t>Metropolis</t>
  </si>
  <si>
    <t>F76112</t>
  </si>
  <si>
    <t>PF8009</t>
  </si>
  <si>
    <t>Inoksas</t>
  </si>
  <si>
    <t>11222W</t>
  </si>
  <si>
    <t>D10/5 42/2</t>
  </si>
  <si>
    <t>177079PRO SM</t>
  </si>
  <si>
    <t>PB</t>
  </si>
  <si>
    <t>PD</t>
  </si>
  <si>
    <t>WP</t>
  </si>
  <si>
    <t>RW</t>
  </si>
  <si>
    <t>PF</t>
  </si>
  <si>
    <t>Balta kreida</t>
  </si>
  <si>
    <t>Pilka New York</t>
  </si>
  <si>
    <t>Pilka neutrali</t>
  </si>
  <si>
    <t>Šviesi Beige</t>
  </si>
  <si>
    <t>Viking ąžuolas</t>
  </si>
  <si>
    <t>Ąžuolas Gaja</t>
  </si>
  <si>
    <t>Auksinis ąžuolas Windmill</t>
  </si>
  <si>
    <t>Tamsus ąžuolas Windmill</t>
  </si>
  <si>
    <t>Šviesus ąžuolas Windmill</t>
  </si>
  <si>
    <t>Dūmų ąžuolas Lumberjack</t>
  </si>
  <si>
    <t>Smėlinis ąžuolas Lumberjack</t>
  </si>
  <si>
    <t xml:space="preserve">Šaltas ąžuolas  Lumberjack </t>
  </si>
  <si>
    <t>Kavos ąžuolas Carpenter</t>
  </si>
  <si>
    <t>Viskio ąžuolas Carpenter</t>
  </si>
  <si>
    <t>Ąžuolas Baltic Dune</t>
  </si>
  <si>
    <t>Ąžuolas Baltic Ice</t>
  </si>
  <si>
    <t>Ąžuolas Baltic Storm</t>
  </si>
  <si>
    <t>Šiltas Viking ąžuolas</t>
  </si>
  <si>
    <t>Tūkstantmečio ąžuolas</t>
  </si>
  <si>
    <t>Pilkas tūkstantmečio ąžuolas</t>
  </si>
  <si>
    <t>Pilkas Baltic ąžuolas</t>
  </si>
  <si>
    <t>Klasikinis ąžuolas</t>
  </si>
  <si>
    <t>Kopenhagos ąžuolas</t>
  </si>
  <si>
    <t>Karališkas riešutas</t>
  </si>
  <si>
    <t>Rudas uosis Prestige</t>
  </si>
  <si>
    <t>Uosis Nordic</t>
  </si>
  <si>
    <t>Klevas Prosna</t>
  </si>
  <si>
    <t>Guoba Sigma</t>
  </si>
  <si>
    <t>Tamsi Beige</t>
  </si>
  <si>
    <t>Kakava</t>
  </si>
  <si>
    <t>Šalavijas</t>
  </si>
  <si>
    <t xml:space="preserve">Eukaliptas </t>
  </si>
  <si>
    <t>Žalia alyvuogė</t>
  </si>
  <si>
    <t>Plienas Premium</t>
  </si>
  <si>
    <t>Inox Beige</t>
  </si>
  <si>
    <t>Inox šampaninė</t>
  </si>
  <si>
    <t>18/0100SG</t>
  </si>
  <si>
    <t>PB0100-18</t>
  </si>
  <si>
    <t>0100.18</t>
  </si>
  <si>
    <t>7166MG</t>
  </si>
  <si>
    <t>HU</t>
  </si>
  <si>
    <t>1002</t>
  </si>
  <si>
    <t>1207</t>
  </si>
  <si>
    <t>1201</t>
  </si>
  <si>
    <t>1200</t>
  </si>
  <si>
    <t>1213</t>
  </si>
  <si>
    <t>1506</t>
  </si>
  <si>
    <t>1210</t>
  </si>
  <si>
    <t>1211</t>
  </si>
  <si>
    <t>1203</t>
  </si>
  <si>
    <t>1510</t>
  </si>
  <si>
    <t>1500</t>
  </si>
  <si>
    <t>1504</t>
  </si>
  <si>
    <t>1503</t>
  </si>
  <si>
    <t>2400</t>
  </si>
  <si>
    <t>1502</t>
  </si>
  <si>
    <t>2601</t>
  </si>
  <si>
    <t>1501</t>
  </si>
  <si>
    <t>2600</t>
  </si>
  <si>
    <t>2800</t>
  </si>
  <si>
    <t>2802</t>
  </si>
  <si>
    <t>2008</t>
  </si>
  <si>
    <t>2007</t>
  </si>
  <si>
    <t>2203</t>
  </si>
  <si>
    <t>2200</t>
  </si>
  <si>
    <t>2205</t>
  </si>
  <si>
    <t>3018</t>
  </si>
  <si>
    <t>3023</t>
  </si>
  <si>
    <t>3002</t>
  </si>
  <si>
    <t>3003</t>
  </si>
  <si>
    <t>3001</t>
  </si>
  <si>
    <t>3004</t>
  </si>
  <si>
    <t>3014</t>
  </si>
  <si>
    <t>3019</t>
  </si>
  <si>
    <t>3013</t>
  </si>
  <si>
    <t>3012</t>
  </si>
  <si>
    <t>3009</t>
  </si>
  <si>
    <t>3000</t>
  </si>
  <si>
    <t>3017</t>
  </si>
  <si>
    <t>3022</t>
  </si>
  <si>
    <t>7033</t>
  </si>
  <si>
    <t>HDF Pilka</t>
  </si>
  <si>
    <t>HDF Palladium Pilka</t>
  </si>
  <si>
    <t>HDF Smėlinė</t>
  </si>
  <si>
    <t>3061</t>
  </si>
  <si>
    <t>7040</t>
  </si>
  <si>
    <t>HD</t>
  </si>
  <si>
    <t>3030</t>
  </si>
  <si>
    <t>3011</t>
  </si>
  <si>
    <t>3036</t>
  </si>
  <si>
    <t>3049</t>
  </si>
  <si>
    <t>3040</t>
  </si>
  <si>
    <t>3016</t>
  </si>
  <si>
    <t>3031</t>
  </si>
  <si>
    <t>3024</t>
  </si>
  <si>
    <t>3037</t>
  </si>
  <si>
    <t>3053</t>
  </si>
  <si>
    <t>3055</t>
  </si>
  <si>
    <t>3050</t>
  </si>
  <si>
    <t>3025</t>
  </si>
  <si>
    <t>3045</t>
  </si>
  <si>
    <t>7000</t>
  </si>
  <si>
    <t>7003</t>
  </si>
  <si>
    <t>7014</t>
  </si>
  <si>
    <t>7019</t>
  </si>
  <si>
    <t>7035</t>
  </si>
  <si>
    <t>5000</t>
  </si>
  <si>
    <t>5010</t>
  </si>
  <si>
    <t>5001</t>
  </si>
  <si>
    <t>5006</t>
  </si>
  <si>
    <t>5008</t>
  </si>
  <si>
    <t>6005</t>
  </si>
  <si>
    <t>6002</t>
  </si>
  <si>
    <t>6000</t>
  </si>
  <si>
    <t>7009</t>
  </si>
  <si>
    <t>7004</t>
  </si>
  <si>
    <t>7044</t>
  </si>
  <si>
    <t>7061</t>
  </si>
  <si>
    <t>7062</t>
  </si>
  <si>
    <t>7001</t>
  </si>
  <si>
    <t>7026</t>
  </si>
  <si>
    <t>HDF Ąžuolas Lancelot</t>
  </si>
  <si>
    <t>HDF Ąžuolas Sonoma</t>
  </si>
  <si>
    <t>Florencijos Uosis Šviesus</t>
  </si>
  <si>
    <t>Panamos Alksnis</t>
  </si>
  <si>
    <t>7002</t>
  </si>
  <si>
    <t>7067</t>
  </si>
  <si>
    <t>7032</t>
  </si>
  <si>
    <t>7027</t>
  </si>
  <si>
    <t>7031</t>
  </si>
  <si>
    <t>7064</t>
  </si>
  <si>
    <t>7056</t>
  </si>
  <si>
    <t>7042</t>
  </si>
  <si>
    <t>7036</t>
  </si>
  <si>
    <t>7041</t>
  </si>
  <si>
    <t>7047</t>
  </si>
  <si>
    <t>7051</t>
  </si>
  <si>
    <t>7058</t>
  </si>
  <si>
    <t>7050</t>
  </si>
  <si>
    <t>7039</t>
  </si>
  <si>
    <t>7006</t>
  </si>
  <si>
    <t>7007</t>
  </si>
  <si>
    <t>7063</t>
  </si>
  <si>
    <t>7066</t>
  </si>
  <si>
    <t>Montenegro Vyšnia</t>
  </si>
  <si>
    <t>Legno Tabakas</t>
  </si>
  <si>
    <t>9001</t>
  </si>
  <si>
    <t>9014</t>
  </si>
  <si>
    <t>9015</t>
  </si>
  <si>
    <t>8036</t>
  </si>
  <si>
    <t>9050</t>
  </si>
  <si>
    <t>8009</t>
  </si>
  <si>
    <t>0050CW</t>
  </si>
  <si>
    <t>0050MT</t>
  </si>
  <si>
    <t>0050MA</t>
  </si>
  <si>
    <t>0011</t>
  </si>
  <si>
    <t>HB</t>
  </si>
  <si>
    <t>0090</t>
  </si>
  <si>
    <t>1509</t>
  </si>
  <si>
    <t>1212</t>
  </si>
  <si>
    <t>1507</t>
  </si>
  <si>
    <t>1001CW</t>
  </si>
  <si>
    <t>1001MT</t>
  </si>
  <si>
    <t>Kodas PRAGMOJE (concatenate) Pragmoje Telpa iki 15 simb.</t>
  </si>
  <si>
    <t>18/CW0050/10003</t>
  </si>
  <si>
    <t>18/MT0050/10003</t>
  </si>
  <si>
    <t>25/MT0050/10003</t>
  </si>
  <si>
    <t>18/MA0050/10003</t>
  </si>
  <si>
    <t>25/MA0050/10003</t>
  </si>
  <si>
    <t>10/0011MA/10227</t>
  </si>
  <si>
    <t>12/0011MA/10227</t>
  </si>
  <si>
    <t>16/0011MA/10227</t>
  </si>
  <si>
    <t>18/0011MA/10227</t>
  </si>
  <si>
    <t>18/CW1001/12001</t>
  </si>
  <si>
    <t>18/MT1001/12001</t>
  </si>
  <si>
    <t>Smėlinis Kašmyras</t>
  </si>
  <si>
    <t>Dykumos Smėlis</t>
  </si>
  <si>
    <t>18/34021NW</t>
  </si>
  <si>
    <t>18/36002NW</t>
  </si>
  <si>
    <t>3/42039</t>
  </si>
  <si>
    <t>18/42048LN</t>
  </si>
  <si>
    <t>18/48025LN</t>
  </si>
  <si>
    <t>0050</t>
  </si>
  <si>
    <t>HB0050</t>
  </si>
  <si>
    <t>HU1210</t>
  </si>
  <si>
    <t>HU1211</t>
  </si>
  <si>
    <t>HU1213</t>
  </si>
  <si>
    <t>HU1502</t>
  </si>
  <si>
    <t>HD3000</t>
  </si>
  <si>
    <t>HD3023</t>
  </si>
  <si>
    <t>HD7033</t>
  </si>
  <si>
    <t>1731V</t>
  </si>
  <si>
    <t>Baltas platinum apelsinas EGGER</t>
  </si>
  <si>
    <t>Grunuotas, Baltas Lygus MDF</t>
  </si>
  <si>
    <t>ZO</t>
  </si>
  <si>
    <t>3/0050ZO/10250</t>
  </si>
  <si>
    <t>3/1210ZO/12122</t>
  </si>
  <si>
    <t>3/1211ZO/12141</t>
  </si>
  <si>
    <t>3/1213ZO/12123</t>
  </si>
  <si>
    <t>3/1502ZO/16038</t>
  </si>
  <si>
    <t>3/3000ZO/20191</t>
  </si>
  <si>
    <t>3/3023ZO/20176</t>
  </si>
  <si>
    <t>3/7033ZO/50071</t>
  </si>
  <si>
    <t>94564</t>
  </si>
  <si>
    <t>094564</t>
  </si>
  <si>
    <t>894564</t>
  </si>
  <si>
    <t>1961E</t>
  </si>
  <si>
    <t>320 22/0,6</t>
  </si>
  <si>
    <t>320 22/0,8</t>
  </si>
  <si>
    <t>320 22/2</t>
  </si>
  <si>
    <t>320 42/2</t>
  </si>
  <si>
    <t>D10/11</t>
  </si>
  <si>
    <t>D10/11 22/0,6</t>
  </si>
  <si>
    <t>D10/11 22/1</t>
  </si>
  <si>
    <t>D10/11 22/2</t>
  </si>
  <si>
    <t>D10/11 42/2</t>
  </si>
  <si>
    <t>319 22/0,6</t>
  </si>
  <si>
    <t>319 22/0,8</t>
  </si>
  <si>
    <t>319 22/2</t>
  </si>
  <si>
    <t>319 42/2</t>
  </si>
  <si>
    <t>201-BA</t>
  </si>
  <si>
    <t>201-BA 22/0,6</t>
  </si>
  <si>
    <t>201-BA 22/1</t>
  </si>
  <si>
    <t>201-BA 22/2</t>
  </si>
  <si>
    <t>201-BA 42/2</t>
  </si>
  <si>
    <t>D4/68</t>
  </si>
  <si>
    <t>D4/68 22/0,6</t>
  </si>
  <si>
    <t>D4/68 22/1</t>
  </si>
  <si>
    <t>D4/68 22/2</t>
  </si>
  <si>
    <t>D4/68 42/2</t>
  </si>
  <si>
    <t>D4/63 42/2</t>
  </si>
  <si>
    <t>D3/10</t>
  </si>
  <si>
    <t>D3/10 22/0,6</t>
  </si>
  <si>
    <t>D3/10 22/0,8</t>
  </si>
  <si>
    <t>D3/10 22/2</t>
  </si>
  <si>
    <t>D3/10 42/2</t>
  </si>
  <si>
    <t>3990W</t>
  </si>
  <si>
    <t>13990W</t>
  </si>
  <si>
    <t>4155W</t>
  </si>
  <si>
    <t>14155W</t>
  </si>
  <si>
    <t>2444Z</t>
  </si>
  <si>
    <t>12444Z</t>
  </si>
  <si>
    <t>4311W</t>
  </si>
  <si>
    <t>14311W</t>
  </si>
  <si>
    <t>D4/90</t>
  </si>
  <si>
    <t>D4/90 22/0.6</t>
  </si>
  <si>
    <t>D4/90 22/0.8</t>
  </si>
  <si>
    <t>D4/90 22/2</t>
  </si>
  <si>
    <t>D4/90 42/2</t>
  </si>
  <si>
    <t>D4/55</t>
  </si>
  <si>
    <t>D4/55 22/0.6</t>
  </si>
  <si>
    <t>D4/55 22/1</t>
  </si>
  <si>
    <t>D4/55 22/2</t>
  </si>
  <si>
    <t>D4/55 42/2</t>
  </si>
  <si>
    <t>4154W</t>
  </si>
  <si>
    <t>14154W</t>
  </si>
  <si>
    <t>2445Z</t>
  </si>
  <si>
    <t>12445Z</t>
  </si>
  <si>
    <t>D4/34N</t>
  </si>
  <si>
    <t>D4/34N 22/0.6</t>
  </si>
  <si>
    <t>D4/34N 22/0.8</t>
  </si>
  <si>
    <t>D4/34N 22/2</t>
  </si>
  <si>
    <t>D4/34N 42/2</t>
  </si>
  <si>
    <t>2165Z</t>
  </si>
  <si>
    <t>12165Z</t>
  </si>
  <si>
    <t>181W</t>
  </si>
  <si>
    <t>1181W</t>
  </si>
  <si>
    <t>5014W</t>
  </si>
  <si>
    <t>15014W</t>
  </si>
  <si>
    <t>4964W</t>
  </si>
  <si>
    <t>14964W</t>
  </si>
  <si>
    <t>5007W</t>
  </si>
  <si>
    <t>15007W</t>
  </si>
  <si>
    <t>5011W</t>
  </si>
  <si>
    <t>15011W</t>
  </si>
  <si>
    <t>5013W</t>
  </si>
  <si>
    <t>15013W</t>
  </si>
  <si>
    <t>D4/48 22/0.6</t>
  </si>
  <si>
    <t>D4/48 22/0.8</t>
  </si>
  <si>
    <t>3246W</t>
  </si>
  <si>
    <t>13246W</t>
  </si>
  <si>
    <t>3803W</t>
  </si>
  <si>
    <t>13803W</t>
  </si>
  <si>
    <t>2964W</t>
  </si>
  <si>
    <t>12964W</t>
  </si>
  <si>
    <t>1168W</t>
  </si>
  <si>
    <t>11168W</t>
  </si>
  <si>
    <t>5008W</t>
  </si>
  <si>
    <t>15008W</t>
  </si>
  <si>
    <t>4959W</t>
  </si>
  <si>
    <t>14959W</t>
  </si>
  <si>
    <t>5002W</t>
  </si>
  <si>
    <t>15002W</t>
  </si>
  <si>
    <t>Pfleiderer LMDP Kodas Be Struktūros</t>
  </si>
  <si>
    <t>Pfleiderer LMDP Dekoro Pavadinimas</t>
  </si>
  <si>
    <t>Woodeco LMDP Kodas Be Struktūros</t>
  </si>
  <si>
    <t>Woodeco LMDP Dekoro Pavadinimas</t>
  </si>
  <si>
    <r>
      <t xml:space="preserve">Pfleiderer  </t>
    </r>
    <r>
      <rPr>
        <b/>
        <u/>
        <sz val="10"/>
        <color rgb="FFFF0000"/>
        <rFont val="Arial"/>
        <family val="2"/>
        <charset val="186"/>
      </rPr>
      <t>HDF</t>
    </r>
    <r>
      <rPr>
        <sz val="10"/>
        <color rgb="FFFF0000"/>
        <rFont val="Arial"/>
        <family val="2"/>
        <charset val="186"/>
      </rPr>
      <t xml:space="preserve">  Kodas Be Struktūros</t>
    </r>
  </si>
  <si>
    <r>
      <t xml:space="preserve">Pfleiderer </t>
    </r>
    <r>
      <rPr>
        <b/>
        <u/>
        <sz val="11"/>
        <color rgb="FFFF0000"/>
        <rFont val="Arial"/>
        <family val="2"/>
        <charset val="186"/>
      </rPr>
      <t>HDF</t>
    </r>
    <r>
      <rPr>
        <sz val="11"/>
        <color rgb="FFFF0000"/>
        <rFont val="Arial"/>
        <family val="2"/>
        <charset val="186"/>
      </rPr>
      <t xml:space="preserve"> Dekoro Pavadinimas</t>
    </r>
  </si>
  <si>
    <r>
      <t xml:space="preserve">Woodeco </t>
    </r>
    <r>
      <rPr>
        <b/>
        <u/>
        <sz val="10"/>
        <color rgb="FF588B39"/>
        <rFont val="Arial"/>
        <family val="2"/>
        <charset val="186"/>
      </rPr>
      <t>HDF</t>
    </r>
    <r>
      <rPr>
        <b/>
        <sz val="10"/>
        <color rgb="FF588B39"/>
        <rFont val="Arial"/>
        <family val="2"/>
        <charset val="186"/>
      </rPr>
      <t xml:space="preserve"> Kodas Be Struktūros</t>
    </r>
  </si>
  <si>
    <r>
      <t xml:space="preserve">Woodeco </t>
    </r>
    <r>
      <rPr>
        <b/>
        <u/>
        <sz val="11"/>
        <color rgb="FF588B39"/>
        <rFont val="Arial"/>
        <family val="2"/>
        <charset val="186"/>
      </rPr>
      <t>HDF</t>
    </r>
    <r>
      <rPr>
        <b/>
        <sz val="11"/>
        <color rgb="FF588B39"/>
        <rFont val="Arial"/>
        <family val="2"/>
        <charset val="186"/>
      </rPr>
      <t xml:space="preserve"> Dekoro Pavadinimas</t>
    </r>
  </si>
  <si>
    <t>PB0050MA</t>
  </si>
  <si>
    <t>PB0050MT</t>
  </si>
  <si>
    <t>PB0050CW</t>
  </si>
  <si>
    <t>PU1001MT</t>
  </si>
  <si>
    <t>PU1001CW</t>
  </si>
  <si>
    <t>W10250</t>
  </si>
  <si>
    <t>Balta</t>
  </si>
  <si>
    <t>U12122</t>
  </si>
  <si>
    <t>Pilka</t>
  </si>
  <si>
    <t>Šviesiai pilka</t>
  </si>
  <si>
    <t>U12141</t>
  </si>
  <si>
    <t>Palladium pilka</t>
  </si>
  <si>
    <t>U12123</t>
  </si>
  <si>
    <t>Tamsiai pilka</t>
  </si>
  <si>
    <t>U16038</t>
  </si>
  <si>
    <t>R20191</t>
  </si>
  <si>
    <t>R20176</t>
  </si>
  <si>
    <t xml:space="preserve">Ąžuolas   </t>
  </si>
  <si>
    <t>Vyšnia Oksford tamsi</t>
  </si>
  <si>
    <t>I PUF vesti Pfleiderer kodą</t>
  </si>
  <si>
    <t>R50071</t>
  </si>
  <si>
    <t>Vengė</t>
  </si>
  <si>
    <t>Bespalvė</t>
  </si>
  <si>
    <t>R34021</t>
  </si>
  <si>
    <t>Florencijos uosis šviesus</t>
  </si>
  <si>
    <t>R36002</t>
  </si>
  <si>
    <t>Panamos alksnis</t>
  </si>
  <si>
    <t>R42048</t>
  </si>
  <si>
    <t>Montenegro vyšnia</t>
  </si>
  <si>
    <t>R48025</t>
  </si>
  <si>
    <t>Pfleiderer penkiaženklis kodas</t>
  </si>
  <si>
    <t>Pfleiderer Senas kodas</t>
  </si>
  <si>
    <t>Pfleiderer Pavadinimas</t>
  </si>
  <si>
    <t>WOODECO Pavadinimas</t>
  </si>
  <si>
    <t>WOODECO Kodas</t>
  </si>
  <si>
    <t>HDF Kaštonas Vengė</t>
  </si>
  <si>
    <t xml:space="preserve">Balta Perlo, Lygi </t>
  </si>
  <si>
    <t>Balta Perlo, Lygi 25 mm</t>
  </si>
  <si>
    <t>Baltas Perlo Apelsinas 25 mm</t>
  </si>
  <si>
    <t>Akrilo Matinė Akmens Pilka 18,30 mm</t>
  </si>
  <si>
    <t>Akrilo Matinis Antracitas 18,30 mm</t>
  </si>
  <si>
    <t>Antracitas 16 mm</t>
  </si>
  <si>
    <t xml:space="preserve">  Pilka blizgi </t>
  </si>
  <si>
    <t>Pilka 10 mm</t>
  </si>
  <si>
    <t>Pilka 16 mm</t>
  </si>
  <si>
    <t>Pilka 25 mm</t>
  </si>
  <si>
    <t>Palladium Pilka 16 mm</t>
  </si>
  <si>
    <t xml:space="preserve">Ąžuolas Lindberg </t>
  </si>
  <si>
    <t>Ąžuolas Lindberg 25 mm</t>
  </si>
  <si>
    <t>Tamsus Riešutas 25 mm</t>
  </si>
  <si>
    <t>Akrilo Matinė Kobalto Pilka 18,30 mm</t>
  </si>
  <si>
    <t>Akrilo Matinis Satinas 18,30 mm</t>
  </si>
  <si>
    <t>Akrilo Matinė Sniego Baltumo 18,30 mm</t>
  </si>
  <si>
    <t>Kliento 10 mm</t>
  </si>
  <si>
    <t>Kliento 12 mm</t>
  </si>
  <si>
    <t>Kliento 16 mm</t>
  </si>
  <si>
    <t>Kliento 18 mm</t>
  </si>
  <si>
    <t>Kliento 25 mm</t>
  </si>
  <si>
    <t xml:space="preserve">  Macchiato blizgi </t>
  </si>
  <si>
    <t>HDF Vyšnia Oksford Tamsi</t>
  </si>
  <si>
    <t>18</t>
  </si>
  <si>
    <t>KODAS  PRAGMOJE</t>
  </si>
  <si>
    <t>Spalvos kodas</t>
  </si>
  <si>
    <t>Balta Lygi, Universali 10 mm</t>
  </si>
  <si>
    <t>Balta Lygi, Universali 12 mm</t>
  </si>
  <si>
    <t>Balta Lygi, Universali 16 mm</t>
  </si>
  <si>
    <t>Balta Lygi, Universali</t>
  </si>
  <si>
    <t>83952W</t>
  </si>
  <si>
    <t>2443Z</t>
  </si>
  <si>
    <t>12443Z</t>
  </si>
  <si>
    <t>5003W</t>
  </si>
  <si>
    <t>15003W</t>
  </si>
  <si>
    <t>Kaina nuo 2026,03,01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</si>
</sst>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0"/>
    <numFmt numFmtId="166" formatCode="0.0"/>
    <numFmt numFmtId="167" formatCode="0000"/>
  </numFmts>
  <fonts count="209"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8"/>
      <name val="Arial"/>
      <family val="2"/>
      <charset val="186"/>
    </font>
    <font>
      <sz val="10"/>
      <color indexed="12"/>
      <name val="Arial"/>
      <family val="2"/>
      <charset val="186"/>
    </font>
    <font>
      <b/>
      <sz val="10"/>
      <color indexed="10"/>
      <name val="Arial"/>
      <family val="2"/>
      <charset val="186"/>
    </font>
    <font>
      <b/>
      <sz val="12"/>
      <name val="Arial"/>
      <family val="2"/>
      <charset val="186"/>
    </font>
    <font>
      <b/>
      <i/>
      <sz val="13"/>
      <name val="Arial"/>
      <family val="2"/>
      <charset val="186"/>
    </font>
    <font>
      <b/>
      <sz val="10"/>
      <color indexed="12"/>
      <name val="Arial"/>
      <family val="2"/>
      <charset val="186"/>
    </font>
    <font>
      <b/>
      <sz val="8"/>
      <name val="Arial"/>
      <family val="2"/>
      <charset val="186"/>
    </font>
    <font>
      <b/>
      <sz val="7"/>
      <color indexed="10"/>
      <name val="Arial"/>
      <family val="2"/>
      <charset val="186"/>
    </font>
    <font>
      <b/>
      <sz val="7"/>
      <color indexed="55"/>
      <name val="Arial"/>
      <family val="2"/>
      <charset val="186"/>
    </font>
    <font>
      <b/>
      <sz val="11"/>
      <color indexed="8"/>
      <name val="Arial"/>
      <family val="2"/>
      <charset val="186"/>
    </font>
    <font>
      <sz val="6"/>
      <color indexed="9"/>
      <name val="Arial"/>
      <family val="2"/>
      <charset val="186"/>
    </font>
    <font>
      <b/>
      <sz val="11"/>
      <name val="Arial"/>
      <family val="2"/>
      <charset val="186"/>
    </font>
    <font>
      <b/>
      <sz val="6"/>
      <color indexed="23"/>
      <name val="Arial"/>
      <family val="2"/>
      <charset val="186"/>
    </font>
    <font>
      <b/>
      <sz val="7.5"/>
      <color indexed="10"/>
      <name val="Arial"/>
      <family val="2"/>
      <charset val="1"/>
    </font>
    <font>
      <b/>
      <sz val="10"/>
      <color indexed="23"/>
      <name val="Arial"/>
      <family val="2"/>
      <charset val="186"/>
    </font>
    <font>
      <b/>
      <sz val="13"/>
      <color indexed="8"/>
      <name val="Arial"/>
      <family val="2"/>
      <charset val="186"/>
    </font>
    <font>
      <b/>
      <sz val="10"/>
      <color indexed="22"/>
      <name val="Arial"/>
      <family val="2"/>
      <charset val="186"/>
    </font>
    <font>
      <b/>
      <sz val="9"/>
      <name val="Arial"/>
      <family val="2"/>
      <charset val="186"/>
    </font>
    <font>
      <sz val="9"/>
      <color indexed="22"/>
      <name val="Arial"/>
      <family val="2"/>
      <charset val="186"/>
    </font>
    <font>
      <b/>
      <sz val="8"/>
      <color indexed="55"/>
      <name val="Arial"/>
      <family val="2"/>
      <charset val="186"/>
    </font>
    <font>
      <b/>
      <sz val="9"/>
      <name val="Century Gothic"/>
      <family val="2"/>
      <charset val="1"/>
    </font>
    <font>
      <b/>
      <sz val="8"/>
      <color indexed="53"/>
      <name val="Arial"/>
      <family val="2"/>
      <charset val="186"/>
    </font>
    <font>
      <b/>
      <u/>
      <sz val="9"/>
      <name val="Arial"/>
      <family val="2"/>
      <charset val="186"/>
    </font>
    <font>
      <b/>
      <u/>
      <sz val="8"/>
      <color indexed="30"/>
      <name val="Arial"/>
      <family val="2"/>
      <charset val="186"/>
    </font>
    <font>
      <b/>
      <sz val="12"/>
      <color indexed="30"/>
      <name val="Century Gothic"/>
      <family val="2"/>
      <charset val="1"/>
    </font>
    <font>
      <b/>
      <sz val="7"/>
      <color indexed="30"/>
      <name val="Century Gothic"/>
      <family val="2"/>
      <charset val="1"/>
    </font>
    <font>
      <u/>
      <sz val="9"/>
      <color indexed="24"/>
      <name val="Arial"/>
      <family val="2"/>
      <charset val="186"/>
    </font>
    <font>
      <b/>
      <sz val="10.5"/>
      <color indexed="30"/>
      <name val="Century Gothic"/>
      <family val="2"/>
      <charset val="1"/>
    </font>
    <font>
      <b/>
      <sz val="10.5"/>
      <name val="Century Gothic"/>
      <family val="2"/>
      <charset val="1"/>
    </font>
    <font>
      <b/>
      <sz val="10"/>
      <color indexed="55"/>
      <name val="Arial"/>
      <family val="2"/>
      <charset val="186"/>
    </font>
    <font>
      <b/>
      <sz val="9"/>
      <name val="Arial"/>
      <family val="2"/>
      <charset val="1"/>
    </font>
    <font>
      <b/>
      <sz val="10"/>
      <color indexed="53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7"/>
      <color indexed="12"/>
      <name val="Arial"/>
      <family val="2"/>
      <charset val="186"/>
    </font>
    <font>
      <b/>
      <sz val="7"/>
      <color indexed="21"/>
      <name val="Arial"/>
      <family val="2"/>
      <charset val="186"/>
    </font>
    <font>
      <sz val="7"/>
      <name val="Arial"/>
      <family val="2"/>
      <charset val="186"/>
    </font>
    <font>
      <sz val="9"/>
      <name val="Arial"/>
      <family val="2"/>
      <charset val="186"/>
    </font>
    <font>
      <b/>
      <sz val="6"/>
      <name val="Arial"/>
      <family val="2"/>
      <charset val="186"/>
    </font>
    <font>
      <b/>
      <sz val="7"/>
      <name val="Arial"/>
      <family val="2"/>
      <charset val="186"/>
    </font>
    <font>
      <b/>
      <i/>
      <sz val="7"/>
      <name val="Bitstream Vera Sans"/>
      <family val="2"/>
      <charset val="186"/>
    </font>
    <font>
      <sz val="6"/>
      <name val="Arial"/>
      <family val="2"/>
      <charset val="186"/>
    </font>
    <font>
      <b/>
      <sz val="15"/>
      <name val="Arial"/>
      <family val="2"/>
      <charset val="186"/>
    </font>
    <font>
      <b/>
      <sz val="10"/>
      <name val="Arial Black"/>
      <family val="2"/>
      <charset val="186"/>
    </font>
    <font>
      <b/>
      <sz val="13"/>
      <name val="Bitstream Vera Sans"/>
      <family val="2"/>
      <charset val="186"/>
    </font>
    <font>
      <b/>
      <sz val="7"/>
      <color indexed="8"/>
      <name val="Arial"/>
      <family val="2"/>
      <charset val="1"/>
    </font>
    <font>
      <b/>
      <sz val="7"/>
      <name val="Arial"/>
      <family val="2"/>
      <charset val="1"/>
    </font>
    <font>
      <b/>
      <sz val="6"/>
      <color indexed="8"/>
      <name val="Arial"/>
      <family val="2"/>
      <charset val="1"/>
    </font>
    <font>
      <b/>
      <sz val="8"/>
      <color indexed="8"/>
      <name val="Arial"/>
      <family val="2"/>
      <charset val="186"/>
    </font>
    <font>
      <b/>
      <sz val="8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7"/>
      <color indexed="8"/>
      <name val="Arial"/>
      <family val="2"/>
      <charset val="186"/>
    </font>
    <font>
      <b/>
      <vertAlign val="superscript"/>
      <sz val="9"/>
      <color indexed="8"/>
      <name val="Arial"/>
      <family val="2"/>
      <charset val="186"/>
    </font>
    <font>
      <b/>
      <sz val="8"/>
      <color indexed="10"/>
      <name val="Arial"/>
      <family val="2"/>
      <charset val="186"/>
    </font>
    <font>
      <b/>
      <sz val="10"/>
      <color indexed="12"/>
      <name val="Arial"/>
      <family val="2"/>
      <charset val="1"/>
    </font>
    <font>
      <b/>
      <i/>
      <sz val="10"/>
      <color indexed="10"/>
      <name val="Arial"/>
      <family val="2"/>
      <charset val="1"/>
    </font>
    <font>
      <b/>
      <sz val="13"/>
      <color indexed="8"/>
      <name val="Cambria"/>
      <family val="1"/>
      <charset val="186"/>
    </font>
    <font>
      <b/>
      <sz val="13"/>
      <name val="Arial"/>
      <family val="2"/>
      <charset val="186"/>
    </font>
    <font>
      <sz val="9"/>
      <color indexed="8"/>
      <name val="Arial"/>
      <family val="2"/>
      <charset val="186"/>
    </font>
    <font>
      <b/>
      <i/>
      <sz val="11"/>
      <color indexed="8"/>
      <name val="Arial"/>
      <family val="2"/>
      <charset val="1"/>
    </font>
    <font>
      <sz val="13"/>
      <name val="Arial"/>
      <family val="2"/>
      <charset val="186"/>
    </font>
    <font>
      <b/>
      <sz val="8"/>
      <name val="Arial"/>
      <family val="2"/>
      <charset val="1"/>
    </font>
    <font>
      <b/>
      <sz val="10"/>
      <name val="Arial"/>
      <family val="2"/>
      <charset val="1"/>
    </font>
    <font>
      <b/>
      <sz val="8"/>
      <color indexed="10"/>
      <name val="Arial"/>
      <family val="2"/>
      <charset val="1"/>
    </font>
    <font>
      <b/>
      <sz val="13"/>
      <color indexed="12"/>
      <name val="Arial"/>
      <family val="2"/>
      <charset val="186"/>
    </font>
    <font>
      <sz val="10"/>
      <name val="Arial"/>
      <family val="2"/>
      <charset val="186"/>
    </font>
    <font>
      <sz val="10"/>
      <color indexed="55"/>
      <name val="Arial"/>
      <family val="2"/>
      <charset val="186"/>
    </font>
    <font>
      <b/>
      <i/>
      <sz val="10"/>
      <name val="Arial"/>
      <family val="2"/>
      <charset val="186"/>
    </font>
    <font>
      <sz val="10"/>
      <color indexed="22"/>
      <name val="MS Sans Serif"/>
      <family val="2"/>
      <charset val="186"/>
    </font>
    <font>
      <b/>
      <sz val="14"/>
      <name val="Arial"/>
      <family val="2"/>
      <charset val="186"/>
    </font>
    <font>
      <b/>
      <i/>
      <sz val="14"/>
      <name val="Arial"/>
      <family val="2"/>
      <charset val="186"/>
    </font>
    <font>
      <i/>
      <sz val="12"/>
      <name val="Arial"/>
      <family val="2"/>
      <charset val="186"/>
    </font>
    <font>
      <sz val="8"/>
      <color indexed="22"/>
      <name val="Arial"/>
      <family val="2"/>
      <charset val="1"/>
    </font>
    <font>
      <b/>
      <sz val="10"/>
      <color indexed="16"/>
      <name val="Arial"/>
      <family val="2"/>
      <charset val="186"/>
    </font>
    <font>
      <b/>
      <i/>
      <sz val="10"/>
      <color indexed="56"/>
      <name val="Arial"/>
      <family val="2"/>
      <charset val="1"/>
    </font>
    <font>
      <b/>
      <sz val="12"/>
      <color indexed="37"/>
      <name val="Arial"/>
      <family val="2"/>
      <charset val="186"/>
    </font>
    <font>
      <b/>
      <vertAlign val="superscript"/>
      <sz val="9"/>
      <name val="Arial"/>
      <family val="2"/>
      <charset val="186"/>
    </font>
    <font>
      <b/>
      <sz val="12"/>
      <color indexed="18"/>
      <name val="Arial"/>
      <family val="2"/>
      <charset val="186"/>
    </font>
    <font>
      <b/>
      <i/>
      <sz val="12"/>
      <name val="Arial"/>
      <family val="2"/>
      <charset val="186"/>
    </font>
    <font>
      <sz val="12"/>
      <name val="Arial"/>
      <family val="2"/>
      <charset val="186"/>
    </font>
    <font>
      <b/>
      <sz val="7"/>
      <color indexed="22"/>
      <name val="Arial"/>
      <family val="2"/>
      <charset val="1"/>
    </font>
    <font>
      <b/>
      <i/>
      <sz val="9"/>
      <color indexed="56"/>
      <name val="Arial"/>
      <family val="2"/>
      <charset val="1"/>
    </font>
    <font>
      <i/>
      <sz val="10"/>
      <name val="Arial Rounded MT Bold"/>
      <family val="2"/>
      <charset val="1"/>
    </font>
    <font>
      <b/>
      <sz val="10"/>
      <color indexed="20"/>
      <name val="Bookman Old Style"/>
      <family val="1"/>
      <charset val="1"/>
    </font>
    <font>
      <b/>
      <i/>
      <sz val="10"/>
      <color indexed="56"/>
      <name val="Bookman Old Style"/>
      <family val="1"/>
      <charset val="1"/>
    </font>
    <font>
      <b/>
      <i/>
      <sz val="11"/>
      <name val="Arial"/>
      <family val="2"/>
      <charset val="186"/>
    </font>
    <font>
      <b/>
      <sz val="10"/>
      <color indexed="25"/>
      <name val="Bookman Old Style"/>
      <family val="1"/>
      <charset val="1"/>
    </font>
    <font>
      <b/>
      <sz val="10"/>
      <color indexed="25"/>
      <name val="Arial"/>
      <family val="2"/>
      <charset val="1"/>
    </font>
    <font>
      <b/>
      <sz val="9"/>
      <name val="Bookman Old Style"/>
      <family val="1"/>
      <charset val="1"/>
    </font>
    <font>
      <b/>
      <sz val="9"/>
      <color indexed="8"/>
      <name val="Century Schoolbook"/>
      <family val="1"/>
      <charset val="1"/>
    </font>
    <font>
      <b/>
      <i/>
      <sz val="10"/>
      <color indexed="56"/>
      <name val="Arial"/>
      <family val="2"/>
      <charset val="186"/>
    </font>
    <font>
      <b/>
      <sz val="12"/>
      <color indexed="8"/>
      <name val="MS Sans Serif"/>
      <family val="2"/>
      <charset val="186"/>
    </font>
    <font>
      <b/>
      <sz val="11"/>
      <color indexed="17"/>
      <name val="Arial"/>
      <family val="2"/>
      <charset val="186"/>
    </font>
    <font>
      <b/>
      <sz val="10"/>
      <color indexed="8"/>
      <name val="MS Sans Serif"/>
      <family val="2"/>
      <charset val="186"/>
    </font>
    <font>
      <sz val="10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8"/>
      <name val="Bookman Old Style"/>
      <family val="1"/>
      <charset val="1"/>
    </font>
    <font>
      <b/>
      <i/>
      <sz val="8"/>
      <color indexed="56"/>
      <name val="DejaVu Sans"/>
      <family val="2"/>
      <charset val="1"/>
    </font>
    <font>
      <b/>
      <sz val="8.5"/>
      <name val="Arial"/>
      <family val="2"/>
      <charset val="186"/>
    </font>
    <font>
      <b/>
      <sz val="9"/>
      <color indexed="8"/>
      <name val="MS Sans Serif"/>
      <family val="2"/>
      <charset val="186"/>
    </font>
    <font>
      <b/>
      <sz val="8"/>
      <color indexed="8"/>
      <name val="Bookman Old Style"/>
      <family val="1"/>
      <charset val="1"/>
    </font>
    <font>
      <sz val="8"/>
      <color indexed="8"/>
      <name val="Bookman Old Style"/>
      <family val="1"/>
      <charset val="1"/>
    </font>
    <font>
      <sz val="8"/>
      <color indexed="8"/>
      <name val="MS Sans Serif"/>
      <family val="2"/>
      <charset val="186"/>
    </font>
    <font>
      <sz val="7"/>
      <color indexed="8"/>
      <name val="Bookman Old Style"/>
      <family val="1"/>
      <charset val="1"/>
    </font>
    <font>
      <b/>
      <sz val="10"/>
      <name val="MV Boli"/>
    </font>
    <font>
      <b/>
      <sz val="9"/>
      <color indexed="8"/>
      <name val="Arial"/>
      <family val="2"/>
      <charset val="1"/>
    </font>
    <font>
      <b/>
      <sz val="8"/>
      <color indexed="28"/>
      <name val="Bookman Old Style"/>
      <family val="1"/>
      <charset val="1"/>
    </font>
    <font>
      <b/>
      <sz val="9"/>
      <name val="MV Boli"/>
    </font>
    <font>
      <b/>
      <sz val="7"/>
      <name val="Bookman Old Style"/>
      <family val="1"/>
      <charset val="1"/>
    </font>
    <font>
      <b/>
      <sz val="10"/>
      <name val="Bookman Old Style"/>
      <family val="1"/>
      <charset val="186"/>
    </font>
    <font>
      <b/>
      <sz val="12"/>
      <color indexed="8"/>
      <name val="Arial"/>
      <family val="2"/>
      <charset val="1"/>
    </font>
    <font>
      <vertAlign val="superscript"/>
      <sz val="8"/>
      <name val="Arial"/>
      <family val="2"/>
      <charset val="186"/>
    </font>
    <font>
      <u/>
      <sz val="11"/>
      <color theme="10"/>
      <name val="Calibri"/>
      <family val="2"/>
      <scheme val="minor"/>
    </font>
    <font>
      <sz val="9"/>
      <color theme="0" tint="-0.249977111117893"/>
      <name val="Arial"/>
      <family val="2"/>
      <charset val="186"/>
    </font>
    <font>
      <b/>
      <u/>
      <sz val="11"/>
      <color theme="10"/>
      <name val="Calibri"/>
      <family val="2"/>
      <charset val="186"/>
      <scheme val="minor"/>
    </font>
    <font>
      <sz val="9"/>
      <color theme="2" tint="-0.499984740745262"/>
      <name val="Arial"/>
      <family val="2"/>
      <charset val="186"/>
    </font>
    <font>
      <b/>
      <sz val="10"/>
      <color theme="5" tint="-0.499984740745262"/>
      <name val="Bookman Old Style"/>
      <family val="1"/>
      <charset val="186"/>
    </font>
    <font>
      <b/>
      <sz val="10"/>
      <color theme="5" tint="-0.499984740745262"/>
      <name val="Arial"/>
      <family val="2"/>
      <charset val="186"/>
    </font>
    <font>
      <b/>
      <sz val="10"/>
      <color theme="9" tint="-0.499984740745262"/>
      <name val="Bookman Old Style"/>
      <family val="1"/>
      <charset val="186"/>
    </font>
    <font>
      <b/>
      <sz val="10"/>
      <color theme="9" tint="-0.499984740745262"/>
      <name val="Arial"/>
      <family val="2"/>
      <charset val="186"/>
    </font>
    <font>
      <b/>
      <sz val="10"/>
      <color theme="5" tint="-0.249977111117893"/>
      <name val="Bookman Old Style"/>
      <family val="1"/>
      <charset val="186"/>
    </font>
    <font>
      <b/>
      <sz val="10"/>
      <color theme="5" tint="-0.249977111117893"/>
      <name val="Arial"/>
      <family val="2"/>
      <charset val="186"/>
    </font>
    <font>
      <b/>
      <sz val="10"/>
      <color theme="8" tint="-0.249977111117893"/>
      <name val="Bookman Old Style"/>
      <family val="1"/>
      <charset val="186"/>
    </font>
    <font>
      <b/>
      <sz val="10"/>
      <color theme="8" tint="-0.249977111117893"/>
      <name val="Arial"/>
      <family val="2"/>
      <charset val="186"/>
    </font>
    <font>
      <sz val="9"/>
      <color theme="1"/>
      <name val="Calibri"/>
      <family val="2"/>
      <scheme val="minor"/>
    </font>
    <font>
      <b/>
      <sz val="8"/>
      <color rgb="FF0070C0"/>
      <name val="Arial"/>
      <family val="2"/>
      <charset val="186"/>
    </font>
    <font>
      <b/>
      <sz val="11"/>
      <color theme="1"/>
      <name val="Microsoft New Tai Lue"/>
      <family val="2"/>
    </font>
    <font>
      <b/>
      <sz val="12"/>
      <name val="Microsoft New Tai Lue"/>
      <family val="2"/>
      <charset val="1"/>
    </font>
    <font>
      <b/>
      <sz val="12"/>
      <color theme="1"/>
      <name val="Microsoft New Tai Lue"/>
      <family val="2"/>
    </font>
    <font>
      <b/>
      <sz val="14"/>
      <color theme="1"/>
      <name val="Arial"/>
      <family val="2"/>
      <charset val="186"/>
    </font>
    <font>
      <b/>
      <sz val="10"/>
      <color theme="2"/>
      <name val="Arial"/>
      <family val="2"/>
      <charset val="186"/>
    </font>
    <font>
      <b/>
      <sz val="12"/>
      <color rgb="FFC00000"/>
      <name val="Arial"/>
      <family val="2"/>
      <charset val="186"/>
    </font>
    <font>
      <b/>
      <sz val="10"/>
      <color theme="9"/>
      <name val="Arial"/>
      <family val="2"/>
      <charset val="186"/>
    </font>
    <font>
      <b/>
      <sz val="12"/>
      <color rgb="FFC00000"/>
      <name val="Arial"/>
      <family val="2"/>
    </font>
    <font>
      <b/>
      <sz val="8"/>
      <color theme="9"/>
      <name val="Arial"/>
      <family val="2"/>
      <charset val="186"/>
    </font>
    <font>
      <b/>
      <sz val="8"/>
      <color rgb="FFC00000"/>
      <name val="Arial"/>
      <family val="2"/>
      <charset val="186"/>
    </font>
    <font>
      <b/>
      <sz val="8"/>
      <color theme="8"/>
      <name val="Arial"/>
      <family val="2"/>
      <charset val="186"/>
    </font>
    <font>
      <b/>
      <sz val="8"/>
      <color rgb="FFFF0000"/>
      <name val="Arial"/>
      <family val="2"/>
      <charset val="1"/>
    </font>
    <font>
      <b/>
      <sz val="12"/>
      <color theme="1"/>
      <name val="Microsoft YaHei UI"/>
      <family val="2"/>
    </font>
    <font>
      <sz val="14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sz val="10"/>
      <color rgb="FFC0000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7"/>
      <color rgb="FFC00000"/>
      <name val="Arial"/>
      <family val="2"/>
      <charset val="1"/>
    </font>
    <font>
      <b/>
      <sz val="13"/>
      <color rgb="FFC00000"/>
      <name val="Arial"/>
      <family val="2"/>
      <charset val="186"/>
    </font>
    <font>
      <sz val="11"/>
      <color rgb="FFC00000"/>
      <name val="Calibri"/>
      <family val="2"/>
      <scheme val="minor"/>
    </font>
    <font>
      <sz val="8"/>
      <color indexed="8"/>
      <name val="Arial"/>
      <family val="2"/>
      <charset val="186"/>
    </font>
    <font>
      <sz val="8"/>
      <color theme="1"/>
      <name val="Calibri"/>
      <family val="2"/>
      <scheme val="minor"/>
    </font>
    <font>
      <sz val="8"/>
      <color theme="0" tint="-0.249977111117893"/>
      <name val="Arial"/>
      <family val="2"/>
      <charset val="186"/>
    </font>
    <font>
      <b/>
      <sz val="6"/>
      <color indexed="8"/>
      <name val="Arial"/>
      <family val="2"/>
      <charset val="186"/>
    </font>
    <font>
      <i/>
      <sz val="10"/>
      <name val="Bookman Old Style"/>
      <family val="1"/>
      <charset val="186"/>
    </font>
    <font>
      <sz val="6"/>
      <color indexed="8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rgb="FFC5000B"/>
      <name val="Arial"/>
      <family val="2"/>
      <charset val="186"/>
    </font>
    <font>
      <b/>
      <sz val="11"/>
      <color rgb="FFC5000B"/>
      <name val="Arial"/>
      <family val="2"/>
      <charset val="186"/>
    </font>
    <font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i/>
      <sz val="9"/>
      <color indexed="23"/>
      <name val="Arial"/>
      <family val="2"/>
      <charset val="186"/>
    </font>
    <font>
      <b/>
      <i/>
      <vertAlign val="superscript"/>
      <sz val="9"/>
      <color indexed="23"/>
      <name val="Arial"/>
      <family val="2"/>
      <charset val="186"/>
    </font>
    <font>
      <i/>
      <sz val="9"/>
      <name val="Bookman Old Style"/>
      <family val="1"/>
      <charset val="186"/>
    </font>
    <font>
      <b/>
      <i/>
      <sz val="10"/>
      <color rgb="FF00B0F0"/>
      <name val="Arial"/>
      <family val="2"/>
      <charset val="186"/>
    </font>
    <font>
      <b/>
      <sz val="10"/>
      <color theme="1"/>
      <name val="Calibri"/>
      <family val="2"/>
      <charset val="186"/>
      <scheme val="minor"/>
    </font>
    <font>
      <b/>
      <sz val="7"/>
      <color rgb="FF7030A0"/>
      <name val="Arial"/>
      <family val="2"/>
      <charset val="186"/>
    </font>
    <font>
      <b/>
      <i/>
      <sz val="8"/>
      <color rgb="FF4C216D"/>
      <name val="Arial"/>
      <family val="2"/>
      <charset val="186"/>
    </font>
    <font>
      <b/>
      <sz val="7"/>
      <color indexed="54"/>
      <name val="Arial"/>
      <family val="2"/>
      <charset val="186"/>
    </font>
    <font>
      <b/>
      <vertAlign val="superscript"/>
      <sz val="7"/>
      <name val="Arial"/>
      <family val="2"/>
      <charset val="186"/>
    </font>
    <font>
      <b/>
      <i/>
      <sz val="7"/>
      <color rgb="FF4C216D"/>
      <name val="Arial"/>
      <family val="2"/>
      <charset val="186"/>
    </font>
    <font>
      <b/>
      <i/>
      <sz val="6"/>
      <color rgb="FF4C216D"/>
      <name val="Arial"/>
      <family val="2"/>
      <charset val="186"/>
    </font>
    <font>
      <b/>
      <sz val="8"/>
      <color theme="0" tint="-0.14999847407452621"/>
      <name val="Arial"/>
      <family val="2"/>
      <charset val="186"/>
    </font>
    <font>
      <sz val="8"/>
      <color theme="0" tint="-0.249977111117893"/>
      <name val="Arial"/>
      <family val="2"/>
      <charset val="1"/>
    </font>
    <font>
      <b/>
      <sz val="10"/>
      <color theme="7"/>
      <name val="Arial"/>
      <family val="2"/>
      <charset val="186"/>
    </font>
    <font>
      <sz val="11"/>
      <color theme="7"/>
      <name val="Calibri"/>
      <family val="2"/>
      <scheme val="minor"/>
    </font>
    <font>
      <i/>
      <sz val="6"/>
      <color theme="7"/>
      <name val="Calibri"/>
      <family val="2"/>
      <charset val="186"/>
      <scheme val="minor"/>
    </font>
    <font>
      <i/>
      <sz val="6"/>
      <color theme="0"/>
      <name val="Arial"/>
      <family val="2"/>
      <charset val="186"/>
    </font>
    <font>
      <b/>
      <sz val="16"/>
      <color rgb="FFC00000"/>
      <name val="DejaVu Serif"/>
      <family val="1"/>
      <charset val="186"/>
    </font>
    <font>
      <b/>
      <i/>
      <sz val="8"/>
      <color indexed="56"/>
      <name val="Bookman Old Style"/>
      <family val="1"/>
      <charset val="1"/>
    </font>
    <font>
      <b/>
      <sz val="8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3"/>
      <color rgb="FF002060"/>
      <name val="Arial"/>
      <family val="2"/>
      <charset val="186"/>
    </font>
    <font>
      <sz val="13"/>
      <color theme="1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9"/>
      <color rgb="FFFF0000"/>
      <name val="Arial"/>
      <family val="2"/>
      <charset val="186"/>
    </font>
    <font>
      <b/>
      <vertAlign val="superscript"/>
      <sz val="9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rgb="FF588B39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rgb="FFFF3333"/>
      <name val="Arial"/>
      <family val="2"/>
      <charset val="186"/>
    </font>
    <font>
      <b/>
      <i/>
      <sz val="8"/>
      <color indexed="8"/>
      <name val="Arial"/>
      <family val="2"/>
      <charset val="186"/>
    </font>
    <font>
      <b/>
      <sz val="13"/>
      <color rgb="FFCC3300"/>
      <name val="Arial"/>
      <family val="2"/>
      <charset val="186"/>
    </font>
    <font>
      <b/>
      <i/>
      <sz val="13"/>
      <color rgb="FFCC3300"/>
      <name val="Arial"/>
      <family val="2"/>
      <charset val="186"/>
    </font>
    <font>
      <b/>
      <sz val="11"/>
      <color rgb="FFCC330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11"/>
      <color rgb="FF588B39"/>
      <name val="Arial"/>
      <family val="2"/>
      <charset val="186"/>
    </font>
    <font>
      <b/>
      <u/>
      <sz val="10"/>
      <color rgb="FFFF0000"/>
      <name val="Arial"/>
      <family val="2"/>
      <charset val="186"/>
    </font>
    <font>
      <b/>
      <u/>
      <sz val="11"/>
      <color rgb="FFFF0000"/>
      <name val="Arial"/>
      <family val="2"/>
      <charset val="186"/>
    </font>
    <font>
      <b/>
      <u/>
      <sz val="10"/>
      <color rgb="FF588B39"/>
      <name val="Arial"/>
      <family val="2"/>
      <charset val="186"/>
    </font>
    <font>
      <b/>
      <u/>
      <sz val="11"/>
      <color rgb="FF588B39"/>
      <name val="Arial"/>
      <family val="2"/>
      <charset val="186"/>
    </font>
    <font>
      <b/>
      <sz val="9.5"/>
      <name val="Arial"/>
      <family val="2"/>
      <charset val="186"/>
    </font>
    <font>
      <sz val="7"/>
      <color indexed="8"/>
      <name val="Arial"/>
      <family val="2"/>
      <charset val="186"/>
    </font>
    <font>
      <sz val="5"/>
      <color indexed="8"/>
      <name val="Arial"/>
      <family val="2"/>
      <charset val="186"/>
    </font>
    <font>
      <b/>
      <sz val="9.5"/>
      <color theme="4" tint="-0.499984740745262"/>
      <name val="Arial"/>
      <family val="2"/>
      <charset val="186"/>
    </font>
    <font>
      <b/>
      <sz val="11"/>
      <color rgb="FF0070C0"/>
      <name val="Arial"/>
      <family val="2"/>
      <charset val="186"/>
    </font>
  </fonts>
  <fills count="68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22"/>
        <bgColor indexed="57"/>
      </patternFill>
    </fill>
    <fill>
      <patternFill patternType="solid">
        <fgColor indexed="43"/>
        <bgColor indexed="13"/>
      </patternFill>
    </fill>
    <fill>
      <patternFill patternType="solid">
        <fgColor indexed="41"/>
        <bgColor indexed="40"/>
      </patternFill>
    </fill>
    <fill>
      <patternFill patternType="solid">
        <fgColor indexed="13"/>
        <bgColor indexed="43"/>
      </patternFill>
    </fill>
    <fill>
      <patternFill patternType="solid">
        <fgColor indexed="44"/>
        <bgColor indexed="31"/>
      </patternFill>
    </fill>
    <fill>
      <patternFill patternType="solid">
        <fgColor indexed="47"/>
        <bgColor indexed="51"/>
      </patternFill>
    </fill>
    <fill>
      <patternFill patternType="solid">
        <fgColor indexed="26"/>
        <bgColor indexed="9"/>
      </patternFill>
    </fill>
    <fill>
      <patternFill patternType="solid">
        <fgColor indexed="49"/>
        <bgColor indexed="11"/>
      </patternFill>
    </fill>
    <fill>
      <patternFill patternType="solid">
        <fgColor indexed="31"/>
        <bgColor indexed="57"/>
      </patternFill>
    </fill>
    <fill>
      <patternFill patternType="solid">
        <fgColor indexed="63"/>
        <bgColor indexed="54"/>
      </patternFill>
    </fill>
    <fill>
      <patternFill patternType="solid">
        <fgColor indexed="50"/>
        <bgColor indexed="34"/>
      </patternFill>
    </fill>
    <fill>
      <patternFill patternType="solid">
        <fgColor indexed="46"/>
        <bgColor indexed="24"/>
      </patternFill>
    </fill>
    <fill>
      <patternFill patternType="solid">
        <fgColor indexed="34"/>
        <bgColor indexed="13"/>
      </patternFill>
    </fill>
    <fill>
      <patternFill patternType="solid">
        <fgColor indexed="15"/>
        <bgColor indexed="49"/>
      </patternFill>
    </fill>
    <fill>
      <patternFill patternType="solid">
        <fgColor indexed="52"/>
        <bgColor indexed="45"/>
      </patternFill>
    </fill>
    <fill>
      <patternFill patternType="solid">
        <fgColor indexed="54"/>
        <bgColor indexed="23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9" tint="0.39997558519241921"/>
        <bgColor indexed="24"/>
      </patternFill>
    </fill>
    <fill>
      <patternFill patternType="solid">
        <fgColor rgb="FFFF9999"/>
        <bgColor indexed="64"/>
      </patternFill>
    </fill>
    <fill>
      <patternFill patternType="solid">
        <fgColor rgb="FFFF9999"/>
        <bgColor indexed="4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rgb="FFFF99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49"/>
      </patternFill>
    </fill>
    <fill>
      <patternFill patternType="solid">
        <fgColor rgb="FF92D050"/>
        <bgColor indexed="1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42"/>
      </patternFill>
    </fill>
    <fill>
      <patternFill patternType="solid">
        <fgColor rgb="FF99FF99"/>
        <bgColor indexed="27"/>
      </patternFill>
    </fill>
    <fill>
      <patternFill patternType="solid">
        <fgColor rgb="FF99FF99"/>
        <bgColor indexed="64"/>
      </patternFill>
    </fill>
    <fill>
      <patternFill patternType="solid">
        <fgColor rgb="FFCCFFFF"/>
        <bgColor indexed="42"/>
      </patternFill>
    </fill>
    <fill>
      <patternFill patternType="solid">
        <fgColor rgb="FFCCFFFF"/>
        <bgColor indexed="57"/>
      </patternFill>
    </fill>
    <fill>
      <patternFill patternType="solid">
        <fgColor rgb="FFCCFFFF"/>
        <bgColor indexed="51"/>
      </patternFill>
    </fill>
    <fill>
      <patternFill patternType="solid">
        <fgColor theme="7" tint="0.39997558519241921"/>
        <bgColor indexed="47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42"/>
      </patternFill>
    </fill>
    <fill>
      <patternFill patternType="solid">
        <fgColor rgb="FFFFFFCC"/>
        <bgColor indexed="13"/>
      </patternFill>
    </fill>
    <fill>
      <patternFill patternType="solid">
        <fgColor theme="0"/>
        <bgColor indexed="47"/>
      </patternFill>
    </fill>
    <fill>
      <patternFill patternType="solid">
        <fgColor theme="0"/>
        <bgColor indexed="31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9"/>
      </patternFill>
    </fill>
    <fill>
      <patternFill patternType="solid">
        <fgColor rgb="FFFF99CC"/>
        <bgColor indexed="13"/>
      </patternFill>
    </fill>
    <fill>
      <patternFill patternType="solid">
        <fgColor rgb="FFFFCCFF"/>
        <bgColor indexed="51"/>
      </patternFill>
    </fill>
    <fill>
      <patternFill patternType="solid">
        <fgColor rgb="FFFFCCFF"/>
        <bgColor indexed="45"/>
      </patternFill>
    </fill>
    <fill>
      <patternFill patternType="solid">
        <fgColor rgb="FFFFCCFF"/>
        <bgColor indexed="13"/>
      </patternFill>
    </fill>
    <fill>
      <patternFill patternType="solid">
        <fgColor rgb="FFFFCCFF"/>
        <bgColor indexed="24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52"/>
      </patternFill>
    </fill>
    <fill>
      <patternFill patternType="solid">
        <fgColor rgb="FFFFFFCC"/>
        <bgColor indexed="64"/>
      </patternFill>
    </fill>
    <fill>
      <patternFill patternType="solid">
        <fgColor rgb="FFF8C7A6"/>
        <bgColor indexed="51"/>
      </patternFill>
    </fill>
    <fill>
      <patternFill patternType="solid">
        <fgColor rgb="FFC5E0B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DDD"/>
        <bgColor indexed="64"/>
      </patternFill>
    </fill>
    <fill>
      <patternFill patternType="solid">
        <fgColor rgb="FFFFFFCC"/>
        <bgColor indexed="29"/>
      </patternFill>
    </fill>
    <fill>
      <patternFill patternType="solid">
        <fgColor theme="5" tint="0.79998168889431442"/>
        <bgColor indexed="47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42"/>
      </patternFill>
    </fill>
    <fill>
      <patternFill patternType="solid">
        <fgColor rgb="FFFFFF99"/>
        <bgColor indexed="42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medium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  <border>
      <left/>
      <right/>
      <top style="medium">
        <color indexed="12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double">
        <color indexed="60"/>
      </left>
      <right style="double">
        <color indexed="60"/>
      </right>
      <top style="double">
        <color indexed="60"/>
      </top>
      <bottom style="double">
        <color indexed="60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 style="medium">
        <color indexed="24"/>
      </left>
      <right style="medium">
        <color indexed="24"/>
      </right>
      <top style="medium">
        <color indexed="24"/>
      </top>
      <bottom style="medium">
        <color indexed="2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53"/>
      </left>
      <right style="medium">
        <color indexed="53"/>
      </right>
      <top style="medium">
        <color indexed="53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hair">
        <color indexed="55"/>
      </left>
      <right/>
      <top/>
      <bottom/>
      <diagonal/>
    </border>
    <border>
      <left/>
      <right style="double">
        <color indexed="10"/>
      </right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double">
        <color indexed="60"/>
      </left>
      <right/>
      <top style="double">
        <color indexed="60"/>
      </top>
      <bottom style="double">
        <color indexed="60"/>
      </bottom>
      <diagonal/>
    </border>
    <border>
      <left/>
      <right/>
      <top style="double">
        <color indexed="60"/>
      </top>
      <bottom style="double">
        <color indexed="60"/>
      </bottom>
      <diagonal/>
    </border>
    <border>
      <left/>
      <right style="double">
        <color indexed="60"/>
      </right>
      <top style="double">
        <color indexed="60"/>
      </top>
      <bottom style="double">
        <color indexed="60"/>
      </bottom>
      <diagonal/>
    </border>
    <border>
      <left/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medium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 style="hair">
        <color indexed="12"/>
      </left>
      <right style="hair">
        <color indexed="12"/>
      </right>
      <top/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/>
      <right style="hair">
        <color indexed="12"/>
      </right>
      <top/>
      <bottom/>
      <diagonal/>
    </border>
    <border>
      <left style="hair">
        <color indexed="12"/>
      </left>
      <right/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</borders>
  <cellStyleXfs count="2">
    <xf numFmtId="0" fontId="0" fillId="0" borderId="0"/>
    <xf numFmtId="0" fontId="114" fillId="0" borderId="0" applyNumberFormat="0" applyFill="0" applyBorder="0" applyAlignment="0" applyProtection="0"/>
  </cellStyleXfs>
  <cellXfs count="631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2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49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2" fontId="34" fillId="0" borderId="5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3" xfId="0" applyFont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0" fontId="43" fillId="4" borderId="2" xfId="0" applyFont="1" applyFill="1" applyBorder="1" applyAlignment="1" applyProtection="1">
      <alignment horizontal="center" vertical="center"/>
      <protection locked="0"/>
    </xf>
    <xf numFmtId="0" fontId="44" fillId="0" borderId="2" xfId="0" applyFont="1" applyBorder="1" applyAlignment="1">
      <alignment horizontal="center" vertical="center"/>
    </xf>
    <xf numFmtId="49" fontId="38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45" fillId="4" borderId="2" xfId="0" applyNumberFormat="1" applyFont="1" applyFill="1" applyBorder="1" applyAlignment="1" applyProtection="1">
      <alignment horizontal="center" vertical="center"/>
      <protection locked="0"/>
    </xf>
    <xf numFmtId="0" fontId="46" fillId="0" borderId="6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8" fillId="3" borderId="7" xfId="0" applyFont="1" applyFill="1" applyBorder="1" applyAlignment="1">
      <alignment horizontal="center" vertical="center" wrapText="1"/>
    </xf>
    <xf numFmtId="0" fontId="50" fillId="7" borderId="7" xfId="0" applyFont="1" applyFill="1" applyBorder="1" applyAlignment="1">
      <alignment horizontal="center" vertical="center" wrapText="1"/>
    </xf>
    <xf numFmtId="49" fontId="51" fillId="0" borderId="7" xfId="0" applyNumberFormat="1" applyFont="1" applyBorder="1" applyAlignment="1">
      <alignment horizontal="center" vertical="center" wrapText="1"/>
    </xf>
    <xf numFmtId="49" fontId="39" fillId="0" borderId="7" xfId="0" applyNumberFormat="1" applyFont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  <xf numFmtId="0" fontId="56" fillId="9" borderId="7" xfId="0" applyFont="1" applyFill="1" applyBorder="1" applyAlignment="1">
      <alignment horizontal="center" vertical="center" wrapText="1"/>
    </xf>
    <xf numFmtId="0" fontId="52" fillId="10" borderId="7" xfId="0" applyFont="1" applyFill="1" applyBorder="1" applyAlignment="1">
      <alignment horizontal="center" vertical="center" wrapText="1"/>
    </xf>
    <xf numFmtId="49" fontId="57" fillId="9" borderId="7" xfId="0" applyNumberFormat="1" applyFont="1" applyFill="1" applyBorder="1" applyAlignment="1">
      <alignment horizontal="center" vertical="center" wrapText="1"/>
    </xf>
    <xf numFmtId="49" fontId="57" fillId="4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2" fontId="59" fillId="8" borderId="7" xfId="0" applyNumberFormat="1" applyFont="1" applyFill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64" fontId="61" fillId="0" borderId="7" xfId="0" applyNumberFormat="1" applyFont="1" applyBorder="1" applyAlignment="1">
      <alignment horizontal="center" vertical="center" wrapText="1"/>
    </xf>
    <xf numFmtId="49" fontId="63" fillId="0" borderId="7" xfId="0" applyNumberFormat="1" applyFont="1" applyBorder="1" applyAlignment="1">
      <alignment horizontal="center" vertical="center" wrapText="1"/>
    </xf>
    <xf numFmtId="49" fontId="56" fillId="9" borderId="7" xfId="0" applyNumberFormat="1" applyFont="1" applyFill="1" applyBorder="1" applyAlignment="1">
      <alignment horizontal="center" vertical="center" wrapText="1"/>
    </xf>
    <xf numFmtId="49" fontId="64" fillId="10" borderId="7" xfId="0" applyNumberFormat="1" applyFont="1" applyFill="1" applyBorder="1" applyAlignment="1">
      <alignment horizontal="center" vertical="center" wrapText="1"/>
    </xf>
    <xf numFmtId="49" fontId="63" fillId="4" borderId="7" xfId="0" applyNumberFormat="1" applyFont="1" applyFill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/>
    </xf>
    <xf numFmtId="0" fontId="56" fillId="9" borderId="7" xfId="0" applyFont="1" applyFill="1" applyBorder="1" applyAlignment="1">
      <alignment horizontal="center" vertical="center"/>
    </xf>
    <xf numFmtId="0" fontId="51" fillId="4" borderId="7" xfId="0" applyFont="1" applyFill="1" applyBorder="1" applyAlignment="1">
      <alignment horizontal="center" vertical="center"/>
    </xf>
    <xf numFmtId="0" fontId="58" fillId="7" borderId="7" xfId="0" applyFont="1" applyFill="1" applyBorder="1" applyAlignment="1">
      <alignment horizontal="center" vertical="center"/>
    </xf>
    <xf numFmtId="0" fontId="51" fillId="0" borderId="7" xfId="0" applyFont="1" applyBorder="1" applyAlignment="1">
      <alignment horizontal="center" vertical="center" wrapText="1"/>
    </xf>
    <xf numFmtId="0" fontId="52" fillId="10" borderId="7" xfId="0" applyFont="1" applyFill="1" applyBorder="1" applyAlignment="1">
      <alignment horizontal="center" vertical="center"/>
    </xf>
    <xf numFmtId="0" fontId="58" fillId="7" borderId="7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64" fillId="10" borderId="7" xfId="0" applyFont="1" applyFill="1" applyBorder="1" applyAlignment="1">
      <alignment horizontal="center" vertical="center" wrapText="1"/>
    </xf>
    <xf numFmtId="49" fontId="65" fillId="0" borderId="7" xfId="0" applyNumberFormat="1" applyFont="1" applyBorder="1" applyAlignment="1">
      <alignment horizontal="center" vertical="center" wrapText="1"/>
    </xf>
    <xf numFmtId="49" fontId="65" fillId="4" borderId="7" xfId="0" applyNumberFormat="1" applyFont="1" applyFill="1" applyBorder="1" applyAlignment="1">
      <alignment horizontal="center" vertical="center" wrapText="1"/>
    </xf>
    <xf numFmtId="2" fontId="59" fillId="8" borderId="7" xfId="0" applyNumberFormat="1" applyFont="1" applyFill="1" applyBorder="1" applyAlignment="1">
      <alignment horizontal="center" vertical="center"/>
    </xf>
    <xf numFmtId="0" fontId="59" fillId="0" borderId="7" xfId="0" applyFont="1" applyBorder="1" applyAlignment="1">
      <alignment horizontal="center" vertical="center" wrapText="1"/>
    </xf>
    <xf numFmtId="49" fontId="56" fillId="12" borderId="7" xfId="0" applyNumberFormat="1" applyFont="1" applyFill="1" applyBorder="1" applyAlignment="1">
      <alignment horizontal="center" vertical="center" wrapText="1"/>
    </xf>
    <xf numFmtId="0" fontId="52" fillId="12" borderId="7" xfId="0" applyFont="1" applyFill="1" applyBorder="1" applyAlignment="1">
      <alignment horizontal="center" vertical="center"/>
    </xf>
    <xf numFmtId="0" fontId="51" fillId="12" borderId="7" xfId="0" applyFont="1" applyFill="1" applyBorder="1" applyAlignment="1">
      <alignment horizontal="center" vertical="center"/>
    </xf>
    <xf numFmtId="0" fontId="56" fillId="12" borderId="7" xfId="0" applyFont="1" applyFill="1" applyBorder="1" applyAlignment="1">
      <alignment horizontal="center" vertical="center"/>
    </xf>
    <xf numFmtId="49" fontId="51" fillId="0" borderId="7" xfId="0" applyNumberFormat="1" applyFont="1" applyBorder="1" applyAlignment="1">
      <alignment horizontal="center" vertical="center"/>
    </xf>
    <xf numFmtId="49" fontId="63" fillId="4" borderId="7" xfId="0" applyNumberFormat="1" applyFont="1" applyFill="1" applyBorder="1" applyAlignment="1">
      <alignment horizontal="center" vertical="center"/>
    </xf>
    <xf numFmtId="49" fontId="56" fillId="9" borderId="7" xfId="0" applyNumberFormat="1" applyFont="1" applyFill="1" applyBorder="1" applyAlignment="1">
      <alignment horizontal="center" vertical="center"/>
    </xf>
    <xf numFmtId="49" fontId="64" fillId="10" borderId="7" xfId="0" applyNumberFormat="1" applyFont="1" applyFill="1" applyBorder="1" applyAlignment="1">
      <alignment horizontal="center" vertical="center"/>
    </xf>
    <xf numFmtId="49" fontId="63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7" fillId="0" borderId="0" xfId="0" applyFont="1" applyAlignment="1">
      <alignment horizontal="center" vertical="center"/>
    </xf>
    <xf numFmtId="0" fontId="9" fillId="13" borderId="7" xfId="0" applyFont="1" applyFill="1" applyBorder="1" applyAlignment="1">
      <alignment horizontal="center" vertical="center" wrapText="1"/>
    </xf>
    <xf numFmtId="0" fontId="9" fillId="14" borderId="7" xfId="0" applyFont="1" applyFill="1" applyBorder="1" applyAlignment="1">
      <alignment horizontal="center" vertical="center" wrapText="1"/>
    </xf>
    <xf numFmtId="0" fontId="9" fillId="11" borderId="7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15" borderId="7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164" fontId="0" fillId="14" borderId="7" xfId="0" applyNumberFormat="1" applyFill="1" applyBorder="1" applyAlignment="1">
      <alignment horizontal="center" vertical="center"/>
    </xf>
    <xf numFmtId="164" fontId="39" fillId="11" borderId="7" xfId="0" applyNumberFormat="1" applyFont="1" applyFill="1" applyBorder="1" applyAlignment="1">
      <alignment horizontal="center" vertical="center"/>
    </xf>
    <xf numFmtId="164" fontId="0" fillId="11" borderId="7" xfId="0" applyNumberFormat="1" applyFill="1" applyBorder="1" applyAlignment="1">
      <alignment horizontal="center" vertical="center"/>
    </xf>
    <xf numFmtId="164" fontId="0" fillId="9" borderId="7" xfId="0" applyNumberFormat="1" applyFill="1" applyBorder="1" applyAlignment="1">
      <alignment horizontal="center" vertical="center"/>
    </xf>
    <xf numFmtId="164" fontId="0" fillId="8" borderId="7" xfId="0" applyNumberFormat="1" applyFill="1" applyBorder="1" applyAlignment="1">
      <alignment horizontal="center" vertical="center"/>
    </xf>
    <xf numFmtId="164" fontId="0" fillId="15" borderId="7" xfId="0" applyNumberFormat="1" applyFill="1" applyBorder="1" applyAlignment="1">
      <alignment horizontal="center" vertical="center"/>
    </xf>
    <xf numFmtId="0" fontId="59" fillId="0" borderId="0" xfId="0" applyFont="1" applyAlignment="1">
      <alignment horizontal="center"/>
    </xf>
    <xf numFmtId="164" fontId="69" fillId="16" borderId="7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70" fillId="0" borderId="0" xfId="0" applyFont="1" applyAlignment="1">
      <alignment horizontal="center" vertical="center"/>
    </xf>
    <xf numFmtId="0" fontId="73" fillId="0" borderId="10" xfId="0" applyFont="1" applyBorder="1" applyAlignment="1">
      <alignment horizontal="left" vertical="center"/>
    </xf>
    <xf numFmtId="1" fontId="71" fillId="4" borderId="11" xfId="0" applyNumberFormat="1" applyFont="1" applyFill="1" applyBorder="1" applyAlignment="1" applyProtection="1">
      <alignment horizontal="center" vertical="center"/>
      <protection locked="0"/>
    </xf>
    <xf numFmtId="0" fontId="7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9" fillId="0" borderId="0" xfId="0" applyFont="1" applyAlignment="1">
      <alignment vertical="center"/>
    </xf>
    <xf numFmtId="0" fontId="39" fillId="0" borderId="4" xfId="0" applyFont="1" applyBorder="1" applyAlignment="1">
      <alignment vertical="center"/>
    </xf>
    <xf numFmtId="0" fontId="41" fillId="0" borderId="4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0" fontId="67" fillId="5" borderId="1" xfId="0" applyFont="1" applyFill="1" applyBorder="1" applyAlignment="1">
      <alignment horizontal="center" vertical="center"/>
    </xf>
    <xf numFmtId="0" fontId="39" fillId="5" borderId="1" xfId="0" applyFont="1" applyFill="1" applyBorder="1" applyAlignment="1">
      <alignment horizontal="center" vertical="center"/>
    </xf>
    <xf numFmtId="164" fontId="20" fillId="5" borderId="1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39" fillId="5" borderId="12" xfId="0" applyFont="1" applyFill="1" applyBorder="1" applyAlignment="1">
      <alignment horizontal="center" vertical="center"/>
    </xf>
    <xf numFmtId="0" fontId="81" fillId="5" borderId="12" xfId="0" applyFont="1" applyFill="1" applyBorder="1" applyAlignment="1">
      <alignment horizontal="center" vertical="center"/>
    </xf>
    <xf numFmtId="164" fontId="14" fillId="5" borderId="12" xfId="0" applyNumberFormat="1" applyFont="1" applyFill="1" applyBorder="1" applyAlignment="1">
      <alignment horizontal="center" vertical="center"/>
    </xf>
    <xf numFmtId="0" fontId="82" fillId="0" borderId="4" xfId="0" applyFont="1" applyBorder="1" applyAlignment="1">
      <alignment horizontal="center" vertical="center"/>
    </xf>
    <xf numFmtId="164" fontId="84" fillId="0" borderId="7" xfId="0" applyNumberFormat="1" applyFont="1" applyBorder="1" applyAlignment="1">
      <alignment horizontal="center" vertical="center"/>
    </xf>
    <xf numFmtId="0" fontId="82" fillId="0" borderId="0" xfId="0" applyFont="1" applyAlignment="1">
      <alignment horizontal="center" vertical="center"/>
    </xf>
    <xf numFmtId="164" fontId="87" fillId="5" borderId="13" xfId="0" applyNumberFormat="1" applyFont="1" applyFill="1" applyBorder="1" applyAlignment="1">
      <alignment horizontal="center" vertical="center"/>
    </xf>
    <xf numFmtId="0" fontId="67" fillId="5" borderId="7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96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17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166" fontId="67" fillId="0" borderId="14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8" fillId="17" borderId="7" xfId="0" applyFont="1" applyFill="1" applyBorder="1" applyAlignment="1">
      <alignment horizontal="center" vertical="center"/>
    </xf>
    <xf numFmtId="0" fontId="98" fillId="4" borderId="7" xfId="0" applyFont="1" applyFill="1" applyBorder="1" applyAlignment="1">
      <alignment horizontal="center" vertical="center"/>
    </xf>
    <xf numFmtId="0" fontId="99" fillId="0" borderId="15" xfId="0" applyFont="1" applyBorder="1" applyAlignment="1">
      <alignment horizontal="left" vertical="center"/>
    </xf>
    <xf numFmtId="0" fontId="99" fillId="0" borderId="14" xfId="0" applyFont="1" applyBorder="1" applyAlignment="1">
      <alignment horizontal="left" vertical="center"/>
    </xf>
    <xf numFmtId="0" fontId="99" fillId="0" borderId="14" xfId="0" applyFont="1" applyBorder="1" applyAlignment="1">
      <alignment horizontal="center" vertical="center"/>
    </xf>
    <xf numFmtId="0" fontId="99" fillId="0" borderId="8" xfId="0" applyFont="1" applyBorder="1" applyAlignment="1">
      <alignment horizontal="center" vertical="center"/>
    </xf>
    <xf numFmtId="166" fontId="20" fillId="0" borderId="14" xfId="0" applyNumberFormat="1" applyFont="1" applyBorder="1" applyAlignment="1">
      <alignment horizontal="center" vertical="center"/>
    </xf>
    <xf numFmtId="0" fontId="101" fillId="0" borderId="14" xfId="0" applyFont="1" applyBorder="1" applyAlignment="1">
      <alignment horizontal="center" vertical="center"/>
    </xf>
    <xf numFmtId="164" fontId="20" fillId="0" borderId="7" xfId="0" applyNumberFormat="1" applyFont="1" applyBorder="1" applyAlignment="1">
      <alignment horizontal="center" vertical="center"/>
    </xf>
    <xf numFmtId="2" fontId="98" fillId="17" borderId="7" xfId="0" applyNumberFormat="1" applyFont="1" applyFill="1" applyBorder="1" applyAlignment="1">
      <alignment horizontal="center" vertical="center"/>
    </xf>
    <xf numFmtId="2" fontId="98" fillId="4" borderId="7" xfId="0" applyNumberFormat="1" applyFont="1" applyFill="1" applyBorder="1" applyAlignment="1">
      <alignment horizontal="right" vertical="center"/>
    </xf>
    <xf numFmtId="2" fontId="103" fillId="0" borderId="14" xfId="0" applyNumberFormat="1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166" fontId="6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 wrapText="1"/>
    </xf>
    <xf numFmtId="0" fontId="9" fillId="5" borderId="7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4" fillId="0" borderId="0" xfId="0" applyFont="1" applyAlignment="1">
      <alignment horizontal="center"/>
    </xf>
    <xf numFmtId="49" fontId="20" fillId="0" borderId="15" xfId="0" applyNumberFormat="1" applyFont="1" applyBorder="1" applyAlignment="1">
      <alignment horizontal="left" vertical="center"/>
    </xf>
    <xf numFmtId="0" fontId="20" fillId="0" borderId="1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2" fontId="98" fillId="4" borderId="7" xfId="0" applyNumberFormat="1" applyFont="1" applyFill="1" applyBorder="1" applyAlignment="1">
      <alignment horizontal="center" vertical="center"/>
    </xf>
    <xf numFmtId="0" fontId="102" fillId="0" borderId="0" xfId="0" applyFont="1" applyAlignment="1">
      <alignment horizontal="right"/>
    </xf>
    <xf numFmtId="0" fontId="103" fillId="0" borderId="0" xfId="0" applyFont="1" applyAlignment="1">
      <alignment horizontal="left"/>
    </xf>
    <xf numFmtId="0" fontId="103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105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4" fillId="0" borderId="0" xfId="0" applyFont="1" applyAlignment="1">
      <alignment horizontal="center" vertical="center"/>
    </xf>
    <xf numFmtId="1" fontId="98" fillId="17" borderId="7" xfId="0" applyNumberFormat="1" applyFont="1" applyFill="1" applyBorder="1" applyAlignment="1">
      <alignment horizontal="center" vertical="center"/>
    </xf>
    <xf numFmtId="1" fontId="98" fillId="4" borderId="7" xfId="0" applyNumberFormat="1" applyFont="1" applyFill="1" applyBorder="1" applyAlignment="1">
      <alignment horizontal="center" vertical="center"/>
    </xf>
    <xf numFmtId="2" fontId="103" fillId="0" borderId="0" xfId="0" applyNumberFormat="1" applyFont="1" applyAlignment="1">
      <alignment horizontal="right" vertical="center"/>
    </xf>
    <xf numFmtId="2" fontId="103" fillId="0" borderId="0" xfId="0" applyNumberFormat="1" applyFont="1" applyAlignment="1">
      <alignment horizontal="center" vertical="center"/>
    </xf>
    <xf numFmtId="0" fontId="107" fillId="0" borderId="15" xfId="0" applyFont="1" applyBorder="1" applyAlignment="1">
      <alignment horizontal="left" vertical="center"/>
    </xf>
    <xf numFmtId="2" fontId="108" fillId="17" borderId="7" xfId="0" applyNumberFormat="1" applyFont="1" applyFill="1" applyBorder="1" applyAlignment="1">
      <alignment horizontal="center" vertical="center"/>
    </xf>
    <xf numFmtId="2" fontId="108" fillId="4" borderId="7" xfId="0" applyNumberFormat="1" applyFont="1" applyFill="1" applyBorder="1" applyAlignment="1">
      <alignment horizontal="center" vertical="center"/>
    </xf>
    <xf numFmtId="0" fontId="103" fillId="11" borderId="7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1" fontId="108" fillId="17" borderId="7" xfId="0" applyNumberFormat="1" applyFont="1" applyFill="1" applyBorder="1" applyAlignment="1">
      <alignment horizontal="center" vertical="center"/>
    </xf>
    <xf numFmtId="1" fontId="108" fillId="4" borderId="7" xfId="0" applyNumberFormat="1" applyFont="1" applyFill="1" applyBorder="1" applyAlignment="1">
      <alignment horizontal="center" vertical="center"/>
    </xf>
    <xf numFmtId="0" fontId="110" fillId="0" borderId="0" xfId="0" applyFont="1" applyAlignment="1">
      <alignment horizontal="center" vertical="center"/>
    </xf>
    <xf numFmtId="0" fontId="107" fillId="0" borderId="14" xfId="0" applyFont="1" applyBorder="1" applyAlignment="1">
      <alignment horizontal="center" vertical="center"/>
    </xf>
    <xf numFmtId="0" fontId="107" fillId="0" borderId="8" xfId="0" applyFont="1" applyBorder="1" applyAlignment="1">
      <alignment horizontal="center" vertical="center"/>
    </xf>
    <xf numFmtId="0" fontId="83" fillId="0" borderId="15" xfId="0" applyFont="1" applyBorder="1" applyAlignment="1">
      <alignment horizontal="left" vertical="center"/>
    </xf>
    <xf numFmtId="0" fontId="83" fillId="0" borderId="14" xfId="0" applyFont="1" applyBorder="1" applyAlignment="1">
      <alignment horizontal="center" vertical="center"/>
    </xf>
    <xf numFmtId="0" fontId="83" fillId="0" borderId="8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97" fillId="0" borderId="8" xfId="0" applyFont="1" applyBorder="1" applyAlignment="1">
      <alignment horizontal="center" vertical="center"/>
    </xf>
    <xf numFmtId="0" fontId="97" fillId="0" borderId="7" xfId="0" applyFont="1" applyBorder="1" applyAlignment="1">
      <alignment horizontal="center" vertical="center"/>
    </xf>
    <xf numFmtId="0" fontId="107" fillId="0" borderId="7" xfId="0" applyFont="1" applyBorder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20" fillId="19" borderId="0" xfId="0" applyFont="1" applyFill="1" applyAlignment="1">
      <alignment horizontal="left" vertical="center"/>
    </xf>
    <xf numFmtId="0" fontId="1" fillId="19" borderId="0" xfId="0" applyFont="1" applyFill="1" applyAlignment="1">
      <alignment horizontal="right" vertical="center"/>
    </xf>
    <xf numFmtId="0" fontId="25" fillId="19" borderId="0" xfId="0" applyFont="1" applyFill="1" applyAlignment="1">
      <alignment horizontal="left" vertical="center"/>
    </xf>
    <xf numFmtId="0" fontId="29" fillId="19" borderId="0" xfId="0" applyFont="1" applyFill="1" applyAlignment="1">
      <alignment horizontal="center" vertical="center"/>
    </xf>
    <xf numFmtId="0" fontId="32" fillId="20" borderId="0" xfId="0" applyFont="1" applyFill="1" applyAlignment="1">
      <alignment horizontal="center" vertical="center"/>
    </xf>
    <xf numFmtId="49" fontId="115" fillId="0" borderId="0" xfId="0" applyNumberFormat="1" applyFont="1" applyAlignment="1">
      <alignment horizontal="center" vertical="center"/>
    </xf>
    <xf numFmtId="0" fontId="115" fillId="0" borderId="0" xfId="0" applyFont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9" fillId="21" borderId="7" xfId="0" applyFont="1" applyFill="1" applyBorder="1" applyAlignment="1">
      <alignment horizontal="center" vertical="center"/>
    </xf>
    <xf numFmtId="0" fontId="98" fillId="21" borderId="7" xfId="0" applyFont="1" applyFill="1" applyBorder="1" applyAlignment="1">
      <alignment horizontal="center" vertical="center"/>
    </xf>
    <xf numFmtId="2" fontId="102" fillId="21" borderId="7" xfId="0" applyNumberFormat="1" applyFont="1" applyFill="1" applyBorder="1" applyAlignment="1">
      <alignment horizontal="right" vertical="center"/>
    </xf>
    <xf numFmtId="2" fontId="102" fillId="21" borderId="7" xfId="0" applyNumberFormat="1" applyFont="1" applyFill="1" applyBorder="1" applyAlignment="1">
      <alignment horizontal="center" vertical="center"/>
    </xf>
    <xf numFmtId="1" fontId="103" fillId="21" borderId="7" xfId="0" applyNumberFormat="1" applyFont="1" applyFill="1" applyBorder="1" applyAlignment="1">
      <alignment horizontal="center" vertical="center"/>
    </xf>
    <xf numFmtId="2" fontId="108" fillId="21" borderId="7" xfId="0" applyNumberFormat="1" applyFont="1" applyFill="1" applyBorder="1" applyAlignment="1">
      <alignment horizontal="center" vertical="center"/>
    </xf>
    <xf numFmtId="1" fontId="108" fillId="21" borderId="7" xfId="0" applyNumberFormat="1" applyFont="1" applyFill="1" applyBorder="1" applyAlignment="1">
      <alignment horizontal="center" vertical="center"/>
    </xf>
    <xf numFmtId="0" fontId="116" fillId="0" borderId="0" xfId="1" applyFont="1" applyProtection="1"/>
    <xf numFmtId="0" fontId="0" fillId="22" borderId="16" xfId="0" applyFill="1" applyBorder="1" applyAlignment="1">
      <alignment horizontal="center"/>
    </xf>
    <xf numFmtId="49" fontId="21" fillId="0" borderId="0" xfId="0" applyNumberFormat="1" applyFont="1" applyAlignment="1" applyProtection="1">
      <alignment vertical="center"/>
      <protection locked="0"/>
    </xf>
    <xf numFmtId="0" fontId="117" fillId="24" borderId="17" xfId="0" applyFont="1" applyFill="1" applyBorder="1" applyAlignment="1">
      <alignment horizontal="center" vertical="center"/>
    </xf>
    <xf numFmtId="0" fontId="20" fillId="0" borderId="18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00" fillId="0" borderId="0" xfId="0" applyFont="1" applyAlignment="1">
      <alignment horizontal="left" vertical="center"/>
    </xf>
    <xf numFmtId="0" fontId="20" fillId="0" borderId="19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8" fillId="22" borderId="0" xfId="0" applyFont="1" applyFill="1" applyAlignment="1">
      <alignment horizontal="center" vertical="center"/>
    </xf>
    <xf numFmtId="0" fontId="0" fillId="23" borderId="0" xfId="0" applyFill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130" fillId="30" borderId="16" xfId="0" applyFont="1" applyFill="1" applyBorder="1" applyAlignment="1">
      <alignment horizontal="center" vertical="center"/>
    </xf>
    <xf numFmtId="1" fontId="131" fillId="28" borderId="33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vertical="center"/>
    </xf>
    <xf numFmtId="49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3" xfId="0" applyNumberFormat="1" applyFont="1" applyFill="1" applyBorder="1" applyAlignment="1" applyProtection="1">
      <alignment horizontal="center" vertical="center"/>
      <protection locked="0"/>
    </xf>
    <xf numFmtId="0" fontId="132" fillId="0" borderId="0" xfId="0" applyFont="1" applyAlignment="1">
      <alignment horizontal="center" vertical="center"/>
    </xf>
    <xf numFmtId="49" fontId="129" fillId="29" borderId="36" xfId="0" applyNumberFormat="1" applyFont="1" applyFill="1" applyBorder="1" applyAlignment="1">
      <alignment horizontal="center" vertical="center"/>
    </xf>
    <xf numFmtId="0" fontId="6" fillId="31" borderId="17" xfId="0" applyFont="1" applyFill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2" fontId="134" fillId="0" borderId="35" xfId="0" applyNumberFormat="1" applyFont="1" applyBorder="1" applyAlignment="1">
      <alignment horizontal="center" vertical="center"/>
    </xf>
    <xf numFmtId="2" fontId="133" fillId="0" borderId="37" xfId="0" applyNumberFormat="1" applyFont="1" applyBorder="1" applyAlignment="1">
      <alignment horizontal="center" vertical="center"/>
    </xf>
    <xf numFmtId="2" fontId="135" fillId="0" borderId="37" xfId="0" applyNumberFormat="1" applyFont="1" applyBorder="1" applyAlignment="1">
      <alignment horizontal="center" vertical="center"/>
    </xf>
    <xf numFmtId="49" fontId="139" fillId="0" borderId="7" xfId="0" applyNumberFormat="1" applyFont="1" applyBorder="1" applyAlignment="1">
      <alignment horizontal="center" vertical="center" wrapText="1"/>
    </xf>
    <xf numFmtId="0" fontId="52" fillId="32" borderId="7" xfId="0" applyFont="1" applyFill="1" applyBorder="1" applyAlignment="1">
      <alignment horizontal="center" vertical="center"/>
    </xf>
    <xf numFmtId="0" fontId="52" fillId="32" borderId="7" xfId="0" applyFont="1" applyFill="1" applyBorder="1" applyAlignment="1">
      <alignment horizontal="center" vertical="center" wrapText="1"/>
    </xf>
    <xf numFmtId="49" fontId="64" fillId="32" borderId="7" xfId="0" applyNumberFormat="1" applyFont="1" applyFill="1" applyBorder="1" applyAlignment="1">
      <alignment horizontal="center" vertical="center" wrapText="1"/>
    </xf>
    <xf numFmtId="49" fontId="64" fillId="33" borderId="7" xfId="0" applyNumberFormat="1" applyFont="1" applyFill="1" applyBorder="1" applyAlignment="1">
      <alignment horizontal="center" vertical="center" wrapText="1"/>
    </xf>
    <xf numFmtId="0" fontId="64" fillId="33" borderId="7" xfId="0" applyFont="1" applyFill="1" applyBorder="1" applyAlignment="1">
      <alignment horizontal="center" vertical="center" wrapText="1"/>
    </xf>
    <xf numFmtId="0" fontId="52" fillId="33" borderId="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22" borderId="36" xfId="0" applyFill="1" applyBorder="1" applyAlignment="1">
      <alignment horizontal="center"/>
    </xf>
    <xf numFmtId="0" fontId="66" fillId="4" borderId="38" xfId="0" applyFont="1" applyFill="1" applyBorder="1" applyAlignment="1">
      <alignment horizontal="center" vertical="center"/>
    </xf>
    <xf numFmtId="0" fontId="62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2" fontId="34" fillId="0" borderId="39" xfId="0" applyNumberFormat="1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 wrapText="1"/>
    </xf>
    <xf numFmtId="0" fontId="40" fillId="0" borderId="40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38" fillId="0" borderId="4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2" fontId="59" fillId="35" borderId="7" xfId="0" applyNumberFormat="1" applyFont="1" applyFill="1" applyBorder="1" applyAlignment="1">
      <alignment horizontal="center" vertical="center"/>
    </xf>
    <xf numFmtId="0" fontId="147" fillId="27" borderId="0" xfId="0" applyFont="1" applyFill="1"/>
    <xf numFmtId="0" fontId="47" fillId="27" borderId="0" xfId="0" applyFont="1" applyFill="1" applyAlignment="1">
      <alignment horizontal="center" vertical="center"/>
    </xf>
    <xf numFmtId="0" fontId="0" fillId="27" borderId="0" xfId="0" applyFill="1"/>
    <xf numFmtId="0" fontId="62" fillId="0" borderId="7" xfId="0" applyFont="1" applyBorder="1" applyAlignment="1">
      <alignment horizontal="center" vertical="center"/>
    </xf>
    <xf numFmtId="49" fontId="55" fillId="37" borderId="8" xfId="0" applyNumberFormat="1" applyFont="1" applyFill="1" applyBorder="1" applyAlignment="1">
      <alignment horizontal="center" vertical="center" wrapText="1"/>
    </xf>
    <xf numFmtId="0" fontId="62" fillId="38" borderId="7" xfId="0" applyFont="1" applyFill="1" applyBorder="1" applyAlignment="1">
      <alignment horizontal="center" vertical="center"/>
    </xf>
    <xf numFmtId="0" fontId="18" fillId="39" borderId="7" xfId="0" applyFont="1" applyFill="1" applyBorder="1" applyAlignment="1">
      <alignment horizontal="center" vertical="center" wrapText="1"/>
    </xf>
    <xf numFmtId="0" fontId="18" fillId="40" borderId="7" xfId="0" applyFont="1" applyFill="1" applyBorder="1" applyAlignment="1">
      <alignment horizontal="center" vertical="center"/>
    </xf>
    <xf numFmtId="0" fontId="18" fillId="39" borderId="7" xfId="0" applyFont="1" applyFill="1" applyBorder="1" applyAlignment="1">
      <alignment horizontal="center" vertical="center"/>
    </xf>
    <xf numFmtId="0" fontId="18" fillId="36" borderId="7" xfId="0" applyFont="1" applyFill="1" applyBorder="1" applyAlignment="1">
      <alignment horizontal="center" vertical="center" wrapText="1"/>
    </xf>
    <xf numFmtId="49" fontId="107" fillId="42" borderId="7" xfId="0" applyNumberFormat="1" applyFont="1" applyFill="1" applyBorder="1" applyAlignment="1">
      <alignment horizontal="center" vertical="center" wrapText="1"/>
    </xf>
    <xf numFmtId="0" fontId="52" fillId="43" borderId="7" xfId="0" applyFont="1" applyFill="1" applyBorder="1" applyAlignment="1">
      <alignment horizontal="center" vertical="center" wrapText="1"/>
    </xf>
    <xf numFmtId="0" fontId="143" fillId="43" borderId="7" xfId="0" applyFont="1" applyFill="1" applyBorder="1" applyAlignment="1">
      <alignment horizontal="center" vertical="center" wrapText="1"/>
    </xf>
    <xf numFmtId="0" fontId="52" fillId="42" borderId="7" xfId="0" applyFont="1" applyFill="1" applyBorder="1" applyAlignment="1">
      <alignment horizontal="center" vertical="center" wrapText="1"/>
    </xf>
    <xf numFmtId="49" fontId="144" fillId="43" borderId="7" xfId="0" applyNumberFormat="1" applyFont="1" applyFill="1" applyBorder="1" applyAlignment="1">
      <alignment horizontal="center" vertical="center" wrapText="1"/>
    </xf>
    <xf numFmtId="49" fontId="52" fillId="43" borderId="7" xfId="0" applyNumberFormat="1" applyFont="1" applyFill="1" applyBorder="1" applyAlignment="1">
      <alignment horizontal="center" vertical="center"/>
    </xf>
    <xf numFmtId="2" fontId="59" fillId="35" borderId="7" xfId="0" applyNumberFormat="1" applyFont="1" applyFill="1" applyBorder="1" applyAlignment="1">
      <alignment horizontal="center" vertical="center" wrapText="1"/>
    </xf>
    <xf numFmtId="49" fontId="148" fillId="28" borderId="7" xfId="0" applyNumberFormat="1" applyFont="1" applyFill="1" applyBorder="1" applyAlignment="1">
      <alignment horizontal="center" vertical="center"/>
    </xf>
    <xf numFmtId="49" fontId="148" fillId="28" borderId="7" xfId="0" applyNumberFormat="1" applyFont="1" applyFill="1" applyBorder="1" applyAlignment="1">
      <alignment horizontal="center" vertical="center" wrapText="1"/>
    </xf>
    <xf numFmtId="49" fontId="148" fillId="27" borderId="7" xfId="0" applyNumberFormat="1" applyFont="1" applyFill="1" applyBorder="1" applyAlignment="1">
      <alignment horizontal="center" vertical="center" wrapText="1"/>
    </xf>
    <xf numFmtId="165" fontId="148" fillId="28" borderId="7" xfId="0" applyNumberFormat="1" applyFont="1" applyFill="1" applyBorder="1" applyAlignment="1">
      <alignment horizontal="center" vertical="center"/>
    </xf>
    <xf numFmtId="0" fontId="148" fillId="28" borderId="7" xfId="0" applyFont="1" applyFill="1" applyBorder="1" applyAlignment="1">
      <alignment horizontal="center" vertical="center"/>
    </xf>
    <xf numFmtId="49" fontId="50" fillId="28" borderId="7" xfId="0" applyNumberFormat="1" applyFont="1" applyFill="1" applyBorder="1" applyAlignment="1">
      <alignment horizontal="center" vertical="center"/>
    </xf>
    <xf numFmtId="0" fontId="149" fillId="27" borderId="0" xfId="0" applyFont="1" applyFill="1"/>
    <xf numFmtId="0" fontId="150" fillId="0" borderId="0" xfId="0" applyFont="1" applyAlignment="1">
      <alignment horizontal="center" vertical="center"/>
    </xf>
    <xf numFmtId="49" fontId="150" fillId="0" borderId="0" xfId="0" applyNumberFormat="1" applyFont="1" applyAlignment="1">
      <alignment horizontal="center" vertical="center"/>
    </xf>
    <xf numFmtId="49" fontId="12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20" fillId="0" borderId="57" xfId="0" applyFont="1" applyBorder="1" applyAlignment="1">
      <alignment vertical="center"/>
    </xf>
    <xf numFmtId="0" fontId="20" fillId="0" borderId="58" xfId="0" applyFont="1" applyBorder="1" applyAlignment="1">
      <alignment vertical="center"/>
    </xf>
    <xf numFmtId="0" fontId="20" fillId="0" borderId="59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7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vertical="center"/>
    </xf>
    <xf numFmtId="49" fontId="51" fillId="46" borderId="7" xfId="0" applyNumberFormat="1" applyFont="1" applyFill="1" applyBorder="1" applyAlignment="1">
      <alignment horizontal="center" vertical="center" wrapText="1"/>
    </xf>
    <xf numFmtId="0" fontId="112" fillId="27" borderId="7" xfId="0" applyFont="1" applyFill="1" applyBorder="1" applyAlignment="1">
      <alignment horizontal="center" vertical="center" wrapText="1"/>
    </xf>
    <xf numFmtId="0" fontId="112" fillId="46" borderId="7" xfId="0" applyFont="1" applyFill="1" applyBorder="1" applyAlignment="1">
      <alignment horizontal="center" vertical="center" wrapText="1"/>
    </xf>
    <xf numFmtId="0" fontId="58" fillId="47" borderId="7" xfId="0" applyFont="1" applyFill="1" applyBorder="1" applyAlignment="1">
      <alignment horizontal="center" vertical="center" wrapText="1"/>
    </xf>
    <xf numFmtId="0" fontId="154" fillId="48" borderId="17" xfId="0" applyFont="1" applyFill="1" applyBorder="1" applyAlignment="1">
      <alignment horizontal="center" vertical="center" wrapText="1"/>
    </xf>
    <xf numFmtId="0" fontId="156" fillId="0" borderId="17" xfId="0" applyFont="1" applyBorder="1" applyAlignment="1">
      <alignment horizontal="center" vertical="center" wrapText="1"/>
    </xf>
    <xf numFmtId="0" fontId="159" fillId="0" borderId="17" xfId="0" applyFont="1" applyBorder="1" applyAlignment="1">
      <alignment horizontal="center" vertical="center" wrapText="1"/>
    </xf>
    <xf numFmtId="0" fontId="161" fillId="27" borderId="17" xfId="0" applyFont="1" applyFill="1" applyBorder="1" applyAlignment="1">
      <alignment horizontal="center" vertical="center" wrapText="1"/>
    </xf>
    <xf numFmtId="0" fontId="162" fillId="0" borderId="17" xfId="0" applyFont="1" applyBorder="1" applyAlignment="1">
      <alignment horizontal="center" vertical="center" wrapText="1"/>
    </xf>
    <xf numFmtId="164" fontId="156" fillId="0" borderId="17" xfId="0" applyNumberFormat="1" applyFont="1" applyBorder="1" applyAlignment="1">
      <alignment horizontal="center" vertical="center" wrapText="1"/>
    </xf>
    <xf numFmtId="0" fontId="163" fillId="25" borderId="0" xfId="0" applyFont="1" applyFill="1" applyAlignment="1">
      <alignment horizontal="center" vertical="center"/>
    </xf>
    <xf numFmtId="49" fontId="52" fillId="27" borderId="7" xfId="0" applyNumberFormat="1" applyFont="1" applyFill="1" applyBorder="1" applyAlignment="1">
      <alignment horizontal="center" vertical="center" wrapText="1"/>
    </xf>
    <xf numFmtId="0" fontId="52" fillId="46" borderId="7" xfId="0" applyFont="1" applyFill="1" applyBorder="1" applyAlignment="1">
      <alignment horizontal="center" vertical="center" wrapText="1"/>
    </xf>
    <xf numFmtId="0" fontId="137" fillId="0" borderId="0" xfId="0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38" fillId="0" borderId="0" xfId="0" applyFont="1" applyAlignment="1">
      <alignment vertical="center"/>
    </xf>
    <xf numFmtId="0" fontId="166" fillId="0" borderId="16" xfId="0" applyFont="1" applyBorder="1" applyAlignment="1">
      <alignment horizontal="center" vertical="center"/>
    </xf>
    <xf numFmtId="0" fontId="24" fillId="20" borderId="0" xfId="0" applyFont="1" applyFill="1" applyAlignment="1">
      <alignment vertical="center" textRotation="255"/>
    </xf>
    <xf numFmtId="49" fontId="57" fillId="49" borderId="7" xfId="0" applyNumberFormat="1" applyFont="1" applyFill="1" applyBorder="1" applyAlignment="1">
      <alignment horizontal="center" vertical="center" wrapText="1"/>
    </xf>
    <xf numFmtId="49" fontId="57" fillId="50" borderId="7" xfId="0" applyNumberFormat="1" applyFont="1" applyFill="1" applyBorder="1" applyAlignment="1">
      <alignment horizontal="center" vertical="center" wrapText="1"/>
    </xf>
    <xf numFmtId="0" fontId="167" fillId="31" borderId="3" xfId="0" applyFont="1" applyFill="1" applyBorder="1" applyAlignment="1">
      <alignment horizontal="center" vertical="center"/>
    </xf>
    <xf numFmtId="0" fontId="170" fillId="20" borderId="0" xfId="0" applyFont="1" applyFill="1" applyAlignment="1">
      <alignment horizontal="center" vertical="center"/>
    </xf>
    <xf numFmtId="0" fontId="170" fillId="20" borderId="0" xfId="0" applyFont="1" applyFill="1" applyAlignment="1">
      <alignment horizontal="left" vertical="center"/>
    </xf>
    <xf numFmtId="164" fontId="170" fillId="20" borderId="2" xfId="0" applyNumberFormat="1" applyFont="1" applyFill="1" applyBorder="1" applyAlignment="1">
      <alignment horizontal="center" vertical="center"/>
    </xf>
    <xf numFmtId="0" fontId="41" fillId="20" borderId="0" xfId="0" applyFont="1" applyFill="1" applyAlignment="1">
      <alignment horizontal="left" vertical="center"/>
    </xf>
    <xf numFmtId="0" fontId="170" fillId="20" borderId="2" xfId="0" applyFont="1" applyFill="1" applyBorder="1" applyAlignment="1">
      <alignment horizontal="center" vertical="center"/>
    </xf>
    <xf numFmtId="49" fontId="41" fillId="20" borderId="0" xfId="0" applyNumberFormat="1" applyFont="1" applyFill="1" applyAlignment="1">
      <alignment horizontal="left" vertical="center"/>
    </xf>
    <xf numFmtId="0" fontId="170" fillId="20" borderId="0" xfId="0" applyFont="1" applyFill="1" applyAlignment="1">
      <alignment horizontal="right" vertical="center"/>
    </xf>
    <xf numFmtId="164" fontId="170" fillId="20" borderId="0" xfId="0" applyNumberFormat="1" applyFont="1" applyFill="1" applyAlignment="1">
      <alignment horizontal="center" vertical="center"/>
    </xf>
    <xf numFmtId="0" fontId="172" fillId="20" borderId="0" xfId="0" applyFont="1" applyFill="1" applyAlignment="1">
      <alignment horizontal="center" vertical="center"/>
    </xf>
    <xf numFmtId="0" fontId="172" fillId="20" borderId="0" xfId="0" applyFont="1" applyFill="1" applyAlignment="1">
      <alignment horizontal="left" vertical="center"/>
    </xf>
    <xf numFmtId="164" fontId="172" fillId="20" borderId="2" xfId="0" applyNumberFormat="1" applyFont="1" applyFill="1" applyBorder="1" applyAlignment="1">
      <alignment horizontal="center" vertical="center"/>
    </xf>
    <xf numFmtId="0" fontId="169" fillId="49" borderId="7" xfId="0" applyFont="1" applyFill="1" applyBorder="1" applyAlignment="1">
      <alignment horizontal="center" vertical="center" wrapText="1"/>
    </xf>
    <xf numFmtId="164" fontId="0" fillId="49" borderId="7" xfId="0" applyNumberFormat="1" applyFill="1" applyBorder="1" applyAlignment="1">
      <alignment horizontal="center" vertical="center"/>
    </xf>
    <xf numFmtId="0" fontId="173" fillId="51" borderId="7" xfId="0" applyFont="1" applyFill="1" applyBorder="1" applyAlignment="1">
      <alignment horizontal="center" vertical="center" wrapText="1"/>
    </xf>
    <xf numFmtId="164" fontId="0" fillId="51" borderId="7" xfId="0" applyNumberFormat="1" applyFill="1" applyBorder="1" applyAlignment="1">
      <alignment horizontal="center" vertical="center"/>
    </xf>
    <xf numFmtId="0" fontId="117" fillId="24" borderId="62" xfId="0" applyFont="1" applyFill="1" applyBorder="1" applyAlignment="1">
      <alignment horizontal="center" vertical="center"/>
    </xf>
    <xf numFmtId="0" fontId="167" fillId="31" borderId="40" xfId="0" applyFont="1" applyFill="1" applyBorder="1" applyAlignment="1">
      <alignment horizontal="center" vertical="center"/>
    </xf>
    <xf numFmtId="0" fontId="168" fillId="27" borderId="16" xfId="0" applyFont="1" applyFill="1" applyBorder="1" applyAlignment="1">
      <alignment horizontal="center" vertical="center"/>
    </xf>
    <xf numFmtId="2" fontId="108" fillId="52" borderId="7" xfId="0" applyNumberFormat="1" applyFont="1" applyFill="1" applyBorder="1" applyAlignment="1">
      <alignment horizontal="center" vertical="center"/>
    </xf>
    <xf numFmtId="2" fontId="108" fillId="53" borderId="7" xfId="0" applyNumberFormat="1" applyFont="1" applyFill="1" applyBorder="1" applyAlignment="1">
      <alignment horizontal="center" vertical="center"/>
    </xf>
    <xf numFmtId="2" fontId="98" fillId="52" borderId="7" xfId="0" applyNumberFormat="1" applyFont="1" applyFill="1" applyBorder="1" applyAlignment="1">
      <alignment horizontal="center" vertical="center"/>
    </xf>
    <xf numFmtId="2" fontId="98" fillId="53" borderId="7" xfId="0" applyNumberFormat="1" applyFont="1" applyFill="1" applyBorder="1" applyAlignment="1">
      <alignment horizontal="center" vertical="center"/>
    </xf>
    <xf numFmtId="2" fontId="102" fillId="54" borderId="7" xfId="0" applyNumberFormat="1" applyFont="1" applyFill="1" applyBorder="1" applyAlignment="1">
      <alignment horizontal="center" vertical="center"/>
    </xf>
    <xf numFmtId="49" fontId="20" fillId="31" borderId="15" xfId="0" applyNumberFormat="1" applyFont="1" applyFill="1" applyBorder="1" applyAlignment="1">
      <alignment horizontal="left" vertical="center"/>
    </xf>
    <xf numFmtId="0" fontId="20" fillId="31" borderId="14" xfId="0" applyFont="1" applyFill="1" applyBorder="1" applyAlignment="1">
      <alignment horizontal="center" vertical="center"/>
    </xf>
    <xf numFmtId="0" fontId="107" fillId="31" borderId="15" xfId="0" applyFont="1" applyFill="1" applyBorder="1" applyAlignment="1">
      <alignment horizontal="left" vertical="center"/>
    </xf>
    <xf numFmtId="0" fontId="175" fillId="0" borderId="0" xfId="0" applyFont="1" applyAlignment="1">
      <alignment horizontal="center" vertical="center"/>
    </xf>
    <xf numFmtId="0" fontId="24" fillId="20" borderId="17" xfId="0" applyFont="1" applyFill="1" applyBorder="1" applyAlignment="1">
      <alignment vertical="center" textRotation="255"/>
    </xf>
    <xf numFmtId="0" fontId="176" fillId="2" borderId="0" xfId="0" applyFont="1" applyFill="1"/>
    <xf numFmtId="0" fontId="177" fillId="2" borderId="0" xfId="0" applyFont="1" applyFill="1"/>
    <xf numFmtId="0" fontId="178" fillId="0" borderId="0" xfId="0" applyFont="1" applyAlignment="1">
      <alignment horizontal="center" vertical="center"/>
    </xf>
    <xf numFmtId="0" fontId="182" fillId="31" borderId="3" xfId="0" applyFont="1" applyFill="1" applyBorder="1" applyAlignment="1">
      <alignment horizontal="center" vertical="center"/>
    </xf>
    <xf numFmtId="0" fontId="183" fillId="0" borderId="0" xfId="0" applyFont="1" applyAlignment="1">
      <alignment vertical="center"/>
    </xf>
    <xf numFmtId="0" fontId="56" fillId="55" borderId="7" xfId="0" applyFont="1" applyFill="1" applyBorder="1" applyAlignment="1">
      <alignment horizontal="center" vertical="center" wrapText="1"/>
    </xf>
    <xf numFmtId="1" fontId="56" fillId="55" borderId="7" xfId="0" applyNumberFormat="1" applyFont="1" applyFill="1" applyBorder="1" applyAlignment="1">
      <alignment horizontal="center" vertical="center" wrapText="1"/>
    </xf>
    <xf numFmtId="1" fontId="47" fillId="0" borderId="0" xfId="0" applyNumberFormat="1" applyFont="1" applyAlignment="1">
      <alignment horizontal="center" vertical="center"/>
    </xf>
    <xf numFmtId="1" fontId="56" fillId="12" borderId="7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56" fillId="55" borderId="7" xfId="0" applyFont="1" applyFill="1" applyBorder="1" applyAlignment="1">
      <alignment horizontal="center" vertical="center"/>
    </xf>
    <xf numFmtId="1" fontId="148" fillId="28" borderId="7" xfId="0" applyNumberFormat="1" applyFont="1" applyFill="1" applyBorder="1" applyAlignment="1">
      <alignment horizontal="center" vertical="center" wrapText="1"/>
    </xf>
    <xf numFmtId="0" fontId="0" fillId="0" borderId="7" xfId="0" applyBorder="1"/>
    <xf numFmtId="164" fontId="170" fillId="20" borderId="68" xfId="0" applyNumberFormat="1" applyFont="1" applyFill="1" applyBorder="1" applyAlignment="1">
      <alignment horizontal="center" vertical="center"/>
    </xf>
    <xf numFmtId="0" fontId="170" fillId="20" borderId="68" xfId="0" applyFont="1" applyFill="1" applyBorder="1" applyAlignment="1">
      <alignment horizontal="center" vertical="center"/>
    </xf>
    <xf numFmtId="0" fontId="174" fillId="20" borderId="71" xfId="0" applyFont="1" applyFill="1" applyBorder="1" applyAlignment="1">
      <alignment vertical="center" textRotation="255"/>
    </xf>
    <xf numFmtId="0" fontId="0" fillId="0" borderId="18" xfId="0" applyBorder="1"/>
    <xf numFmtId="0" fontId="24" fillId="20" borderId="70" xfId="0" applyFont="1" applyFill="1" applyBorder="1" applyAlignment="1">
      <alignment vertical="center" textRotation="255"/>
    </xf>
    <xf numFmtId="0" fontId="170" fillId="20" borderId="73" xfId="0" applyFont="1" applyFill="1" applyBorder="1" applyAlignment="1">
      <alignment horizontal="left" vertical="center"/>
    </xf>
    <xf numFmtId="49" fontId="41" fillId="20" borderId="74" xfId="0" applyNumberFormat="1" applyFont="1" applyFill="1" applyBorder="1" applyAlignment="1">
      <alignment horizontal="left" vertical="center"/>
    </xf>
    <xf numFmtId="0" fontId="185" fillId="0" borderId="0" xfId="0" applyFont="1"/>
    <xf numFmtId="0" fontId="186" fillId="0" borderId="0" xfId="0" applyFont="1" applyAlignment="1">
      <alignment horizontal="center" vertical="center"/>
    </xf>
    <xf numFmtId="14" fontId="1" fillId="8" borderId="7" xfId="0" applyNumberFormat="1" applyFont="1" applyFill="1" applyBorder="1" applyAlignment="1">
      <alignment horizontal="center" vertical="center" wrapText="1"/>
    </xf>
    <xf numFmtId="0" fontId="47" fillId="57" borderId="0" xfId="0" applyFont="1" applyFill="1" applyAlignment="1">
      <alignment horizontal="center" vertical="center"/>
    </xf>
    <xf numFmtId="0" fontId="179" fillId="0" borderId="0" xfId="0" applyFont="1" applyAlignment="1">
      <alignment horizontal="center" vertical="center"/>
    </xf>
    <xf numFmtId="14" fontId="0" fillId="0" borderId="0" xfId="0" applyNumberFormat="1"/>
    <xf numFmtId="0" fontId="47" fillId="58" borderId="0" xfId="0" applyFont="1" applyFill="1" applyAlignment="1">
      <alignment horizontal="center" vertical="center"/>
    </xf>
    <xf numFmtId="0" fontId="51" fillId="58" borderId="0" xfId="0" applyFont="1" applyFill="1" applyAlignment="1">
      <alignment horizontal="center" vertical="center"/>
    </xf>
    <xf numFmtId="0" fontId="145" fillId="58" borderId="0" xfId="0" applyFont="1" applyFill="1" applyAlignment="1">
      <alignment horizontal="center" vertical="center"/>
    </xf>
    <xf numFmtId="0" fontId="49" fillId="58" borderId="0" xfId="0" applyFont="1" applyFill="1" applyAlignment="1">
      <alignment horizontal="center" vertical="center"/>
    </xf>
    <xf numFmtId="2" fontId="59" fillId="59" borderId="7" xfId="0" applyNumberFormat="1" applyFont="1" applyFill="1" applyBorder="1" applyAlignment="1">
      <alignment horizontal="center" vertical="center"/>
    </xf>
    <xf numFmtId="2" fontId="103" fillId="11" borderId="7" xfId="0" applyNumberFormat="1" applyFont="1" applyFill="1" applyBorder="1" applyAlignment="1">
      <alignment horizontal="center" vertical="center"/>
    </xf>
    <xf numFmtId="0" fontId="53" fillId="27" borderId="7" xfId="0" applyFont="1" applyFill="1" applyBorder="1" applyAlignment="1">
      <alignment horizontal="center" vertical="center" wrapText="1"/>
    </xf>
    <xf numFmtId="0" fontId="190" fillId="31" borderId="79" xfId="0" applyFont="1" applyFill="1" applyBorder="1" applyAlignment="1">
      <alignment horizontal="center" vertical="center" wrapText="1"/>
    </xf>
    <xf numFmtId="0" fontId="191" fillId="60" borderId="79" xfId="0" applyFont="1" applyFill="1" applyBorder="1" applyAlignment="1">
      <alignment horizontal="center" vertical="center" wrapText="1"/>
    </xf>
    <xf numFmtId="0" fontId="192" fillId="31" borderId="80" xfId="0" applyFont="1" applyFill="1" applyBorder="1" applyAlignment="1">
      <alignment horizontal="center" wrapText="1"/>
    </xf>
    <xf numFmtId="0" fontId="192" fillId="60" borderId="80" xfId="0" applyFont="1" applyFill="1" applyBorder="1" applyAlignment="1">
      <alignment horizontal="center" wrapText="1"/>
    </xf>
    <xf numFmtId="0" fontId="190" fillId="60" borderId="80" xfId="0" applyFont="1" applyFill="1" applyBorder="1" applyAlignment="1">
      <alignment horizontal="center" wrapText="1"/>
    </xf>
    <xf numFmtId="0" fontId="192" fillId="31" borderId="79" xfId="0" applyFont="1" applyFill="1" applyBorder="1" applyAlignment="1">
      <alignment horizontal="center" wrapText="1"/>
    </xf>
    <xf numFmtId="0" fontId="192" fillId="60" borderId="79" xfId="0" applyFont="1" applyFill="1" applyBorder="1" applyAlignment="1">
      <alignment horizontal="center" wrapText="1"/>
    </xf>
    <xf numFmtId="0" fontId="193" fillId="60" borderId="80" xfId="0" applyFont="1" applyFill="1" applyBorder="1" applyAlignment="1">
      <alignment horizontal="center" wrapText="1"/>
    </xf>
    <xf numFmtId="49" fontId="59" fillId="61" borderId="17" xfId="0" applyNumberFormat="1" applyFont="1" applyFill="1" applyBorder="1" applyAlignment="1">
      <alignment horizontal="center" vertical="top"/>
    </xf>
    <xf numFmtId="0" fontId="62" fillId="62" borderId="7" xfId="0" applyFont="1" applyFill="1" applyBorder="1" applyAlignment="1">
      <alignment horizontal="center" vertical="center"/>
    </xf>
    <xf numFmtId="167" fontId="62" fillId="62" borderId="7" xfId="0" applyNumberFormat="1" applyFont="1" applyFill="1" applyBorder="1" applyAlignment="1">
      <alignment horizontal="center" vertical="center"/>
    </xf>
    <xf numFmtId="49" fontId="3" fillId="36" borderId="7" xfId="0" applyNumberFormat="1" applyFont="1" applyFill="1" applyBorder="1" applyAlignment="1">
      <alignment horizontal="center" vertical="center" wrapText="1"/>
    </xf>
    <xf numFmtId="165" fontId="3" fillId="36" borderId="7" xfId="0" applyNumberFormat="1" applyFont="1" applyFill="1" applyBorder="1" applyAlignment="1">
      <alignment horizontal="center" vertical="center"/>
    </xf>
    <xf numFmtId="49" fontId="3" fillId="36" borderId="7" xfId="0" applyNumberFormat="1" applyFont="1" applyFill="1" applyBorder="1" applyAlignment="1">
      <alignment horizontal="center" vertical="center"/>
    </xf>
    <xf numFmtId="49" fontId="194" fillId="27" borderId="17" xfId="0" applyNumberFormat="1" applyFont="1" applyFill="1" applyBorder="1" applyAlignment="1">
      <alignment horizontal="center" vertical="center"/>
    </xf>
    <xf numFmtId="49" fontId="195" fillId="58" borderId="17" xfId="0" applyNumberFormat="1" applyFont="1" applyFill="1" applyBorder="1" applyAlignment="1">
      <alignment horizontal="center" vertical="center"/>
    </xf>
    <xf numFmtId="0" fontId="196" fillId="58" borderId="17" xfId="0" applyFont="1" applyFill="1" applyBorder="1" applyAlignment="1">
      <alignment horizontal="center" vertical="center"/>
    </xf>
    <xf numFmtId="49" fontId="195" fillId="44" borderId="7" xfId="0" applyNumberFormat="1" applyFont="1" applyFill="1" applyBorder="1" applyAlignment="1">
      <alignment horizontal="center" vertical="center"/>
    </xf>
    <xf numFmtId="49" fontId="195" fillId="44" borderId="7" xfId="0" applyNumberFormat="1" applyFont="1" applyFill="1" applyBorder="1" applyAlignment="1">
      <alignment horizontal="center" vertical="center" wrapText="1"/>
    </xf>
    <xf numFmtId="165" fontId="195" fillId="44" borderId="7" xfId="0" applyNumberFormat="1" applyFont="1" applyFill="1" applyBorder="1" applyAlignment="1">
      <alignment horizontal="center" vertical="center"/>
    </xf>
    <xf numFmtId="0" fontId="195" fillId="44" borderId="7" xfId="0" applyFont="1" applyFill="1" applyBorder="1" applyAlignment="1">
      <alignment horizontal="center" vertical="center"/>
    </xf>
    <xf numFmtId="0" fontId="64" fillId="46" borderId="7" xfId="0" applyFont="1" applyFill="1" applyBorder="1" applyAlignment="1">
      <alignment horizontal="center" vertical="center" wrapText="1"/>
    </xf>
    <xf numFmtId="49" fontId="195" fillId="58" borderId="7" xfId="0" applyNumberFormat="1" applyFont="1" applyFill="1" applyBorder="1" applyAlignment="1">
      <alignment horizontal="center" vertical="center"/>
    </xf>
    <xf numFmtId="0" fontId="195" fillId="44" borderId="17" xfId="0" applyFont="1" applyFill="1" applyBorder="1" applyAlignment="1">
      <alignment horizontal="center" vertical="center"/>
    </xf>
    <xf numFmtId="49" fontId="195" fillId="44" borderId="17" xfId="0" applyNumberFormat="1" applyFont="1" applyFill="1" applyBorder="1" applyAlignment="1">
      <alignment horizontal="center" vertical="center" wrapText="1"/>
    </xf>
    <xf numFmtId="49" fontId="197" fillId="44" borderId="17" xfId="0" applyNumberFormat="1" applyFont="1" applyFill="1" applyBorder="1" applyAlignment="1">
      <alignment horizontal="center" vertical="center"/>
    </xf>
    <xf numFmtId="49" fontId="195" fillId="44" borderId="17" xfId="0" applyNumberFormat="1" applyFont="1" applyFill="1" applyBorder="1" applyAlignment="1">
      <alignment horizontal="center" vertical="center"/>
    </xf>
    <xf numFmtId="167" fontId="195" fillId="63" borderId="7" xfId="0" applyNumberFormat="1" applyFont="1" applyFill="1" applyBorder="1" applyAlignment="1">
      <alignment horizontal="center" vertical="center"/>
    </xf>
    <xf numFmtId="0" fontId="196" fillId="58" borderId="7" xfId="0" applyFont="1" applyFill="1" applyBorder="1" applyAlignment="1">
      <alignment horizontal="center" vertical="center"/>
    </xf>
    <xf numFmtId="49" fontId="195" fillId="45" borderId="17" xfId="0" applyNumberFormat="1" applyFont="1" applyFill="1" applyBorder="1" applyAlignment="1">
      <alignment horizontal="center" vertical="center"/>
    </xf>
    <xf numFmtId="49" fontId="195" fillId="45" borderId="17" xfId="0" applyNumberFormat="1" applyFont="1" applyFill="1" applyBorder="1" applyAlignment="1">
      <alignment horizontal="center" vertical="center" wrapText="1"/>
    </xf>
    <xf numFmtId="49" fontId="194" fillId="27" borderId="7" xfId="0" applyNumberFormat="1" applyFont="1" applyFill="1" applyBorder="1" applyAlignment="1">
      <alignment horizontal="center" vertical="center"/>
    </xf>
    <xf numFmtId="0" fontId="51" fillId="0" borderId="17" xfId="0" applyFont="1" applyBorder="1" applyAlignment="1">
      <alignment horizontal="center" vertical="center"/>
    </xf>
    <xf numFmtId="0" fontId="51" fillId="0" borderId="17" xfId="0" applyFont="1" applyBorder="1" applyAlignment="1">
      <alignment horizontal="center" vertical="center" wrapText="1"/>
    </xf>
    <xf numFmtId="49" fontId="51" fillId="0" borderId="17" xfId="0" applyNumberFormat="1" applyFont="1" applyBorder="1" applyAlignment="1">
      <alignment horizontal="center" vertical="center" wrapText="1"/>
    </xf>
    <xf numFmtId="49" fontId="59" fillId="61" borderId="7" xfId="0" applyNumberFormat="1" applyFont="1" applyFill="1" applyBorder="1" applyAlignment="1">
      <alignment horizontal="center" vertical="top"/>
    </xf>
    <xf numFmtId="0" fontId="18" fillId="40" borderId="17" xfId="0" applyFont="1" applyFill="1" applyBorder="1" applyAlignment="1">
      <alignment horizontal="center" vertical="center"/>
    </xf>
    <xf numFmtId="2" fontId="59" fillId="41" borderId="17" xfId="0" applyNumberFormat="1" applyFont="1" applyFill="1" applyBorder="1" applyAlignment="1">
      <alignment horizontal="center" vertical="center"/>
    </xf>
    <xf numFmtId="0" fontId="18" fillId="41" borderId="17" xfId="0" applyFont="1" applyFill="1" applyBorder="1" applyAlignment="1">
      <alignment horizontal="center" vertical="center"/>
    </xf>
    <xf numFmtId="0" fontId="18" fillId="39" borderId="17" xfId="0" applyFont="1" applyFill="1" applyBorder="1" applyAlignment="1">
      <alignment horizontal="center" vertical="center" wrapText="1"/>
    </xf>
    <xf numFmtId="0" fontId="184" fillId="39" borderId="17" xfId="0" applyFont="1" applyFill="1" applyBorder="1" applyAlignment="1">
      <alignment horizontal="center" vertical="center" wrapText="1"/>
    </xf>
    <xf numFmtId="0" fontId="18" fillId="39" borderId="17" xfId="0" applyFont="1" applyFill="1" applyBorder="1" applyAlignment="1">
      <alignment horizontal="center" vertical="center"/>
    </xf>
    <xf numFmtId="0" fontId="18" fillId="36" borderId="17" xfId="0" applyFont="1" applyFill="1" applyBorder="1" applyAlignment="1">
      <alignment horizontal="center" vertical="center" wrapText="1"/>
    </xf>
    <xf numFmtId="49" fontId="63" fillId="0" borderId="0" xfId="0" applyNumberFormat="1" applyFont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198" fillId="31" borderId="79" xfId="0" applyFont="1" applyFill="1" applyBorder="1" applyAlignment="1">
      <alignment horizontal="center" vertical="center" wrapText="1"/>
    </xf>
    <xf numFmtId="0" fontId="199" fillId="60" borderId="79" xfId="0" applyFont="1" applyFill="1" applyBorder="1" applyAlignment="1">
      <alignment horizontal="center" vertical="center" wrapText="1"/>
    </xf>
    <xf numFmtId="0" fontId="157" fillId="31" borderId="17" xfId="0" applyFont="1" applyFill="1" applyBorder="1" applyAlignment="1">
      <alignment horizontal="center" vertical="center" wrapText="1"/>
    </xf>
    <xf numFmtId="0" fontId="158" fillId="31" borderId="17" xfId="0" applyFont="1" applyFill="1" applyBorder="1" applyAlignment="1">
      <alignment horizontal="center" vertical="center" wrapText="1"/>
    </xf>
    <xf numFmtId="0" fontId="154" fillId="31" borderId="17" xfId="0" applyFont="1" applyFill="1" applyBorder="1" applyAlignment="1">
      <alignment horizontal="center" vertical="center" wrapText="1"/>
    </xf>
    <xf numFmtId="0" fontId="160" fillId="31" borderId="17" xfId="0" applyFont="1" applyFill="1" applyBorder="1" applyAlignment="1">
      <alignment horizontal="center" vertical="center" wrapText="1"/>
    </xf>
    <xf numFmtId="0" fontId="156" fillId="30" borderId="17" xfId="0" applyFont="1" applyFill="1" applyBorder="1" applyAlignment="1">
      <alignment horizontal="center" vertical="center" wrapText="1"/>
    </xf>
    <xf numFmtId="0" fontId="190" fillId="30" borderId="17" xfId="0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167" fontId="156" fillId="30" borderId="17" xfId="0" applyNumberFormat="1" applyFont="1" applyFill="1" applyBorder="1" applyAlignment="1">
      <alignment horizontal="center" vertical="center" wrapText="1"/>
    </xf>
    <xf numFmtId="0" fontId="51" fillId="27" borderId="7" xfId="0" applyFont="1" applyFill="1" applyBorder="1" applyAlignment="1">
      <alignment horizontal="center" vertical="center" wrapText="1"/>
    </xf>
    <xf numFmtId="0" fontId="151" fillId="27" borderId="40" xfId="0" applyFont="1" applyFill="1" applyBorder="1" applyAlignment="1">
      <alignment horizontal="center" vertical="center"/>
    </xf>
    <xf numFmtId="0" fontId="153" fillId="27" borderId="40" xfId="0" applyFont="1" applyFill="1" applyBorder="1" applyAlignment="1">
      <alignment horizontal="center" vertical="center"/>
    </xf>
    <xf numFmtId="0" fontId="205" fillId="27" borderId="40" xfId="0" applyFont="1" applyFill="1" applyBorder="1" applyAlignment="1">
      <alignment horizontal="center" vertical="center"/>
    </xf>
    <xf numFmtId="0" fontId="151" fillId="27" borderId="66" xfId="0" applyFont="1" applyFill="1" applyBorder="1" applyAlignment="1">
      <alignment vertical="center"/>
    </xf>
    <xf numFmtId="1" fontId="35" fillId="46" borderId="3" xfId="0" applyNumberFormat="1" applyFont="1" applyFill="1" applyBorder="1" applyAlignment="1">
      <alignment horizontal="center" vertical="center"/>
    </xf>
    <xf numFmtId="167" fontId="153" fillId="46" borderId="3" xfId="0" applyNumberFormat="1" applyFont="1" applyFill="1" applyBorder="1" applyAlignment="1">
      <alignment horizontal="center" vertical="center"/>
    </xf>
    <xf numFmtId="1" fontId="205" fillId="46" borderId="3" xfId="0" applyNumberFormat="1" applyFont="1" applyFill="1" applyBorder="1" applyAlignment="1">
      <alignment horizontal="center" vertical="center"/>
    </xf>
    <xf numFmtId="164" fontId="165" fillId="27" borderId="3" xfId="0" applyNumberFormat="1" applyFont="1" applyFill="1" applyBorder="1" applyAlignment="1">
      <alignment horizontal="center" vertical="center"/>
    </xf>
    <xf numFmtId="0" fontId="152" fillId="27" borderId="3" xfId="0" applyFont="1" applyFill="1" applyBorder="1" applyAlignment="1">
      <alignment horizontal="center" vertical="center"/>
    </xf>
    <xf numFmtId="0" fontId="206" fillId="46" borderId="3" xfId="0" applyFont="1" applyFill="1" applyBorder="1" applyAlignment="1">
      <alignment horizontal="center" vertical="center"/>
    </xf>
    <xf numFmtId="0" fontId="151" fillId="27" borderId="3" xfId="0" applyFont="1" applyFill="1" applyBorder="1" applyAlignment="1">
      <alignment horizontal="center" vertical="center"/>
    </xf>
    <xf numFmtId="0" fontId="153" fillId="27" borderId="3" xfId="0" applyFont="1" applyFill="1" applyBorder="1" applyAlignment="1">
      <alignment horizontal="center" vertical="center"/>
    </xf>
    <xf numFmtId="0" fontId="205" fillId="27" borderId="3" xfId="0" applyFont="1" applyFill="1" applyBorder="1" applyAlignment="1">
      <alignment horizontal="center" vertical="center"/>
    </xf>
    <xf numFmtId="0" fontId="151" fillId="27" borderId="32" xfId="0" applyFont="1" applyFill="1" applyBorder="1" applyAlignment="1">
      <alignment vertical="center"/>
    </xf>
    <xf numFmtId="0" fontId="165" fillId="27" borderId="3" xfId="0" applyFont="1" applyFill="1" applyBorder="1" applyAlignment="1">
      <alignment horizontal="center" vertical="center"/>
    </xf>
    <xf numFmtId="0" fontId="184" fillId="66" borderId="7" xfId="0" applyFont="1" applyFill="1" applyBorder="1" applyAlignment="1">
      <alignment horizontal="center" vertical="center" wrapText="1"/>
    </xf>
    <xf numFmtId="0" fontId="184" fillId="66" borderId="17" xfId="0" applyFont="1" applyFill="1" applyBorder="1" applyAlignment="1">
      <alignment horizontal="center" vertical="center" wrapText="1"/>
    </xf>
    <xf numFmtId="0" fontId="184" fillId="67" borderId="7" xfId="0" applyFont="1" applyFill="1" applyBorder="1" applyAlignment="1">
      <alignment horizontal="center" vertical="center" wrapText="1"/>
    </xf>
    <xf numFmtId="0" fontId="184" fillId="67" borderId="17" xfId="0" applyFont="1" applyFill="1" applyBorder="1" applyAlignment="1">
      <alignment horizontal="center" vertical="center" wrapText="1"/>
    </xf>
    <xf numFmtId="0" fontId="58" fillId="7" borderId="83" xfId="0" applyFont="1" applyFill="1" applyBorder="1" applyAlignment="1">
      <alignment horizontal="center" vertical="center" wrapText="1"/>
    </xf>
    <xf numFmtId="49" fontId="148" fillId="28" borderId="83" xfId="0" applyNumberFormat="1" applyFont="1" applyFill="1" applyBorder="1" applyAlignment="1">
      <alignment horizontal="center" vertical="center" wrapText="1"/>
    </xf>
    <xf numFmtId="2" fontId="59" fillId="59" borderId="8" xfId="0" applyNumberFormat="1" applyFont="1" applyFill="1" applyBorder="1" applyAlignment="1">
      <alignment horizontal="center" vertical="center"/>
    </xf>
    <xf numFmtId="49" fontId="195" fillId="44" borderId="62" xfId="0" applyNumberFormat="1" applyFont="1" applyFill="1" applyBorder="1" applyAlignment="1">
      <alignment horizontal="center" vertical="center" wrapText="1"/>
    </xf>
    <xf numFmtId="49" fontId="195" fillId="45" borderId="62" xfId="0" applyNumberFormat="1" applyFont="1" applyFill="1" applyBorder="1" applyAlignment="1">
      <alignment horizontal="center" vertical="center" wrapText="1"/>
    </xf>
    <xf numFmtId="0" fontId="51" fillId="0" borderId="62" xfId="0" applyFont="1" applyBorder="1" applyAlignment="1">
      <alignment horizontal="center" vertical="center" wrapText="1"/>
    </xf>
    <xf numFmtId="49" fontId="52" fillId="43" borderId="28" xfId="0" applyNumberFormat="1" applyFont="1" applyFill="1" applyBorder="1" applyAlignment="1">
      <alignment horizontal="center" vertical="center" wrapText="1"/>
    </xf>
    <xf numFmtId="0" fontId="18" fillId="39" borderId="62" xfId="0" applyFont="1" applyFill="1" applyBorder="1" applyAlignment="1">
      <alignment horizontal="center" vertical="center"/>
    </xf>
    <xf numFmtId="49" fontId="146" fillId="44" borderId="17" xfId="0" applyNumberFormat="1" applyFont="1" applyFill="1" applyBorder="1" applyAlignment="1">
      <alignment horizontal="center" vertical="center" wrapText="1"/>
    </xf>
    <xf numFmtId="49" fontId="146" fillId="45" borderId="17" xfId="0" applyNumberFormat="1" applyFont="1" applyFill="1" applyBorder="1" applyAlignment="1">
      <alignment horizontal="center" vertical="center" wrapText="1"/>
    </xf>
    <xf numFmtId="49" fontId="52" fillId="43" borderId="17" xfId="0" applyNumberFormat="1" applyFont="1" applyFill="1" applyBorder="1" applyAlignment="1">
      <alignment horizontal="center" vertical="center" wrapText="1"/>
    </xf>
    <xf numFmtId="49" fontId="148" fillId="28" borderId="84" xfId="0" applyNumberFormat="1" applyFont="1" applyFill="1" applyBorder="1" applyAlignment="1">
      <alignment horizontal="center" vertical="center" wrapText="1"/>
    </xf>
    <xf numFmtId="0" fontId="192" fillId="60" borderId="81" xfId="0" applyFont="1" applyFill="1" applyBorder="1" applyAlignment="1">
      <alignment horizontal="center" wrapText="1"/>
    </xf>
    <xf numFmtId="0" fontId="192" fillId="60" borderId="82" xfId="0" applyFont="1" applyFill="1" applyBorder="1" applyAlignment="1">
      <alignment horizontal="center" wrapText="1"/>
    </xf>
    <xf numFmtId="0" fontId="180" fillId="0" borderId="34" xfId="0" applyFont="1" applyBorder="1" applyAlignment="1">
      <alignment horizontal="center" vertical="center"/>
    </xf>
    <xf numFmtId="0" fontId="180" fillId="0" borderId="42" xfId="0" applyFont="1" applyBorder="1" applyAlignment="1">
      <alignment horizontal="center" vertical="center"/>
    </xf>
    <xf numFmtId="0" fontId="180" fillId="0" borderId="3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4" fillId="20" borderId="0" xfId="0" applyFont="1" applyFill="1" applyAlignment="1">
      <alignment horizontal="center" vertical="center" textRotation="255"/>
    </xf>
    <xf numFmtId="0" fontId="30" fillId="0" borderId="72" xfId="0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41" fillId="65" borderId="66" xfId="0" applyFont="1" applyFill="1" applyBorder="1" applyAlignment="1">
      <alignment horizontal="center" vertical="center"/>
    </xf>
    <xf numFmtId="0" fontId="41" fillId="65" borderId="67" xfId="0" applyFont="1" applyFill="1" applyBorder="1" applyAlignment="1">
      <alignment horizontal="center" vertical="center"/>
    </xf>
    <xf numFmtId="0" fontId="204" fillId="64" borderId="32" xfId="0" applyFont="1" applyFill="1" applyBorder="1" applyAlignment="1">
      <alignment horizontal="center" vertical="center"/>
    </xf>
    <xf numFmtId="0" fontId="204" fillId="64" borderId="61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49" fontId="27" fillId="4" borderId="23" xfId="0" applyNumberFormat="1" applyFont="1" applyFill="1" applyBorder="1" applyAlignment="1" applyProtection="1">
      <alignment horizontal="center" vertical="center"/>
      <protection locked="0"/>
    </xf>
    <xf numFmtId="0" fontId="28" fillId="0" borderId="3" xfId="0" applyFont="1" applyBorder="1" applyAlignment="1">
      <alignment horizontal="center" vertical="center" wrapText="1"/>
    </xf>
    <xf numFmtId="0" fontId="170" fillId="20" borderId="0" xfId="0" applyFont="1" applyFill="1" applyAlignment="1">
      <alignment horizontal="right" vertical="center"/>
    </xf>
    <xf numFmtId="0" fontId="166" fillId="0" borderId="36" xfId="0" applyFont="1" applyBorder="1" applyAlignment="1">
      <alignment horizontal="center" vertical="center"/>
    </xf>
    <xf numFmtId="0" fontId="166" fillId="0" borderId="56" xfId="0" applyFont="1" applyBorder="1" applyAlignment="1">
      <alignment horizontal="center" vertical="center"/>
    </xf>
    <xf numFmtId="0" fontId="172" fillId="20" borderId="0" xfId="0" applyFont="1" applyFill="1" applyAlignment="1">
      <alignment horizontal="left" vertical="center"/>
    </xf>
    <xf numFmtId="0" fontId="5" fillId="4" borderId="68" xfId="0" applyFont="1" applyFill="1" applyBorder="1" applyAlignment="1">
      <alignment horizontal="center" vertical="center" textRotation="90"/>
    </xf>
    <xf numFmtId="0" fontId="5" fillId="4" borderId="2" xfId="0" applyFont="1" applyFill="1" applyBorder="1" applyAlignment="1">
      <alignment horizontal="center" vertical="center" textRotation="90"/>
    </xf>
    <xf numFmtId="0" fontId="5" fillId="4" borderId="69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0" fontId="208" fillId="31" borderId="36" xfId="0" applyFont="1" applyFill="1" applyBorder="1" applyAlignment="1">
      <alignment horizontal="center" vertical="center" wrapText="1"/>
    </xf>
    <xf numFmtId="0" fontId="208" fillId="31" borderId="5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14" fontId="7" fillId="0" borderId="17" xfId="0" applyNumberFormat="1" applyFont="1" applyBorder="1" applyAlignment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40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3" fillId="24" borderId="17" xfId="0" applyFont="1" applyFill="1" applyBorder="1" applyAlignment="1">
      <alignment horizontal="center" vertical="center"/>
    </xf>
    <xf numFmtId="2" fontId="188" fillId="56" borderId="75" xfId="0" applyNumberFormat="1" applyFont="1" applyFill="1" applyBorder="1" applyAlignment="1">
      <alignment horizontal="center" vertical="center"/>
    </xf>
    <xf numFmtId="2" fontId="188" fillId="56" borderId="76" xfId="0" applyNumberFormat="1" applyFont="1" applyFill="1" applyBorder="1" applyAlignment="1">
      <alignment horizontal="center" vertical="center"/>
    </xf>
    <xf numFmtId="2" fontId="188" fillId="56" borderId="77" xfId="0" applyNumberFormat="1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 wrapText="1"/>
    </xf>
    <xf numFmtId="49" fontId="10" fillId="0" borderId="30" xfId="0" applyNumberFormat="1" applyFont="1" applyBorder="1" applyAlignment="1">
      <alignment horizontal="center" vertical="center" wrapText="1"/>
    </xf>
    <xf numFmtId="49" fontId="10" fillId="0" borderId="31" xfId="0" applyNumberFormat="1" applyFont="1" applyBorder="1" applyAlignment="1">
      <alignment horizontal="center" vertical="center" wrapText="1"/>
    </xf>
    <xf numFmtId="0" fontId="170" fillId="20" borderId="0" xfId="0" applyFont="1" applyFill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27" fillId="4" borderId="23" xfId="0" applyFont="1" applyFill="1" applyBorder="1" applyAlignment="1" applyProtection="1">
      <alignment horizontal="center" vertical="center"/>
      <protection locked="0"/>
    </xf>
    <xf numFmtId="0" fontId="30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6" fillId="28" borderId="3" xfId="0" applyFont="1" applyFill="1" applyBorder="1" applyAlignment="1">
      <alignment horizontal="center" vertical="center"/>
    </xf>
    <xf numFmtId="0" fontId="53" fillId="65" borderId="32" xfId="0" applyFont="1" applyFill="1" applyBorder="1" applyAlignment="1">
      <alignment horizontal="center" vertical="center"/>
    </xf>
    <xf numFmtId="0" fontId="53" fillId="65" borderId="60" xfId="0" applyFont="1" applyFill="1" applyBorder="1" applyAlignment="1">
      <alignment horizontal="center" vertical="center"/>
    </xf>
    <xf numFmtId="0" fontId="207" fillId="64" borderId="32" xfId="0" applyFont="1" applyFill="1" applyBorder="1" applyAlignment="1">
      <alignment horizontal="center" vertical="center"/>
    </xf>
    <xf numFmtId="0" fontId="207" fillId="64" borderId="61" xfId="0" applyFont="1" applyFill="1" applyBorder="1" applyAlignment="1">
      <alignment horizontal="center" vertical="center"/>
    </xf>
    <xf numFmtId="0" fontId="53" fillId="65" borderId="66" xfId="0" applyFont="1" applyFill="1" applyBorder="1" applyAlignment="1">
      <alignment horizontal="center" vertical="center"/>
    </xf>
    <xf numFmtId="0" fontId="53" fillId="65" borderId="67" xfId="0" applyFont="1" applyFill="1" applyBorder="1" applyAlignment="1">
      <alignment horizontal="center" vertical="center"/>
    </xf>
    <xf numFmtId="0" fontId="180" fillId="27" borderId="29" xfId="0" applyFont="1" applyFill="1" applyBorder="1" applyAlignment="1">
      <alignment horizontal="center" vertical="center"/>
    </xf>
    <xf numFmtId="0" fontId="180" fillId="27" borderId="30" xfId="0" applyFont="1" applyFill="1" applyBorder="1" applyAlignment="1">
      <alignment horizontal="center" vertical="center"/>
    </xf>
    <xf numFmtId="0" fontId="180" fillId="27" borderId="31" xfId="0" applyFont="1" applyFill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75" fillId="9" borderId="7" xfId="0" applyFont="1" applyFill="1" applyBorder="1" applyAlignment="1" applyProtection="1">
      <alignment horizontal="center" vertical="center"/>
      <protection locked="0"/>
    </xf>
    <xf numFmtId="0" fontId="76" fillId="0" borderId="7" xfId="0" applyFont="1" applyBorder="1" applyAlignment="1">
      <alignment horizontal="center" vertical="center"/>
    </xf>
    <xf numFmtId="164" fontId="77" fillId="8" borderId="15" xfId="0" applyNumberFormat="1" applyFont="1" applyFill="1" applyBorder="1" applyAlignment="1" applyProtection="1">
      <alignment horizontal="center" vertical="center"/>
      <protection locked="0"/>
    </xf>
    <xf numFmtId="164" fontId="77" fillId="8" borderId="8" xfId="0" applyNumberFormat="1" applyFont="1" applyFill="1" applyBorder="1" applyAlignment="1" applyProtection="1">
      <alignment horizontal="center" vertical="center"/>
      <protection locked="0"/>
    </xf>
    <xf numFmtId="2" fontId="79" fillId="8" borderId="7" xfId="0" applyNumberFormat="1" applyFont="1" applyFill="1" applyBorder="1" applyAlignment="1" applyProtection="1">
      <alignment horizontal="center" vertical="center"/>
      <protection locked="0"/>
    </xf>
    <xf numFmtId="2" fontId="80" fillId="5" borderId="7" xfId="0" applyNumberFormat="1" applyFont="1" applyFill="1" applyBorder="1" applyAlignment="1">
      <alignment horizontal="center" vertical="center"/>
    </xf>
    <xf numFmtId="0" fontId="140" fillId="34" borderId="34" xfId="0" applyFont="1" applyFill="1" applyBorder="1" applyAlignment="1">
      <alignment horizontal="center" vertical="center"/>
    </xf>
    <xf numFmtId="0" fontId="140" fillId="34" borderId="42" xfId="0" applyFont="1" applyFill="1" applyBorder="1" applyAlignment="1">
      <alignment horizontal="center" vertical="center"/>
    </xf>
    <xf numFmtId="0" fontId="140" fillId="34" borderId="35" xfId="0" applyFont="1" applyFill="1" applyBorder="1" applyAlignment="1">
      <alignment horizontal="center" vertical="center"/>
    </xf>
    <xf numFmtId="0" fontId="114" fillId="0" borderId="0" xfId="1" applyAlignment="1" applyProtection="1">
      <alignment horizontal="center" vertical="center"/>
    </xf>
    <xf numFmtId="0" fontId="59" fillId="9" borderId="9" xfId="0" applyFont="1" applyFill="1" applyBorder="1" applyAlignment="1">
      <alignment horizontal="center" vertical="center"/>
    </xf>
    <xf numFmtId="0" fontId="72" fillId="9" borderId="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9" fillId="9" borderId="41" xfId="0" applyFont="1" applyFill="1" applyBorder="1" applyAlignment="1">
      <alignment horizontal="center" vertical="center"/>
    </xf>
    <xf numFmtId="0" fontId="81" fillId="8" borderId="9" xfId="0" applyFont="1" applyFill="1" applyBorder="1" applyAlignment="1">
      <alignment horizontal="center" vertical="center"/>
    </xf>
    <xf numFmtId="0" fontId="141" fillId="8" borderId="9" xfId="0" applyFont="1" applyFill="1" applyBorder="1" applyAlignment="1">
      <alignment horizontal="center" vertical="center"/>
    </xf>
    <xf numFmtId="0" fontId="71" fillId="34" borderId="26" xfId="0" applyFont="1" applyFill="1" applyBorder="1" applyAlignment="1" applyProtection="1">
      <alignment horizontal="center" vertical="center"/>
      <protection locked="0"/>
    </xf>
    <xf numFmtId="0" fontId="71" fillId="34" borderId="43" xfId="0" applyFont="1" applyFill="1" applyBorder="1" applyAlignment="1" applyProtection="1">
      <alignment horizontal="center" vertical="center"/>
      <protection locked="0"/>
    </xf>
    <xf numFmtId="0" fontId="71" fillId="34" borderId="44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 vertical="center"/>
    </xf>
    <xf numFmtId="164" fontId="77" fillId="8" borderId="7" xfId="0" applyNumberFormat="1" applyFont="1" applyFill="1" applyBorder="1" applyAlignment="1" applyProtection="1">
      <alignment horizontal="center" vertical="center"/>
      <protection locked="0"/>
    </xf>
    <xf numFmtId="2" fontId="79" fillId="5" borderId="7" xfId="0" applyNumberFormat="1" applyFont="1" applyFill="1" applyBorder="1" applyAlignment="1">
      <alignment horizontal="center" vertical="center"/>
    </xf>
    <xf numFmtId="0" fontId="59" fillId="9" borderId="9" xfId="0" applyFont="1" applyFill="1" applyBorder="1" applyAlignment="1" applyProtection="1">
      <alignment horizontal="center" vertical="center"/>
      <protection locked="0"/>
    </xf>
    <xf numFmtId="0" fontId="71" fillId="9" borderId="9" xfId="0" applyFont="1" applyFill="1" applyBorder="1" applyAlignment="1" applyProtection="1">
      <alignment horizontal="center" vertical="center"/>
      <protection locked="0"/>
    </xf>
    <xf numFmtId="0" fontId="20" fillId="0" borderId="4" xfId="0" applyFont="1" applyBorder="1" applyAlignment="1">
      <alignment horizontal="center" vertical="center" wrapText="1"/>
    </xf>
    <xf numFmtId="14" fontId="126" fillId="27" borderId="29" xfId="0" applyNumberFormat="1" applyFont="1" applyFill="1" applyBorder="1" applyAlignment="1">
      <alignment horizontal="center" vertical="center"/>
    </xf>
    <xf numFmtId="0" fontId="126" fillId="27" borderId="30" xfId="0" applyFont="1" applyFill="1" applyBorder="1" applyAlignment="1">
      <alignment horizontal="center" vertical="center"/>
    </xf>
    <xf numFmtId="0" fontId="126" fillId="27" borderId="31" xfId="0" applyFont="1" applyFill="1" applyBorder="1" applyAlignment="1">
      <alignment horizontal="center" vertical="center"/>
    </xf>
    <xf numFmtId="0" fontId="64" fillId="9" borderId="7" xfId="0" applyFont="1" applyFill="1" applyBorder="1" applyAlignment="1" applyProtection="1">
      <alignment horizontal="left" vertical="center"/>
      <protection locked="0"/>
    </xf>
    <xf numFmtId="0" fontId="83" fillId="0" borderId="7" xfId="0" applyFont="1" applyBorder="1" applyAlignment="1">
      <alignment horizontal="center" vertical="center"/>
    </xf>
    <xf numFmtId="2" fontId="77" fillId="8" borderId="15" xfId="0" applyNumberFormat="1" applyFont="1" applyFill="1" applyBorder="1" applyAlignment="1" applyProtection="1">
      <alignment horizontal="center" vertical="center"/>
      <protection locked="0"/>
    </xf>
    <xf numFmtId="2" fontId="77" fillId="8" borderId="8" xfId="0" applyNumberFormat="1" applyFont="1" applyFill="1" applyBorder="1" applyAlignment="1" applyProtection="1">
      <alignment horizontal="center" vertical="center"/>
      <protection locked="0"/>
    </xf>
    <xf numFmtId="0" fontId="67" fillId="5" borderId="7" xfId="0" applyFont="1" applyFill="1" applyBorder="1" applyAlignment="1">
      <alignment horizontal="center" vertical="center"/>
    </xf>
    <xf numFmtId="49" fontId="124" fillId="9" borderId="7" xfId="0" applyNumberFormat="1" applyFont="1" applyFill="1" applyBorder="1" applyAlignment="1" applyProtection="1">
      <alignment horizontal="right" vertical="center"/>
      <protection locked="0"/>
    </xf>
    <xf numFmtId="0" fontId="125" fillId="9" borderId="7" xfId="0" applyFont="1" applyFill="1" applyBorder="1" applyAlignment="1" applyProtection="1">
      <alignment horizontal="center" vertical="center"/>
      <protection locked="0"/>
    </xf>
    <xf numFmtId="0" fontId="86" fillId="0" borderId="7" xfId="0" applyFont="1" applyBorder="1" applyAlignment="1">
      <alignment horizontal="center" vertical="center"/>
    </xf>
    <xf numFmtId="49" fontId="85" fillId="9" borderId="7" xfId="0" applyNumberFormat="1" applyFont="1" applyFill="1" applyBorder="1" applyAlignment="1" applyProtection="1">
      <alignment vertical="center"/>
      <protection locked="0"/>
    </xf>
    <xf numFmtId="0" fontId="20" fillId="9" borderId="7" xfId="0" applyFont="1" applyFill="1" applyBorder="1" applyAlignment="1" applyProtection="1">
      <alignment horizontal="center" vertical="center"/>
      <protection locked="0"/>
    </xf>
    <xf numFmtId="49" fontId="122" fillId="9" borderId="7" xfId="0" applyNumberFormat="1" applyFont="1" applyFill="1" applyBorder="1" applyAlignment="1" applyProtection="1">
      <alignment horizontal="right" vertical="center"/>
      <protection locked="0"/>
    </xf>
    <xf numFmtId="0" fontId="123" fillId="9" borderId="7" xfId="0" applyFont="1" applyFill="1" applyBorder="1" applyAlignment="1" applyProtection="1">
      <alignment horizontal="center" vertical="center"/>
      <protection locked="0"/>
    </xf>
    <xf numFmtId="49" fontId="111" fillId="9" borderId="7" xfId="0" applyNumberFormat="1" applyFont="1" applyFill="1" applyBorder="1" applyAlignment="1" applyProtection="1">
      <alignment horizontal="right" vertical="center"/>
      <protection locked="0"/>
    </xf>
    <xf numFmtId="0" fontId="1" fillId="9" borderId="7" xfId="0" applyFont="1" applyFill="1" applyBorder="1" applyAlignment="1" applyProtection="1">
      <alignment horizontal="center" vertical="center"/>
      <protection locked="0"/>
    </xf>
    <xf numFmtId="49" fontId="88" fillId="9" borderId="7" xfId="0" applyNumberFormat="1" applyFont="1" applyFill="1" applyBorder="1" applyAlignment="1" applyProtection="1">
      <alignment horizontal="left" vertical="center"/>
      <protection locked="0"/>
    </xf>
    <xf numFmtId="0" fontId="89" fillId="9" borderId="7" xfId="0" applyFont="1" applyFill="1" applyBorder="1" applyAlignment="1" applyProtection="1">
      <alignment horizontal="center" vertical="center"/>
      <protection locked="0"/>
    </xf>
    <xf numFmtId="49" fontId="120" fillId="9" borderId="7" xfId="0" applyNumberFormat="1" applyFont="1" applyFill="1" applyBorder="1" applyAlignment="1" applyProtection="1">
      <alignment horizontal="left" vertical="center"/>
      <protection locked="0"/>
    </xf>
    <xf numFmtId="0" fontId="121" fillId="9" borderId="7" xfId="0" applyFont="1" applyFill="1" applyBorder="1" applyAlignment="1" applyProtection="1">
      <alignment horizontal="center" vertical="center"/>
      <protection locked="0"/>
    </xf>
    <xf numFmtId="49" fontId="118" fillId="9" borderId="7" xfId="0" applyNumberFormat="1" applyFont="1" applyFill="1" applyBorder="1" applyAlignment="1" applyProtection="1">
      <alignment horizontal="left" vertical="center"/>
      <protection locked="0"/>
    </xf>
    <xf numFmtId="0" fontId="119" fillId="9" borderId="7" xfId="0" applyFont="1" applyFill="1" applyBorder="1" applyAlignment="1" applyProtection="1">
      <alignment horizontal="center" vertical="center"/>
      <protection locked="0"/>
    </xf>
    <xf numFmtId="49" fontId="90" fillId="9" borderId="28" xfId="0" applyNumberFormat="1" applyFont="1" applyFill="1" applyBorder="1" applyAlignment="1" applyProtection="1">
      <alignment horizontal="center" vertical="center"/>
      <protection locked="0"/>
    </xf>
    <xf numFmtId="0" fontId="64" fillId="9" borderId="7" xfId="0" applyFont="1" applyFill="1" applyBorder="1" applyAlignment="1" applyProtection="1">
      <alignment horizontal="center" vertical="center"/>
      <protection locked="0"/>
    </xf>
    <xf numFmtId="49" fontId="90" fillId="49" borderId="15" xfId="0" applyNumberFormat="1" applyFont="1" applyFill="1" applyBorder="1" applyAlignment="1" applyProtection="1">
      <alignment horizontal="center" vertical="center"/>
      <protection locked="0"/>
    </xf>
    <xf numFmtId="49" fontId="90" fillId="49" borderId="14" xfId="0" applyNumberFormat="1" applyFont="1" applyFill="1" applyBorder="1" applyAlignment="1" applyProtection="1">
      <alignment horizontal="center" vertical="center"/>
      <protection locked="0"/>
    </xf>
    <xf numFmtId="49" fontId="90" fillId="49" borderId="8" xfId="0" applyNumberFormat="1" applyFont="1" applyFill="1" applyBorder="1" applyAlignment="1" applyProtection="1">
      <alignment horizontal="center" vertical="center"/>
      <protection locked="0"/>
    </xf>
    <xf numFmtId="0" fontId="64" fillId="49" borderId="7" xfId="0" applyFont="1" applyFill="1" applyBorder="1" applyAlignment="1">
      <alignment horizontal="center" vertical="center"/>
    </xf>
    <xf numFmtId="0" fontId="181" fillId="31" borderId="15" xfId="0" applyFont="1" applyFill="1" applyBorder="1" applyAlignment="1">
      <alignment horizontal="center" vertical="center"/>
    </xf>
    <xf numFmtId="0" fontId="181" fillId="31" borderId="14" xfId="0" applyFont="1" applyFill="1" applyBorder="1" applyAlignment="1">
      <alignment horizontal="center" vertical="center"/>
    </xf>
    <xf numFmtId="0" fontId="181" fillId="31" borderId="8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1" fillId="0" borderId="7" xfId="0" applyFont="1" applyBorder="1" applyAlignment="1">
      <alignment horizontal="center" vertical="center" wrapText="1"/>
    </xf>
    <xf numFmtId="0" fontId="92" fillId="0" borderId="7" xfId="0" applyFont="1" applyBorder="1" applyAlignment="1">
      <alignment horizontal="center" vertical="center"/>
    </xf>
    <xf numFmtId="164" fontId="77" fillId="5" borderId="7" xfId="0" applyNumberFormat="1" applyFont="1" applyFill="1" applyBorder="1" applyAlignment="1" applyProtection="1">
      <alignment horizontal="center" vertical="center"/>
      <protection locked="0"/>
    </xf>
    <xf numFmtId="0" fontId="1" fillId="26" borderId="7" xfId="0" applyFont="1" applyFill="1" applyBorder="1" applyAlignment="1" applyProtection="1">
      <alignment horizontal="center" vertical="center"/>
      <protection locked="0"/>
    </xf>
    <xf numFmtId="2" fontId="77" fillId="8" borderId="7" xfId="0" applyNumberFormat="1" applyFont="1" applyFill="1" applyBorder="1" applyAlignment="1" applyProtection="1">
      <alignment horizontal="center" vertical="center"/>
      <protection locked="0"/>
    </xf>
    <xf numFmtId="2" fontId="79" fillId="5" borderId="7" xfId="0" applyNumberFormat="1" applyFont="1" applyFill="1" applyBorder="1" applyAlignment="1" applyProtection="1">
      <alignment horizontal="center" vertical="center"/>
      <protection locked="0"/>
    </xf>
    <xf numFmtId="2" fontId="72" fillId="5" borderId="9" xfId="0" applyNumberFormat="1" applyFont="1" applyFill="1" applyBorder="1" applyAlignment="1">
      <alignment horizontal="center" vertical="center"/>
    </xf>
    <xf numFmtId="2" fontId="20" fillId="0" borderId="34" xfId="0" applyNumberFormat="1" applyFont="1" applyBorder="1" applyAlignment="1">
      <alignment horizontal="center" vertical="center"/>
    </xf>
    <xf numFmtId="2" fontId="20" fillId="0" borderId="3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42" fillId="4" borderId="25" xfId="0" applyFont="1" applyFill="1" applyBorder="1" applyAlignment="1" applyProtection="1">
      <alignment horizontal="center" vertical="center"/>
      <protection locked="0"/>
    </xf>
    <xf numFmtId="0" fontId="0" fillId="18" borderId="0" xfId="0" applyFill="1" applyAlignment="1">
      <alignment vertical="center"/>
    </xf>
    <xf numFmtId="0" fontId="93" fillId="0" borderId="27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95" fillId="0" borderId="0" xfId="0" applyFont="1" applyAlignment="1">
      <alignment horizontal="center" vertical="center"/>
    </xf>
    <xf numFmtId="0" fontId="94" fillId="0" borderId="24" xfId="0" applyFont="1" applyBorder="1" applyAlignment="1">
      <alignment horizontal="center" vertical="center"/>
    </xf>
    <xf numFmtId="0" fontId="1" fillId="9" borderId="4" xfId="0" applyFont="1" applyFill="1" applyBorder="1" applyAlignment="1" applyProtection="1">
      <alignment vertical="center"/>
      <protection locked="0"/>
    </xf>
    <xf numFmtId="0" fontId="9" fillId="0" borderId="7" xfId="0" applyFont="1" applyBorder="1" applyAlignment="1">
      <alignment horizontal="center" vertical="center"/>
    </xf>
    <xf numFmtId="0" fontId="97" fillId="0" borderId="7" xfId="0" applyFont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106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109" fillId="5" borderId="7" xfId="0" applyFont="1" applyFill="1" applyBorder="1" applyAlignment="1">
      <alignment horizontal="left" vertical="center"/>
    </xf>
    <xf numFmtId="0" fontId="63" fillId="0" borderId="0" xfId="0" applyFont="1" applyAlignment="1">
      <alignment horizontal="center" vertical="center"/>
    </xf>
    <xf numFmtId="0" fontId="64" fillId="49" borderId="15" xfId="0" applyFont="1" applyFill="1" applyBorder="1" applyAlignment="1">
      <alignment horizontal="center" vertical="center"/>
    </xf>
    <xf numFmtId="0" fontId="64" fillId="49" borderId="8" xfId="0" applyFont="1" applyFill="1" applyBorder="1" applyAlignment="1">
      <alignment horizontal="center" vertical="center"/>
    </xf>
    <xf numFmtId="0" fontId="86" fillId="0" borderId="15" xfId="0" applyFont="1" applyBorder="1" applyAlignment="1">
      <alignment horizontal="center" vertical="center"/>
    </xf>
    <xf numFmtId="0" fontId="86" fillId="0" borderId="8" xfId="0" applyFont="1" applyBorder="1" applyAlignment="1">
      <alignment horizontal="center" vertical="center"/>
    </xf>
    <xf numFmtId="0" fontId="71" fillId="34" borderId="26" xfId="0" applyFont="1" applyFill="1" applyBorder="1" applyAlignment="1">
      <alignment horizontal="center" vertical="center"/>
    </xf>
    <xf numFmtId="0" fontId="71" fillId="34" borderId="43" xfId="0" applyFont="1" applyFill="1" applyBorder="1" applyAlignment="1">
      <alignment horizontal="center" vertical="center"/>
    </xf>
    <xf numFmtId="0" fontId="71" fillId="34" borderId="44" xfId="0" applyFont="1" applyFill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53" xfId="0" applyFont="1" applyBorder="1" applyAlignment="1">
      <alignment horizontal="center" vertical="center"/>
    </xf>
    <xf numFmtId="0" fontId="94" fillId="0" borderId="54" xfId="0" applyFont="1" applyBorder="1" applyAlignment="1">
      <alignment horizontal="center" vertical="center"/>
    </xf>
    <xf numFmtId="0" fontId="1" fillId="9" borderId="49" xfId="0" applyFont="1" applyFill="1" applyBorder="1" applyAlignment="1" applyProtection="1">
      <alignment vertical="center"/>
      <protection locked="0"/>
    </xf>
    <xf numFmtId="0" fontId="1" fillId="9" borderId="50" xfId="0" applyFont="1" applyFill="1" applyBorder="1" applyAlignment="1" applyProtection="1">
      <alignment vertical="center"/>
      <protection locked="0"/>
    </xf>
    <xf numFmtId="0" fontId="1" fillId="9" borderId="51" xfId="0" applyFont="1" applyFill="1" applyBorder="1" applyAlignment="1" applyProtection="1">
      <alignment vertical="center"/>
      <protection locked="0"/>
    </xf>
    <xf numFmtId="0" fontId="95" fillId="0" borderId="47" xfId="0" applyFont="1" applyBorder="1" applyAlignment="1">
      <alignment horizontal="center" vertical="center"/>
    </xf>
    <xf numFmtId="0" fontId="95" fillId="0" borderId="48" xfId="0" applyFont="1" applyBorder="1" applyAlignment="1">
      <alignment horizontal="center" vertical="center"/>
    </xf>
    <xf numFmtId="0" fontId="142" fillId="4" borderId="45" xfId="0" applyFont="1" applyFill="1" applyBorder="1" applyAlignment="1" applyProtection="1">
      <alignment horizontal="center" vertical="center"/>
      <protection locked="0"/>
    </xf>
    <xf numFmtId="0" fontId="142" fillId="4" borderId="46" xfId="0" applyFont="1" applyFill="1" applyBorder="1" applyAlignment="1" applyProtection="1">
      <alignment horizontal="center" vertical="center"/>
      <protection locked="0"/>
    </xf>
    <xf numFmtId="0" fontId="155" fillId="31" borderId="17" xfId="0" applyFont="1" applyFill="1" applyBorder="1" applyAlignment="1">
      <alignment horizontal="center" vertical="center" wrapText="1"/>
    </xf>
    <xf numFmtId="0" fontId="154" fillId="48" borderId="17" xfId="0" applyFont="1" applyFill="1" applyBorder="1" applyAlignment="1">
      <alignment horizontal="center" vertical="center" wrapText="1"/>
    </xf>
    <xf numFmtId="0" fontId="154" fillId="48" borderId="34" xfId="0" applyFont="1" applyFill="1" applyBorder="1" applyAlignment="1">
      <alignment horizontal="center" vertical="center" wrapText="1"/>
    </xf>
    <xf numFmtId="0" fontId="154" fillId="48" borderId="35" xfId="0" applyFont="1" applyFill="1" applyBorder="1" applyAlignment="1">
      <alignment horizontal="center" vertical="center" wrapText="1"/>
    </xf>
    <xf numFmtId="49" fontId="60" fillId="28" borderId="7" xfId="0" applyNumberFormat="1" applyFont="1" applyFill="1" applyBorder="1" applyAlignment="1">
      <alignment horizontal="center" vertical="center" wrapText="1"/>
    </xf>
    <xf numFmtId="49" fontId="197" fillId="44" borderId="7" xfId="0" applyNumberFormat="1" applyFont="1" applyFill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colors>
    <mruColors>
      <color rgb="FFFFFF99"/>
      <color rgb="FFFFCCFF"/>
      <color rgb="FFCCFFFF"/>
      <color rgb="FF669900"/>
      <color rgb="FFCC3300"/>
      <color rgb="FF800000"/>
      <color rgb="FF990000"/>
      <color rgb="FFCC6600"/>
      <color rgb="FF99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0</xdr:row>
          <xdr:rowOff>15240</xdr:rowOff>
        </xdr:from>
        <xdr:to>
          <xdr:col>10</xdr:col>
          <xdr:colOff>449580</xdr:colOff>
          <xdr:row>55</xdr:row>
          <xdr:rowOff>106680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2</xdr:row>
      <xdr:rowOff>7620</xdr:rowOff>
    </xdr:from>
    <xdr:to>
      <xdr:col>5</xdr:col>
      <xdr:colOff>723900</xdr:colOff>
      <xdr:row>2</xdr:row>
      <xdr:rowOff>419100</xdr:rowOff>
    </xdr:to>
    <xdr:pic>
      <xdr:nvPicPr>
        <xdr:cNvPr id="2050" name="Paveikslai 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862" y="326275"/>
          <a:ext cx="1115983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2</xdr:row>
      <xdr:rowOff>7620</xdr:rowOff>
    </xdr:from>
    <xdr:to>
      <xdr:col>5</xdr:col>
      <xdr:colOff>723900</xdr:colOff>
      <xdr:row>2</xdr:row>
      <xdr:rowOff>419100</xdr:rowOff>
    </xdr:to>
    <xdr:pic>
      <xdr:nvPicPr>
        <xdr:cNvPr id="2" name="Paveiksla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327660"/>
          <a:ext cx="111252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2</xdr:row>
      <xdr:rowOff>7620</xdr:rowOff>
    </xdr:from>
    <xdr:to>
      <xdr:col>5</xdr:col>
      <xdr:colOff>723900</xdr:colOff>
      <xdr:row>2</xdr:row>
      <xdr:rowOff>419100</xdr:rowOff>
    </xdr:to>
    <xdr:pic>
      <xdr:nvPicPr>
        <xdr:cNvPr id="2" name="Paveiksla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327660"/>
          <a:ext cx="111252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2</xdr:row>
      <xdr:rowOff>7620</xdr:rowOff>
    </xdr:from>
    <xdr:to>
      <xdr:col>5</xdr:col>
      <xdr:colOff>723900</xdr:colOff>
      <xdr:row>2</xdr:row>
      <xdr:rowOff>419100</xdr:rowOff>
    </xdr:to>
    <xdr:pic>
      <xdr:nvPicPr>
        <xdr:cNvPr id="2" name="Paveiksla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327660"/>
          <a:ext cx="111252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2</xdr:row>
      <xdr:rowOff>7620</xdr:rowOff>
    </xdr:from>
    <xdr:to>
      <xdr:col>5</xdr:col>
      <xdr:colOff>723900</xdr:colOff>
      <xdr:row>2</xdr:row>
      <xdr:rowOff>419100</xdr:rowOff>
    </xdr:to>
    <xdr:pic>
      <xdr:nvPicPr>
        <xdr:cNvPr id="2" name="Paveikslai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327660"/>
          <a:ext cx="111252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,04,26%20Pjovimo%20u&#382;sakymo%20forma%20-%20HDF%20kodai%20puslap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ropbox/2018%2005%2015%20Pjovimo%20u&#382;sakymo%20form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8%2005%2015%20Pjovimo%20u&#382;sakymo%20form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ĮVADAS"/>
      <sheetName val="Užs1"/>
      <sheetName val="Užs2"/>
      <sheetName val="Užs3"/>
      <sheetName val="Užs4"/>
      <sheetName val="Užs5"/>
      <sheetName val="SK1"/>
      <sheetName val="SK2"/>
      <sheetName val="SK3"/>
      <sheetName val="SK4"/>
      <sheetName val="SK5"/>
      <sheetName val=" UŽSAKYMAS CSV "/>
      <sheetName val="HDF kodai"/>
      <sheetName val="LMDP ir  HDF  Asortimentas"/>
      <sheetName val=" Kantų sąrašas - kiekis1"/>
      <sheetName val=" Kantų sąrašas - kiekis2"/>
      <sheetName val=" Kantų sąrašas - kiekis3"/>
      <sheetName val=" Kantų sąrašas - kiekis4"/>
      <sheetName val=" Kantų sąrašas - kiekis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B2" t="str">
            <v>PVC-04mm</v>
          </cell>
        </row>
        <row r="3">
          <cell r="B3" t="str">
            <v>PVC-06mm</v>
          </cell>
        </row>
        <row r="4">
          <cell r="B4" t="str">
            <v>PVC-08mm</v>
          </cell>
        </row>
        <row r="5">
          <cell r="B5" t="str">
            <v>PVC-1mm</v>
          </cell>
        </row>
        <row r="6">
          <cell r="B6" t="str">
            <v>PVC-2mm</v>
          </cell>
        </row>
        <row r="7">
          <cell r="B7" t="str">
            <v>PVC-42/2mm</v>
          </cell>
        </row>
        <row r="8">
          <cell r="B8" t="str">
            <v>----------------------</v>
          </cell>
        </row>
        <row r="9">
          <cell r="B9" t="str">
            <v>MEL</v>
          </cell>
        </row>
        <row r="10">
          <cell r="B10" t="str">
            <v>MEL-BALTAS</v>
          </cell>
        </row>
        <row r="11">
          <cell r="B11" t="str">
            <v>MEL-PILKAS</v>
          </cell>
        </row>
        <row r="12">
          <cell r="B12" t="str">
            <v>MEL-KLIENTO</v>
          </cell>
        </row>
        <row r="13">
          <cell r="B13" t="str">
            <v>MEL-NE-PL</v>
          </cell>
        </row>
        <row r="14">
          <cell r="B14" t="str">
            <v>MEL-40mm</v>
          </cell>
        </row>
        <row r="15">
          <cell r="B15" t="str">
            <v>----------------------</v>
          </cell>
        </row>
        <row r="16">
          <cell r="B16" t="str">
            <v>KLIEN-PVC-04mm</v>
          </cell>
        </row>
        <row r="17">
          <cell r="B17" t="str">
            <v>KLIEN-PVC-06mm</v>
          </cell>
        </row>
        <row r="18">
          <cell r="B18" t="str">
            <v>KLIEN-PVC-08mm</v>
          </cell>
        </row>
        <row r="19">
          <cell r="B19" t="str">
            <v>KLIEN-PVC-1mm</v>
          </cell>
        </row>
        <row r="20">
          <cell r="B20" t="str">
            <v>KLIEN-PVC-2mm</v>
          </cell>
        </row>
        <row r="21">
          <cell r="B21" t="str">
            <v>KLIEN-PVC-42/2mm</v>
          </cell>
        </row>
        <row r="22">
          <cell r="B22" t="str">
            <v>----------------------</v>
          </cell>
        </row>
        <row r="23">
          <cell r="B23" t="str">
            <v>NE-PL-PVC-04mm</v>
          </cell>
        </row>
        <row r="24">
          <cell r="B24" t="str">
            <v>NE-PL-PVC-06mm</v>
          </cell>
        </row>
        <row r="25">
          <cell r="B25" t="str">
            <v>NE-PL-PVC-08mm</v>
          </cell>
        </row>
        <row r="26">
          <cell r="B26" t="str">
            <v>NE-PL-PVC-1mm</v>
          </cell>
        </row>
        <row r="27">
          <cell r="B27" t="str">
            <v>NE-PL-PVC-2mm</v>
          </cell>
        </row>
        <row r="28">
          <cell r="B28" t="str">
            <v>NE-PL-PVC-42/2mm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ĮVADAS"/>
      <sheetName val="LMDP pjovimo UŽSAKYMO forma"/>
      <sheetName val="LMDP ir  HDF  Asortimentas"/>
      <sheetName val=" Kantų sąrašas - kiekis"/>
      <sheetName val=" UŽSAKYMAS CSV "/>
      <sheetName val="Skaičiuotė"/>
      <sheetName val="LMDP pjovimo M3UŽSAKYMO forma"/>
    </sheetNames>
    <sheetDataSet>
      <sheetData sheetId="0" refreshError="1"/>
      <sheetData sheetId="1" refreshError="1"/>
      <sheetData sheetId="2" refreshError="1"/>
      <sheetData sheetId="3" refreshError="1">
        <row r="2">
          <cell r="B2" t="e">
            <v>#N/A</v>
          </cell>
        </row>
        <row r="3">
          <cell r="B3" t="str">
            <v>MEL-BALTAS</v>
          </cell>
        </row>
        <row r="4">
          <cell r="B4" t="str">
            <v>MEL-PILKAS</v>
          </cell>
        </row>
        <row r="5">
          <cell r="B5" t="e">
            <v>#N/A</v>
          </cell>
        </row>
        <row r="6">
          <cell r="B6" t="str">
            <v>MEL-NE-PL</v>
          </cell>
        </row>
        <row r="7">
          <cell r="B7" t="str">
            <v>MEL-40mm</v>
          </cell>
        </row>
        <row r="8">
          <cell r="B8" t="str">
            <v>----------------------</v>
          </cell>
        </row>
        <row r="9">
          <cell r="B9" t="str">
            <v>PVC-04mm</v>
          </cell>
        </row>
        <row r="10">
          <cell r="B10" t="str">
            <v>PVC-06mm</v>
          </cell>
        </row>
        <row r="11">
          <cell r="B11" t="str">
            <v>PVC-08mm</v>
          </cell>
        </row>
        <row r="12">
          <cell r="B12" t="e">
            <v>#N/A</v>
          </cell>
        </row>
        <row r="13">
          <cell r="B13" t="e">
            <v>#N/A</v>
          </cell>
        </row>
        <row r="14">
          <cell r="B14" t="e">
            <v>#N/A</v>
          </cell>
        </row>
        <row r="15">
          <cell r="B15" t="str">
            <v>----------------------</v>
          </cell>
        </row>
        <row r="16">
          <cell r="B16" t="str">
            <v>KLIEN-PVC-04mm</v>
          </cell>
        </row>
        <row r="17">
          <cell r="B17" t="str">
            <v>KLIEN-PVC-06mm</v>
          </cell>
        </row>
        <row r="18">
          <cell r="B18" t="e">
            <v>#N/A</v>
          </cell>
        </row>
        <row r="19">
          <cell r="B19" t="e">
            <v>#N/A</v>
          </cell>
        </row>
        <row r="20">
          <cell r="B20" t="e">
            <v>#N/A</v>
          </cell>
        </row>
        <row r="21">
          <cell r="B21" t="e">
            <v>#N/A</v>
          </cell>
        </row>
        <row r="22">
          <cell r="B22" t="str">
            <v>----------------------</v>
          </cell>
        </row>
        <row r="23">
          <cell r="B23" t="str">
            <v>NE-PL-PVC-04mm</v>
          </cell>
        </row>
        <row r="24">
          <cell r="B24" t="str">
            <v>NE-PL-PVC-06mm</v>
          </cell>
        </row>
        <row r="25">
          <cell r="B25" t="str">
            <v>NE-PL-PVC-08mm</v>
          </cell>
        </row>
        <row r="26">
          <cell r="B26" t="str">
            <v>NE-PL-PVC-1mm</v>
          </cell>
        </row>
        <row r="27">
          <cell r="B27" t="str">
            <v>NE-PL-PVC-2mm</v>
          </cell>
        </row>
        <row r="28">
          <cell r="B28" t="str">
            <v>NE-PL-PVC-42/2mm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ĮVADAS"/>
      <sheetName val="LMDP pjovimo UŽSAKYMO forma"/>
      <sheetName val="LMDP ir  HDF  Asortimentas"/>
      <sheetName val=" Kantų sąrašas - kiekis"/>
      <sheetName val=" UŽSAKYMAS CSV "/>
      <sheetName val="Skaičiuotė"/>
      <sheetName val="LMDP pjovimo M3UŽSAKYMO forma"/>
    </sheetNames>
    <sheetDataSet>
      <sheetData sheetId="0" refreshError="1"/>
      <sheetData sheetId="1" refreshError="1"/>
      <sheetData sheetId="2" refreshError="1"/>
      <sheetData sheetId="3" refreshError="1">
        <row r="2">
          <cell r="B2" t="e">
            <v>#N/A</v>
          </cell>
        </row>
        <row r="3">
          <cell r="B3" t="str">
            <v>MEL-BALTAS</v>
          </cell>
        </row>
        <row r="4">
          <cell r="B4" t="str">
            <v>MEL-PILKAS</v>
          </cell>
        </row>
        <row r="5">
          <cell r="B5" t="e">
            <v>#N/A</v>
          </cell>
        </row>
        <row r="6">
          <cell r="B6" t="str">
            <v>MEL-NE-PL</v>
          </cell>
        </row>
        <row r="7">
          <cell r="B7" t="str">
            <v>MEL-40mm</v>
          </cell>
        </row>
        <row r="8">
          <cell r="B8" t="str">
            <v>----------------------</v>
          </cell>
        </row>
        <row r="9">
          <cell r="B9" t="str">
            <v>PVC-04mm</v>
          </cell>
        </row>
        <row r="10">
          <cell r="B10" t="str">
            <v>PVC-06mm</v>
          </cell>
        </row>
        <row r="11">
          <cell r="B11" t="str">
            <v>PVC-08mm</v>
          </cell>
        </row>
        <row r="12">
          <cell r="B12" t="e">
            <v>#N/A</v>
          </cell>
        </row>
        <row r="13">
          <cell r="B13" t="e">
            <v>#N/A</v>
          </cell>
        </row>
        <row r="14">
          <cell r="B14" t="e">
            <v>#N/A</v>
          </cell>
        </row>
        <row r="15">
          <cell r="B15" t="str">
            <v>----------------------</v>
          </cell>
        </row>
        <row r="16">
          <cell r="B16" t="str">
            <v>KLIEN-PVC-04mm</v>
          </cell>
        </row>
        <row r="17">
          <cell r="B17" t="str">
            <v>KLIEN-PVC-06mm</v>
          </cell>
        </row>
        <row r="18">
          <cell r="B18" t="e">
            <v>#N/A</v>
          </cell>
        </row>
        <row r="19">
          <cell r="B19" t="e">
            <v>#N/A</v>
          </cell>
        </row>
        <row r="20">
          <cell r="B20" t="e">
            <v>#N/A</v>
          </cell>
        </row>
        <row r="21">
          <cell r="B21" t="e">
            <v>#N/A</v>
          </cell>
        </row>
        <row r="22">
          <cell r="B22" t="str">
            <v>----------------------</v>
          </cell>
        </row>
        <row r="23">
          <cell r="B23" t="str">
            <v>NE-PL-PVC-04mm</v>
          </cell>
        </row>
        <row r="24">
          <cell r="B24" t="str">
            <v>NE-PL-PVC-06mm</v>
          </cell>
        </row>
        <row r="25">
          <cell r="B25" t="str">
            <v>NE-PL-PVC-08mm</v>
          </cell>
        </row>
        <row r="26">
          <cell r="B26" t="str">
            <v>NE-PL-PVC-1mm</v>
          </cell>
        </row>
        <row r="27">
          <cell r="B27" t="str">
            <v>NE-PL-PVC-2mm</v>
          </cell>
        </row>
        <row r="28">
          <cell r="B28" t="str">
            <v>NE-PL-PVC-42/2mm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diforma.lt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diforma.lt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diforma.lt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diforma.lt/" TargetMode="External"/><Relationship Id="rId1" Type="http://schemas.openxmlformats.org/officeDocument/2006/relationships/hyperlink" Target="mailto:rasa@diforma.lt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diforma.lt/" TargetMode="External"/><Relationship Id="rId1" Type="http://schemas.openxmlformats.org/officeDocument/2006/relationships/hyperlink" Target="mailto:rasa@diforma.lt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diforma.lt/" TargetMode="External"/><Relationship Id="rId1" Type="http://schemas.openxmlformats.org/officeDocument/2006/relationships/hyperlink" Target="mailto:rasa@diforma.lt" TargetMode="Externa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diforma.lt/" TargetMode="External"/><Relationship Id="rId1" Type="http://schemas.openxmlformats.org/officeDocument/2006/relationships/hyperlink" Target="mailto:rasa@diforma.lt" TargetMode="External"/><Relationship Id="rId4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diforma.lt/" TargetMode="External"/><Relationship Id="rId1" Type="http://schemas.openxmlformats.org/officeDocument/2006/relationships/hyperlink" Target="mailto:rasa@diforma.lt" TargetMode="External"/><Relationship Id="rId4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diforma.lt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diforma.l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L3" sqref="L3"/>
    </sheetView>
  </sheetViews>
  <sheetFormatPr defaultRowHeight="14.4"/>
  <sheetData/>
  <sheetProtection password="ECE5" sheet="1" objects="1" scenarios="1"/>
  <pageMargins left="0.7" right="0.7" top="0.75" bottom="0.75" header="0.3" footer="0.3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Document.12" shapeId="6146" r:id="rId4">
          <objectPr defaultSize="0" r:id="rId5">
            <anchor moveWithCells="1" sizeWithCells="1">
              <from>
                <xdr:col>0</xdr:col>
                <xdr:colOff>160020</xdr:colOff>
                <xdr:row>0</xdr:row>
                <xdr:rowOff>15240</xdr:rowOff>
              </from>
              <to>
                <xdr:col>10</xdr:col>
                <xdr:colOff>449580</xdr:colOff>
                <xdr:row>55</xdr:row>
                <xdr:rowOff>106680</xdr:rowOff>
              </to>
            </anchor>
          </objectPr>
        </oleObject>
      </mc:Choice>
      <mc:Fallback>
        <oleObject progId="Word.Document.12" shapeId="6146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apas9">
    <pageSetUpPr fitToPage="1"/>
  </sheetPr>
  <dimension ref="A1:AA161"/>
  <sheetViews>
    <sheetView zoomScale="110" zoomScaleNormal="110" workbookViewId="0">
      <selection activeCell="X16" sqref="X16"/>
    </sheetView>
  </sheetViews>
  <sheetFormatPr defaultRowHeight="14.4"/>
  <cols>
    <col min="1" max="6" width="4.5546875" customWidth="1"/>
    <col min="7" max="7" width="9.44140625" customWidth="1"/>
    <col min="8" max="8" width="5.88671875" customWidth="1"/>
    <col min="9" max="14" width="4.5546875" customWidth="1"/>
    <col min="15" max="15" width="9.21875" customWidth="1"/>
    <col min="16" max="16" width="1.44140625" customWidth="1"/>
    <col min="17" max="17" width="7.21875" customWidth="1"/>
    <col min="18" max="18" width="4.44140625" customWidth="1"/>
    <col min="19" max="19" width="4.5546875" customWidth="1"/>
    <col min="20" max="20" width="9.21875" customWidth="1"/>
    <col min="21" max="21" width="2.5546875" customWidth="1"/>
    <col min="22" max="22" width="9.21875" customWidth="1"/>
    <col min="23" max="23" width="2.5546875" customWidth="1"/>
    <col min="24" max="24" width="9.21875" customWidth="1"/>
    <col min="25" max="25" width="2.77734375" customWidth="1"/>
    <col min="26" max="26" width="9.77734375" customWidth="1"/>
  </cols>
  <sheetData>
    <row r="1" spans="1:27" ht="17.100000000000001" customHeight="1">
      <c r="A1" s="97" t="s">
        <v>0</v>
      </c>
      <c r="B1" s="98"/>
      <c r="C1" s="98"/>
      <c r="D1" s="98"/>
      <c r="E1" s="98"/>
      <c r="F1" s="98"/>
      <c r="G1" s="521" t="s">
        <v>448</v>
      </c>
      <c r="H1" s="521"/>
      <c r="I1" s="521"/>
      <c r="J1" s="98" t="s">
        <v>449</v>
      </c>
      <c r="K1" s="98"/>
      <c r="L1" s="98"/>
      <c r="M1" s="98"/>
      <c r="N1" s="98"/>
      <c r="O1" s="46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</row>
    <row r="2" spans="1:27" ht="5.5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6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 spans="1:27" ht="11.1" customHeight="1" thickBot="1">
      <c r="A3" s="98"/>
      <c r="B3" s="98"/>
      <c r="C3" s="98"/>
      <c r="D3" s="98"/>
      <c r="E3" s="98" t="s">
        <v>7</v>
      </c>
      <c r="F3" s="98"/>
      <c r="G3" s="98"/>
      <c r="H3" s="98"/>
      <c r="I3" s="98"/>
      <c r="J3" s="98"/>
      <c r="K3" s="98"/>
      <c r="L3" t="s">
        <v>450</v>
      </c>
      <c r="P3" s="98"/>
      <c r="Q3" s="98"/>
      <c r="R3" s="99">
        <f ca="1">IF(B8="","",LOOKUP(R4,A145:A147,H145:H147))</f>
        <v>11</v>
      </c>
      <c r="S3" s="98"/>
      <c r="T3" s="98"/>
      <c r="U3" s="98"/>
      <c r="V3" s="98"/>
      <c r="W3" s="98"/>
      <c r="X3" s="98"/>
      <c r="Y3" s="98"/>
      <c r="Z3" s="98"/>
      <c r="AA3" s="98"/>
    </row>
    <row r="4" spans="1:27" ht="18" thickBot="1">
      <c r="A4" s="98"/>
      <c r="B4" s="522" t="str">
        <f>IF(Užs1!G4="","",Užs1!G4)</f>
        <v/>
      </c>
      <c r="C4" s="522"/>
      <c r="D4" s="522"/>
      <c r="E4" s="522"/>
      <c r="F4" s="522"/>
      <c r="G4" s="522"/>
      <c r="H4" s="522"/>
      <c r="I4" s="522"/>
      <c r="J4" s="98"/>
      <c r="K4" s="611">
        <f>'SK1'!K4:N4</f>
        <v>0</v>
      </c>
      <c r="L4" s="612"/>
      <c r="M4" s="612"/>
      <c r="N4" s="613"/>
      <c r="O4" s="523"/>
      <c r="P4" s="523"/>
      <c r="Q4" s="100" t="s">
        <v>451</v>
      </c>
      <c r="R4" s="215">
        <f>'SK1'!R4</f>
        <v>1</v>
      </c>
      <c r="S4" s="98"/>
      <c r="T4" s="98"/>
      <c r="U4" s="98"/>
      <c r="V4" s="98"/>
      <c r="W4" s="98"/>
      <c r="X4" s="98"/>
      <c r="Y4" s="98"/>
      <c r="Z4" s="98"/>
      <c r="AA4" s="98"/>
    </row>
    <row r="5" spans="1:27" ht="12" customHeight="1">
      <c r="A5" s="98"/>
      <c r="B5" s="524" t="s">
        <v>452</v>
      </c>
      <c r="C5" s="524"/>
      <c r="D5" s="525" t="str">
        <f>IF(Užs1!M4="","",Užs1!M4)</f>
        <v/>
      </c>
      <c r="E5" s="525"/>
      <c r="F5" s="525"/>
      <c r="G5" s="525"/>
      <c r="H5" s="98"/>
      <c r="I5" s="98"/>
      <c r="J5" s="98"/>
      <c r="K5" s="98"/>
      <c r="L5" s="98"/>
      <c r="M5" s="98"/>
      <c r="N5" s="98"/>
      <c r="O5" s="46"/>
      <c r="P5" s="98"/>
      <c r="Q5" s="98"/>
      <c r="R5" s="99"/>
      <c r="S5" s="98"/>
      <c r="T5" s="98"/>
      <c r="U5" s="98"/>
      <c r="V5" s="98"/>
      <c r="W5" s="98"/>
      <c r="X5" s="98"/>
      <c r="Y5" s="98"/>
      <c r="Z5" s="98"/>
      <c r="AA5" s="98"/>
    </row>
    <row r="6" spans="1:27" ht="5.55" customHeight="1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46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</row>
    <row r="7" spans="1:27" ht="9.6" customHeight="1" thickBot="1">
      <c r="A7" s="98"/>
      <c r="B7" s="98"/>
      <c r="C7" s="98" t="s">
        <v>453</v>
      </c>
      <c r="D7" s="98"/>
      <c r="E7" s="98"/>
      <c r="F7" s="98"/>
      <c r="G7" s="98"/>
      <c r="H7" s="98"/>
      <c r="I7" s="98"/>
      <c r="J7" s="98"/>
      <c r="K7" s="98"/>
      <c r="L7" s="98" t="s">
        <v>454</v>
      </c>
      <c r="M7" s="98"/>
      <c r="N7" s="98"/>
      <c r="O7" s="80" t="s">
        <v>11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</row>
    <row r="8" spans="1:27" ht="18" thickBot="1">
      <c r="A8" s="102" t="e">
        <f ca="1">IF(B8="","",LOOKUP(Užs3!N12,'LMDP ir  HDF  Asortimentas'!S3:S197,'LMDP ir  HDF  Asortimentas'!A3:A197))</f>
        <v>#N/A</v>
      </c>
      <c r="B8" s="522" t="b">
        <f ca="1">IF(B11&gt;0,0,Užs3!H8)</f>
        <v>0</v>
      </c>
      <c r="C8" s="522"/>
      <c r="D8" s="522"/>
      <c r="E8" s="522"/>
      <c r="F8" s="522"/>
      <c r="G8" s="522"/>
      <c r="H8" s="522"/>
      <c r="I8" s="522"/>
      <c r="J8" s="98"/>
      <c r="K8" s="527" t="str">
        <f>IF(K11&gt;0,0,Užs3!K6)</f>
        <v/>
      </c>
      <c r="L8" s="527"/>
      <c r="M8" s="527"/>
      <c r="N8" s="98"/>
      <c r="O8" s="528">
        <f>IF(O11&gt;0,0,Užs3!N6)</f>
        <v>0</v>
      </c>
      <c r="P8" s="528"/>
      <c r="Q8" s="98" t="s">
        <v>455</v>
      </c>
      <c r="R8" s="211" t="s">
        <v>6</v>
      </c>
      <c r="S8" s="98"/>
      <c r="T8" s="103"/>
      <c r="U8" s="98"/>
      <c r="V8" s="98"/>
      <c r="W8" s="98"/>
      <c r="X8" s="98"/>
      <c r="Y8" s="98"/>
      <c r="Z8" s="98"/>
      <c r="AA8" s="98"/>
    </row>
    <row r="9" spans="1:27" ht="18" customHeight="1">
      <c r="A9" s="98"/>
      <c r="B9" s="518" t="str">
        <f ca="1">IF(K11&gt;0,0,Užs3!L11)</f>
        <v>???</v>
      </c>
      <c r="C9" s="519"/>
      <c r="D9" s="519"/>
      <c r="E9" s="519"/>
      <c r="F9" s="519"/>
      <c r="G9" s="519"/>
      <c r="H9" s="519"/>
      <c r="I9" s="520"/>
      <c r="J9" s="98"/>
      <c r="K9" s="98"/>
      <c r="L9" s="98"/>
      <c r="M9" s="98"/>
      <c r="N9" s="98"/>
      <c r="O9" s="46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</row>
    <row r="10" spans="1:27" ht="9.6" customHeight="1" thickBot="1">
      <c r="A10" s="98"/>
      <c r="B10" s="98"/>
      <c r="C10" s="98" t="s">
        <v>456</v>
      </c>
      <c r="D10" s="98"/>
      <c r="E10" s="98"/>
      <c r="F10" s="98"/>
      <c r="G10" s="98"/>
      <c r="H10" s="98"/>
      <c r="I10" s="98"/>
      <c r="J10" s="98"/>
      <c r="K10" s="98"/>
      <c r="L10" s="98" t="s">
        <v>454</v>
      </c>
      <c r="M10" s="98"/>
      <c r="N10" s="98"/>
      <c r="O10" s="80" t="s">
        <v>11</v>
      </c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</row>
    <row r="11" spans="1:27" ht="18" thickBot="1">
      <c r="A11" s="98"/>
      <c r="B11" s="535"/>
      <c r="C11" s="535"/>
      <c r="D11" s="535"/>
      <c r="E11" s="535"/>
      <c r="F11" s="535"/>
      <c r="G11" s="535"/>
      <c r="H11" s="535"/>
      <c r="I11" s="535"/>
      <c r="J11" s="98"/>
      <c r="K11" s="536"/>
      <c r="L11" s="536"/>
      <c r="M11" s="536"/>
      <c r="N11" s="98"/>
      <c r="O11" s="536"/>
      <c r="P11" s="536"/>
      <c r="Q11" s="214" t="s">
        <v>571</v>
      </c>
      <c r="R11" s="213"/>
      <c r="S11" s="98"/>
      <c r="T11" s="103"/>
      <c r="U11" s="98"/>
      <c r="V11" s="98"/>
      <c r="W11" s="98"/>
      <c r="X11" s="98"/>
      <c r="Y11" s="98"/>
      <c r="Z11" s="98"/>
      <c r="AA11" s="98"/>
    </row>
    <row r="12" spans="1:27" ht="6" customHeight="1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46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</row>
    <row r="13" spans="1:27" ht="14.1" customHeight="1">
      <c r="A13" s="98"/>
      <c r="B13" s="98"/>
      <c r="C13" s="98"/>
      <c r="D13" s="104" t="s">
        <v>457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46"/>
      <c r="P13" s="538">
        <f ca="1">TODAY()</f>
        <v>46080</v>
      </c>
      <c r="Q13" s="539"/>
      <c r="R13" s="540"/>
      <c r="S13" s="98"/>
      <c r="T13" s="98"/>
      <c r="U13" s="98"/>
      <c r="V13" s="98"/>
      <c r="W13" s="98"/>
      <c r="X13" s="98"/>
      <c r="Y13" s="98"/>
      <c r="Z13" s="98"/>
      <c r="AA13" s="98"/>
    </row>
    <row r="14" spans="1:27" ht="5.55" customHeight="1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46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</row>
    <row r="15" spans="1:27" ht="24" customHeight="1">
      <c r="A15" s="105"/>
      <c r="B15" s="525" t="s">
        <v>458</v>
      </c>
      <c r="C15" s="525"/>
      <c r="D15" s="525"/>
      <c r="E15" s="525"/>
      <c r="F15" s="525"/>
      <c r="G15" s="525" t="s">
        <v>459</v>
      </c>
      <c r="H15" s="525"/>
      <c r="I15" s="537" t="s">
        <v>460</v>
      </c>
      <c r="J15" s="537"/>
      <c r="K15" s="537"/>
      <c r="L15" s="525" t="s">
        <v>461</v>
      </c>
      <c r="M15" s="525"/>
      <c r="N15" s="106" t="s">
        <v>462</v>
      </c>
      <c r="O15" s="525" t="s">
        <v>463</v>
      </c>
      <c r="P15" s="525"/>
      <c r="Q15" s="525" t="s">
        <v>464</v>
      </c>
      <c r="R15" s="525"/>
      <c r="S15" s="98"/>
      <c r="T15" s="532" t="s">
        <v>465</v>
      </c>
      <c r="U15" s="532"/>
      <c r="V15" s="532"/>
      <c r="W15" s="532"/>
      <c r="X15" s="532"/>
      <c r="Y15" s="532"/>
      <c r="Z15" s="532"/>
      <c r="AA15" s="98"/>
    </row>
    <row r="16" spans="1:27" ht="15" customHeight="1">
      <c r="A16" s="103"/>
      <c r="B16" s="512" t="s">
        <v>466</v>
      </c>
      <c r="C16" s="512"/>
      <c r="D16" s="512"/>
      <c r="E16" s="512"/>
      <c r="F16" s="512"/>
      <c r="G16" s="512"/>
      <c r="H16" s="512"/>
      <c r="I16" s="513" t="s">
        <v>467</v>
      </c>
      <c r="J16" s="513"/>
      <c r="K16" s="513"/>
      <c r="L16" s="533"/>
      <c r="M16" s="533"/>
      <c r="N16" s="107" t="s">
        <v>468</v>
      </c>
      <c r="O16" s="534" t="str">
        <f>IF(L16="","",INDEX('LMDP ir  HDF  Asortimentas'!A1:S197,A8,R3))</f>
        <v/>
      </c>
      <c r="P16" s="534"/>
      <c r="Q16" s="517" t="str">
        <f t="shared" ref="Q16:Q53" si="0">IF(L16="","",(L16*O16))</f>
        <v/>
      </c>
      <c r="R16" s="517"/>
      <c r="S16" s="98"/>
      <c r="T16" s="108" t="s">
        <v>469</v>
      </c>
      <c r="U16" s="109" t="s">
        <v>470</v>
      </c>
      <c r="V16" s="108" t="s">
        <v>469</v>
      </c>
      <c r="W16" s="109" t="s">
        <v>470</v>
      </c>
      <c r="X16" s="108" t="s">
        <v>471</v>
      </c>
      <c r="Y16" s="108" t="s">
        <v>472</v>
      </c>
      <c r="Z16" s="110" t="s">
        <v>468</v>
      </c>
      <c r="AA16" s="98"/>
    </row>
    <row r="17" spans="1:27" ht="15" customHeight="1">
      <c r="A17" s="103"/>
      <c r="B17" s="512" t="s">
        <v>473</v>
      </c>
      <c r="C17" s="512"/>
      <c r="D17" s="512"/>
      <c r="E17" s="512"/>
      <c r="F17" s="512"/>
      <c r="G17" s="512"/>
      <c r="H17" s="512"/>
      <c r="I17" s="513" t="s">
        <v>467</v>
      </c>
      <c r="J17" s="513"/>
      <c r="K17" s="513"/>
      <c r="L17" s="514"/>
      <c r="M17" s="515"/>
      <c r="N17" s="107" t="s">
        <v>468</v>
      </c>
      <c r="O17" s="516"/>
      <c r="P17" s="516"/>
      <c r="Q17" s="517" t="str">
        <f t="shared" si="0"/>
        <v/>
      </c>
      <c r="R17" s="517"/>
      <c r="S17" s="98"/>
      <c r="T17" s="111"/>
      <c r="U17" s="112" t="s">
        <v>470</v>
      </c>
      <c r="V17" s="111"/>
      <c r="W17" s="112" t="s">
        <v>470</v>
      </c>
      <c r="X17" s="111"/>
      <c r="Y17" s="113" t="s">
        <v>472</v>
      </c>
      <c r="Z17" s="114" t="str">
        <f t="shared" ref="Z17:Z24" si="1">IF(V17="","",((T17/1000)*(V17/1000)*X17))</f>
        <v/>
      </c>
      <c r="AA17" s="98"/>
    </row>
    <row r="18" spans="1:27" ht="15" customHeight="1">
      <c r="A18" s="103"/>
      <c r="B18" s="512" t="s">
        <v>544</v>
      </c>
      <c r="C18" s="512"/>
      <c r="D18" s="512"/>
      <c r="E18" s="512"/>
      <c r="F18" s="512"/>
      <c r="G18" s="512"/>
      <c r="H18" s="512"/>
      <c r="I18" s="513" t="s">
        <v>467</v>
      </c>
      <c r="J18" s="513"/>
      <c r="K18" s="513"/>
      <c r="L18" s="514"/>
      <c r="M18" s="515"/>
      <c r="N18" s="107" t="s">
        <v>468</v>
      </c>
      <c r="O18" s="516"/>
      <c r="P18" s="516"/>
      <c r="Q18" s="517" t="str">
        <f t="shared" si="0"/>
        <v/>
      </c>
      <c r="R18" s="517"/>
      <c r="S18" s="98"/>
      <c r="T18" s="111"/>
      <c r="U18" s="112" t="s">
        <v>470</v>
      </c>
      <c r="V18" s="111"/>
      <c r="W18" s="112" t="s">
        <v>470</v>
      </c>
      <c r="X18" s="111"/>
      <c r="Y18" s="113" t="s">
        <v>472</v>
      </c>
      <c r="Z18" s="114" t="str">
        <f t="shared" si="1"/>
        <v/>
      </c>
      <c r="AA18" s="98"/>
    </row>
    <row r="19" spans="1:27" ht="15" customHeight="1">
      <c r="A19" s="103"/>
      <c r="B19" s="512" t="s">
        <v>545</v>
      </c>
      <c r="C19" s="512"/>
      <c r="D19" s="512"/>
      <c r="E19" s="512"/>
      <c r="F19" s="512"/>
      <c r="G19" s="512"/>
      <c r="H19" s="512"/>
      <c r="I19" s="513" t="s">
        <v>467</v>
      </c>
      <c r="J19" s="513"/>
      <c r="K19" s="513"/>
      <c r="L19" s="514"/>
      <c r="M19" s="515"/>
      <c r="N19" s="107" t="s">
        <v>468</v>
      </c>
      <c r="O19" s="516"/>
      <c r="P19" s="516"/>
      <c r="Q19" s="517" t="str">
        <f t="shared" si="0"/>
        <v/>
      </c>
      <c r="R19" s="517"/>
      <c r="S19" s="98"/>
      <c r="T19" s="111"/>
      <c r="U19" s="112" t="s">
        <v>470</v>
      </c>
      <c r="V19" s="111"/>
      <c r="W19" s="112" t="s">
        <v>470</v>
      </c>
      <c r="X19" s="111"/>
      <c r="Y19" s="113" t="s">
        <v>472</v>
      </c>
      <c r="Z19" s="114" t="str">
        <f t="shared" si="1"/>
        <v/>
      </c>
      <c r="AA19" s="98"/>
    </row>
    <row r="20" spans="1:27" ht="15" customHeight="1">
      <c r="A20" s="115">
        <f>LOOKUP(B20,B138:B143,A138:A143)</f>
        <v>138</v>
      </c>
      <c r="B20" s="541" t="s">
        <v>474</v>
      </c>
      <c r="C20" s="541"/>
      <c r="D20" s="541"/>
      <c r="E20" s="541"/>
      <c r="F20" s="541"/>
      <c r="G20" s="541"/>
      <c r="H20" s="541"/>
      <c r="I20" s="542" t="str">
        <f>IF(B20="","",LOOKUP(B20,$B$138:$B$143,$K$138:$K$143))</f>
        <v>01  W2250</v>
      </c>
      <c r="J20" s="542"/>
      <c r="K20" s="542"/>
      <c r="L20" s="543"/>
      <c r="M20" s="544"/>
      <c r="N20" s="116" t="s">
        <v>475</v>
      </c>
      <c r="O20" s="534" t="str">
        <f t="shared" ref="O20:O40" si="2">IF(L20="","",INDEX($A$1:$R$214,A20,S20))</f>
        <v/>
      </c>
      <c r="P20" s="534"/>
      <c r="Q20" s="517" t="str">
        <f t="shared" si="0"/>
        <v/>
      </c>
      <c r="R20" s="517"/>
      <c r="S20" s="102" t="str">
        <f>IF(L20="","",LOOKUP($R$4,$A$153:$A$155,$H$153:$H$155))</f>
        <v/>
      </c>
      <c r="T20" s="111"/>
      <c r="U20" s="112" t="s">
        <v>470</v>
      </c>
      <c r="V20" s="111"/>
      <c r="W20" s="112" t="s">
        <v>470</v>
      </c>
      <c r="X20" s="111"/>
      <c r="Y20" s="113" t="s">
        <v>472</v>
      </c>
      <c r="Z20" s="114" t="str">
        <f t="shared" si="1"/>
        <v/>
      </c>
      <c r="AA20" s="98"/>
    </row>
    <row r="21" spans="1:27" ht="15" customHeight="1">
      <c r="A21" s="117">
        <f>LOOKUP(B21,B137:B142,A137:A142)</f>
        <v>141</v>
      </c>
      <c r="B21" s="541" t="s">
        <v>476</v>
      </c>
      <c r="C21" s="541"/>
      <c r="D21" s="541"/>
      <c r="E21" s="541"/>
      <c r="F21" s="541"/>
      <c r="G21" s="541"/>
      <c r="H21" s="541"/>
      <c r="I21" s="542" t="str">
        <f>IF(B21="","",LOOKUP(B21,$B$137:$B$142,$K$137:$K$142))</f>
        <v>36  U2100</v>
      </c>
      <c r="J21" s="542"/>
      <c r="K21" s="542"/>
      <c r="L21" s="543"/>
      <c r="M21" s="544"/>
      <c r="N21" s="116" t="s">
        <v>475</v>
      </c>
      <c r="O21" s="534" t="str">
        <f t="shared" si="2"/>
        <v/>
      </c>
      <c r="P21" s="534"/>
      <c r="Q21" s="517" t="str">
        <f t="shared" si="0"/>
        <v/>
      </c>
      <c r="R21" s="517"/>
      <c r="S21" s="102" t="str">
        <f>IF(L21="","",LOOKUP($R$4,$A$153:$A$155,$H$153:$H$155))</f>
        <v/>
      </c>
      <c r="T21" s="111"/>
      <c r="U21" s="112" t="s">
        <v>470</v>
      </c>
      <c r="V21" s="111"/>
      <c r="W21" s="112" t="s">
        <v>470</v>
      </c>
      <c r="X21" s="111"/>
      <c r="Y21" s="113" t="s">
        <v>472</v>
      </c>
      <c r="Z21" s="114" t="str">
        <f t="shared" si="1"/>
        <v/>
      </c>
      <c r="AA21" s="98"/>
    </row>
    <row r="22" spans="1:27" ht="15" customHeight="1">
      <c r="A22" s="117">
        <f>LOOKUP(B22,B137:B142,A137:A142)</f>
        <v>140</v>
      </c>
      <c r="B22" s="541" t="s">
        <v>477</v>
      </c>
      <c r="C22" s="541"/>
      <c r="D22" s="541"/>
      <c r="E22" s="541"/>
      <c r="F22" s="541"/>
      <c r="G22" s="541"/>
      <c r="H22" s="541"/>
      <c r="I22" s="542" t="str">
        <f>IF(B22="","",LOOKUP(B22,$B$137:$B$142,$K$137:$K$142))</f>
        <v>LAM  JUO  KL21</v>
      </c>
      <c r="J22" s="542"/>
      <c r="K22" s="542"/>
      <c r="L22" s="543"/>
      <c r="M22" s="544"/>
      <c r="N22" s="116" t="s">
        <v>475</v>
      </c>
      <c r="O22" s="534" t="str">
        <f t="shared" si="2"/>
        <v/>
      </c>
      <c r="P22" s="534"/>
      <c r="Q22" s="517" t="str">
        <f t="shared" si="0"/>
        <v/>
      </c>
      <c r="R22" s="517"/>
      <c r="S22" s="102" t="str">
        <f>IF(L22="","",LOOKUP($R$4,$A$153:$A$155,$H$153:$H$155))</f>
        <v/>
      </c>
      <c r="T22" s="111"/>
      <c r="U22" s="112" t="s">
        <v>470</v>
      </c>
      <c r="V22" s="111"/>
      <c r="W22" s="112" t="s">
        <v>470</v>
      </c>
      <c r="X22" s="111"/>
      <c r="Y22" s="113" t="s">
        <v>472</v>
      </c>
      <c r="Z22" s="114" t="str">
        <f t="shared" si="1"/>
        <v/>
      </c>
      <c r="AA22" s="98"/>
    </row>
    <row r="23" spans="1:27" ht="15" customHeight="1">
      <c r="A23" s="117">
        <f>LOOKUP(B23,B138:B143,A138:A143)</f>
        <v>143</v>
      </c>
      <c r="B23" s="541" t="s">
        <v>478</v>
      </c>
      <c r="C23" s="541"/>
      <c r="D23" s="541"/>
      <c r="E23" s="541"/>
      <c r="F23" s="541"/>
      <c r="G23" s="541"/>
      <c r="H23" s="541"/>
      <c r="I23" s="542" t="str">
        <f>IF(B23="","",LOOKUP(B23,$B$137:$B$142,$K$137:$K$142))</f>
        <v>LAM  JUO  KL40</v>
      </c>
      <c r="J23" s="542"/>
      <c r="K23" s="542"/>
      <c r="L23" s="543"/>
      <c r="M23" s="544"/>
      <c r="N23" s="116" t="s">
        <v>475</v>
      </c>
      <c r="O23" s="534" t="str">
        <f t="shared" si="2"/>
        <v/>
      </c>
      <c r="P23" s="534"/>
      <c r="Q23" s="517" t="str">
        <f t="shared" si="0"/>
        <v/>
      </c>
      <c r="R23" s="517"/>
      <c r="S23" s="102" t="str">
        <f>IF(L23="","",LOOKUP($R$4,$A$153:$A$155,$H$153:$H$155))</f>
        <v/>
      </c>
      <c r="T23" s="111"/>
      <c r="U23" s="112" t="s">
        <v>470</v>
      </c>
      <c r="V23" s="111"/>
      <c r="W23" s="112" t="s">
        <v>470</v>
      </c>
      <c r="X23" s="111"/>
      <c r="Y23" s="113" t="s">
        <v>472</v>
      </c>
      <c r="Z23" s="114" t="str">
        <f t="shared" si="1"/>
        <v/>
      </c>
      <c r="AA23" s="98"/>
    </row>
    <row r="24" spans="1:27" ht="15" customHeight="1" thickBot="1">
      <c r="A24" s="115">
        <f t="shared" ref="A24:A35" si="3">IF(E24="Tiesus",LOOKUP(B24,$B$78:$B$89,$A$78:$A$89),LOOKUP(B24,$B$93:$B$101,$A$93:$A$101))</f>
        <v>82</v>
      </c>
      <c r="B24" s="549" t="s">
        <v>479</v>
      </c>
      <c r="C24" s="549"/>
      <c r="D24" s="549"/>
      <c r="E24" s="550" t="s">
        <v>480</v>
      </c>
      <c r="F24" s="550"/>
      <c r="G24" s="548" t="str">
        <f>IF($R$4="","",Užs3!J15)</f>
        <v/>
      </c>
      <c r="H24" s="548"/>
      <c r="I24" s="548" t="str">
        <f>IF($R$4="","",Užs3!M15)</f>
        <v/>
      </c>
      <c r="J24" s="548"/>
      <c r="K24" s="548"/>
      <c r="L24" s="543"/>
      <c r="M24" s="544"/>
      <c r="N24" s="116" t="s">
        <v>475</v>
      </c>
      <c r="O24" s="534" t="str">
        <f t="shared" si="2"/>
        <v/>
      </c>
      <c r="P24" s="534"/>
      <c r="Q24" s="517" t="str">
        <f t="shared" si="0"/>
        <v/>
      </c>
      <c r="R24" s="517"/>
      <c r="S24" s="102" t="str">
        <f t="shared" ref="S24:S40" si="4">IF(L24="","",LOOKUP($R$4,$A$157:$A$159,$H$157:$H$159))</f>
        <v/>
      </c>
      <c r="T24" s="111"/>
      <c r="U24" s="112" t="s">
        <v>470</v>
      </c>
      <c r="V24" s="111"/>
      <c r="W24" s="112" t="s">
        <v>470</v>
      </c>
      <c r="X24" s="111"/>
      <c r="Y24" s="113" t="s">
        <v>472</v>
      </c>
      <c r="Z24" s="114" t="str">
        <f t="shared" si="1"/>
        <v/>
      </c>
      <c r="AA24" s="98"/>
    </row>
    <row r="25" spans="1:27" ht="15" customHeight="1" thickBot="1">
      <c r="A25" s="115">
        <f t="shared" si="3"/>
        <v>83</v>
      </c>
      <c r="B25" s="549" t="s">
        <v>481</v>
      </c>
      <c r="C25" s="549"/>
      <c r="D25" s="549"/>
      <c r="E25" s="550" t="s">
        <v>480</v>
      </c>
      <c r="F25" s="550"/>
      <c r="G25" s="548" t="str">
        <f>IF($R$4="","",Užs3!J16)</f>
        <v/>
      </c>
      <c r="H25" s="548"/>
      <c r="I25" s="548" t="str">
        <f>IF($R$4="","",Užs3!M16)</f>
        <v/>
      </c>
      <c r="J25" s="548"/>
      <c r="K25" s="548"/>
      <c r="L25" s="543"/>
      <c r="M25" s="544"/>
      <c r="N25" s="116" t="s">
        <v>475</v>
      </c>
      <c r="O25" s="534" t="str">
        <f t="shared" si="2"/>
        <v/>
      </c>
      <c r="P25" s="534"/>
      <c r="Q25" s="517" t="str">
        <f t="shared" si="0"/>
        <v/>
      </c>
      <c r="R25" s="517"/>
      <c r="S25" s="102" t="str">
        <f t="shared" si="4"/>
        <v/>
      </c>
      <c r="T25" s="98"/>
      <c r="U25" s="98"/>
      <c r="V25" s="80"/>
      <c r="W25" s="545" t="s">
        <v>31</v>
      </c>
      <c r="X25" s="545"/>
      <c r="Y25" s="545"/>
      <c r="Z25" s="118" t="str">
        <f>IF(V17="","",(SUM(Z17:Z24)))</f>
        <v/>
      </c>
      <c r="AA25" s="98"/>
    </row>
    <row r="26" spans="1:27" ht="15" customHeight="1">
      <c r="A26" s="115">
        <f t="shared" si="3"/>
        <v>84</v>
      </c>
      <c r="B26" s="546" t="s">
        <v>482</v>
      </c>
      <c r="C26" s="546"/>
      <c r="D26" s="546"/>
      <c r="E26" s="547" t="s">
        <v>480</v>
      </c>
      <c r="F26" s="547"/>
      <c r="G26" s="548" t="str">
        <f>IF($R$4="","",Užs3!J17)</f>
        <v/>
      </c>
      <c r="H26" s="548"/>
      <c r="I26" s="548" t="str">
        <f>IF($R$4="","",Užs3!M17)</f>
        <v/>
      </c>
      <c r="J26" s="548"/>
      <c r="K26" s="548"/>
      <c r="L26" s="543"/>
      <c r="M26" s="544"/>
      <c r="N26" s="116" t="s">
        <v>475</v>
      </c>
      <c r="O26" s="534" t="str">
        <f t="shared" si="2"/>
        <v/>
      </c>
      <c r="P26" s="534"/>
      <c r="Q26" s="517" t="str">
        <f t="shared" si="0"/>
        <v/>
      </c>
      <c r="R26" s="517"/>
      <c r="S26" s="102" t="str">
        <f t="shared" si="4"/>
        <v/>
      </c>
      <c r="T26" s="98"/>
      <c r="U26" s="98"/>
      <c r="V26" s="98"/>
      <c r="W26" s="98"/>
      <c r="X26" s="98"/>
      <c r="Y26" s="98"/>
      <c r="Z26" s="98"/>
      <c r="AA26" s="98"/>
    </row>
    <row r="27" spans="1:27" ht="15" customHeight="1">
      <c r="A27" s="115">
        <f t="shared" si="3"/>
        <v>96</v>
      </c>
      <c r="B27" s="546" t="s">
        <v>482</v>
      </c>
      <c r="C27" s="546"/>
      <c r="D27" s="546"/>
      <c r="E27" s="547" t="s">
        <v>483</v>
      </c>
      <c r="F27" s="547"/>
      <c r="G27" s="548" t="str">
        <f>IF($R$4="","",Užs3!J17)</f>
        <v/>
      </c>
      <c r="H27" s="548"/>
      <c r="I27" s="548" t="str">
        <f>IF($R$4="","",Užs3!M17)</f>
        <v/>
      </c>
      <c r="J27" s="548"/>
      <c r="K27" s="548"/>
      <c r="L27" s="543"/>
      <c r="M27" s="544"/>
      <c r="N27" s="116" t="s">
        <v>475</v>
      </c>
      <c r="O27" s="534" t="str">
        <f t="shared" si="2"/>
        <v/>
      </c>
      <c r="P27" s="534"/>
      <c r="Q27" s="517" t="str">
        <f t="shared" si="0"/>
        <v/>
      </c>
      <c r="R27" s="517"/>
      <c r="S27" s="102" t="str">
        <f t="shared" si="4"/>
        <v/>
      </c>
      <c r="T27" s="98"/>
      <c r="U27" s="98"/>
      <c r="V27" s="98"/>
      <c r="W27" s="98"/>
      <c r="X27" s="98"/>
      <c r="Y27" s="98"/>
      <c r="Z27" s="98"/>
      <c r="AA27" s="98"/>
    </row>
    <row r="28" spans="1:27" ht="15" customHeight="1">
      <c r="A28" s="115">
        <f t="shared" si="3"/>
        <v>85</v>
      </c>
      <c r="B28" s="551" t="s">
        <v>484</v>
      </c>
      <c r="C28" s="551"/>
      <c r="D28" s="551"/>
      <c r="E28" s="552" t="s">
        <v>480</v>
      </c>
      <c r="F28" s="552"/>
      <c r="G28" s="548" t="str">
        <f>IF($R$4="","",Užs3!J18)</f>
        <v/>
      </c>
      <c r="H28" s="548"/>
      <c r="I28" s="548" t="str">
        <f>IF($R$4="","",Užs3!M18)</f>
        <v/>
      </c>
      <c r="J28" s="548"/>
      <c r="K28" s="548"/>
      <c r="L28" s="543"/>
      <c r="M28" s="544"/>
      <c r="N28" s="116" t="s">
        <v>475</v>
      </c>
      <c r="O28" s="534" t="str">
        <f t="shared" si="2"/>
        <v/>
      </c>
      <c r="P28" s="534"/>
      <c r="Q28" s="517" t="str">
        <f t="shared" si="0"/>
        <v/>
      </c>
      <c r="R28" s="517"/>
      <c r="S28" s="102" t="str">
        <f t="shared" si="4"/>
        <v/>
      </c>
      <c r="T28" s="98"/>
      <c r="U28" s="98"/>
      <c r="V28" s="98"/>
      <c r="W28" s="98"/>
      <c r="X28" s="98"/>
      <c r="Y28" s="98"/>
      <c r="Z28" s="98"/>
      <c r="AA28" s="98"/>
    </row>
    <row r="29" spans="1:27" ht="15" customHeight="1">
      <c r="A29" s="115">
        <f t="shared" si="3"/>
        <v>97</v>
      </c>
      <c r="B29" s="551" t="s">
        <v>484</v>
      </c>
      <c r="C29" s="551"/>
      <c r="D29" s="551"/>
      <c r="E29" s="552" t="s">
        <v>483</v>
      </c>
      <c r="F29" s="552"/>
      <c r="G29" s="548" t="str">
        <f>IF($R$4="","",Užs3!J18)</f>
        <v/>
      </c>
      <c r="H29" s="548"/>
      <c r="I29" s="548" t="str">
        <f>IF($R$4="","",Užs3!M18)</f>
        <v/>
      </c>
      <c r="J29" s="548"/>
      <c r="K29" s="548"/>
      <c r="L29" s="543"/>
      <c r="M29" s="544"/>
      <c r="N29" s="116" t="s">
        <v>475</v>
      </c>
      <c r="O29" s="534" t="str">
        <f t="shared" si="2"/>
        <v/>
      </c>
      <c r="P29" s="534"/>
      <c r="Q29" s="517" t="str">
        <f t="shared" si="0"/>
        <v/>
      </c>
      <c r="R29" s="517"/>
      <c r="S29" s="102" t="str">
        <f t="shared" si="4"/>
        <v/>
      </c>
      <c r="T29" s="98"/>
      <c r="U29" s="98"/>
      <c r="V29" s="98"/>
      <c r="W29" s="98"/>
      <c r="X29" s="98"/>
      <c r="Y29" s="98"/>
      <c r="Z29" s="98"/>
      <c r="AA29" s="98"/>
    </row>
    <row r="30" spans="1:27" ht="15" customHeight="1">
      <c r="A30" s="115">
        <f t="shared" si="3"/>
        <v>87</v>
      </c>
      <c r="B30" s="553" t="s">
        <v>485</v>
      </c>
      <c r="C30" s="553"/>
      <c r="D30" s="553"/>
      <c r="E30" s="554" t="s">
        <v>480</v>
      </c>
      <c r="F30" s="554"/>
      <c r="G30" s="548" t="str">
        <f>IF($R$4="","",Užs3!J19)</f>
        <v/>
      </c>
      <c r="H30" s="548"/>
      <c r="I30" s="548" t="str">
        <f>IF($R$4="","",Užs3!M19)</f>
        <v/>
      </c>
      <c r="J30" s="548"/>
      <c r="K30" s="548"/>
      <c r="L30" s="543"/>
      <c r="M30" s="544"/>
      <c r="N30" s="116" t="s">
        <v>475</v>
      </c>
      <c r="O30" s="534" t="str">
        <f t="shared" si="2"/>
        <v/>
      </c>
      <c r="P30" s="534"/>
      <c r="Q30" s="517" t="str">
        <f t="shared" si="0"/>
        <v/>
      </c>
      <c r="R30" s="517"/>
      <c r="S30" s="102" t="str">
        <f t="shared" si="4"/>
        <v/>
      </c>
      <c r="T30" s="98"/>
      <c r="U30" s="98"/>
      <c r="V30" s="98"/>
      <c r="W30" s="98"/>
      <c r="X30" s="98"/>
      <c r="Y30" s="98"/>
      <c r="Z30" s="98"/>
      <c r="AA30" s="98"/>
    </row>
    <row r="31" spans="1:27" ht="15" customHeight="1">
      <c r="A31" s="115">
        <f t="shared" si="3"/>
        <v>99</v>
      </c>
      <c r="B31" s="553" t="s">
        <v>485</v>
      </c>
      <c r="C31" s="553"/>
      <c r="D31" s="553"/>
      <c r="E31" s="554" t="s">
        <v>483</v>
      </c>
      <c r="F31" s="554"/>
      <c r="G31" s="548" t="str">
        <f>IF($R$4="","",Užs3!J19)</f>
        <v/>
      </c>
      <c r="H31" s="548"/>
      <c r="I31" s="548" t="str">
        <f>IF($R$4="","",Užs3!M19)</f>
        <v/>
      </c>
      <c r="J31" s="548"/>
      <c r="K31" s="548"/>
      <c r="L31" s="543"/>
      <c r="M31" s="544"/>
      <c r="N31" s="116" t="s">
        <v>475</v>
      </c>
      <c r="O31" s="534" t="str">
        <f t="shared" si="2"/>
        <v/>
      </c>
      <c r="P31" s="534"/>
      <c r="Q31" s="517" t="str">
        <f t="shared" si="0"/>
        <v/>
      </c>
      <c r="R31" s="517"/>
      <c r="S31" s="102" t="str">
        <f t="shared" si="4"/>
        <v/>
      </c>
      <c r="T31" s="98"/>
      <c r="U31" s="98"/>
      <c r="V31" s="98"/>
      <c r="W31" s="98"/>
      <c r="X31" s="98"/>
      <c r="Y31" s="98"/>
      <c r="Z31" s="98"/>
      <c r="AA31" s="98"/>
    </row>
    <row r="32" spans="1:27" ht="15" customHeight="1">
      <c r="A32" s="115">
        <f t="shared" si="3"/>
        <v>88</v>
      </c>
      <c r="B32" s="555" t="s">
        <v>486</v>
      </c>
      <c r="C32" s="555"/>
      <c r="D32" s="555"/>
      <c r="E32" s="556" t="s">
        <v>480</v>
      </c>
      <c r="F32" s="556"/>
      <c r="G32" s="548" t="str">
        <f>IF($R$4="","",Užs3!J20)</f>
        <v/>
      </c>
      <c r="H32" s="548"/>
      <c r="I32" s="548" t="str">
        <f>IF($R$4="","",Užs3!M20)</f>
        <v/>
      </c>
      <c r="J32" s="548"/>
      <c r="K32" s="548"/>
      <c r="L32" s="543"/>
      <c r="M32" s="544"/>
      <c r="N32" s="116" t="s">
        <v>475</v>
      </c>
      <c r="O32" s="534" t="str">
        <f t="shared" si="2"/>
        <v/>
      </c>
      <c r="P32" s="534"/>
      <c r="Q32" s="517" t="str">
        <f t="shared" si="0"/>
        <v/>
      </c>
      <c r="R32" s="517"/>
      <c r="S32" s="102" t="str">
        <f t="shared" si="4"/>
        <v/>
      </c>
      <c r="T32" s="98"/>
      <c r="U32" s="98"/>
      <c r="V32" s="98"/>
      <c r="W32" s="98"/>
      <c r="X32" s="98"/>
      <c r="Y32" s="98"/>
      <c r="Z32" s="98"/>
      <c r="AA32" s="98"/>
    </row>
    <row r="33" spans="1:27" ht="15" customHeight="1">
      <c r="A33" s="115">
        <f t="shared" si="3"/>
        <v>100</v>
      </c>
      <c r="B33" s="555" t="s">
        <v>486</v>
      </c>
      <c r="C33" s="555"/>
      <c r="D33" s="555"/>
      <c r="E33" s="556" t="s">
        <v>483</v>
      </c>
      <c r="F33" s="556"/>
      <c r="G33" s="548" t="str">
        <f>IF($R$4="","",Užs3!J20)</f>
        <v/>
      </c>
      <c r="H33" s="548"/>
      <c r="I33" s="548" t="str">
        <f>IF($R$4="","",Užs3!M20)</f>
        <v/>
      </c>
      <c r="J33" s="548"/>
      <c r="K33" s="548"/>
      <c r="L33" s="543"/>
      <c r="M33" s="544"/>
      <c r="N33" s="116" t="s">
        <v>475</v>
      </c>
      <c r="O33" s="534" t="str">
        <f t="shared" si="2"/>
        <v/>
      </c>
      <c r="P33" s="534"/>
      <c r="Q33" s="517" t="str">
        <f t="shared" si="0"/>
        <v/>
      </c>
      <c r="R33" s="517"/>
      <c r="S33" s="102" t="str">
        <f t="shared" si="4"/>
        <v/>
      </c>
      <c r="T33" s="98"/>
      <c r="U33" s="98"/>
      <c r="V33" s="98"/>
      <c r="W33" s="98"/>
      <c r="X33" s="98"/>
      <c r="Y33" s="98"/>
      <c r="Z33" s="98"/>
      <c r="AA33" s="98"/>
    </row>
    <row r="34" spans="1:27" ht="15" customHeight="1">
      <c r="A34" s="115">
        <f t="shared" si="3"/>
        <v>89</v>
      </c>
      <c r="B34" s="557" t="s">
        <v>487</v>
      </c>
      <c r="C34" s="557"/>
      <c r="D34" s="557"/>
      <c r="E34" s="558" t="s">
        <v>480</v>
      </c>
      <c r="F34" s="558"/>
      <c r="G34" s="548" t="str">
        <f>IF($R$4="","",Užs3!J21)</f>
        <v/>
      </c>
      <c r="H34" s="548"/>
      <c r="I34" s="548" t="str">
        <f>IF($R$4="","",Užs3!M21)</f>
        <v/>
      </c>
      <c r="J34" s="548"/>
      <c r="K34" s="548"/>
      <c r="L34" s="543"/>
      <c r="M34" s="544"/>
      <c r="N34" s="116" t="s">
        <v>475</v>
      </c>
      <c r="O34" s="534" t="str">
        <f t="shared" si="2"/>
        <v/>
      </c>
      <c r="P34" s="534"/>
      <c r="Q34" s="517" t="str">
        <f t="shared" si="0"/>
        <v/>
      </c>
      <c r="R34" s="517"/>
      <c r="S34" s="102" t="str">
        <f t="shared" si="4"/>
        <v/>
      </c>
      <c r="T34" s="98"/>
      <c r="U34" s="98"/>
      <c r="V34" s="98"/>
      <c r="W34" s="98"/>
      <c r="X34" s="98"/>
      <c r="Y34" s="98"/>
      <c r="Z34" s="98"/>
      <c r="AA34" s="98"/>
    </row>
    <row r="35" spans="1:27" ht="15" customHeight="1">
      <c r="A35" s="115">
        <f t="shared" si="3"/>
        <v>101</v>
      </c>
      <c r="B35" s="557" t="s">
        <v>487</v>
      </c>
      <c r="C35" s="557"/>
      <c r="D35" s="557"/>
      <c r="E35" s="558" t="s">
        <v>483</v>
      </c>
      <c r="F35" s="558"/>
      <c r="G35" s="548" t="str">
        <f>IF($R$4="","",Užs3!J21)</f>
        <v/>
      </c>
      <c r="H35" s="548"/>
      <c r="I35" s="548" t="str">
        <f>IF($R$4="","",Užs3!M21)</f>
        <v/>
      </c>
      <c r="J35" s="548"/>
      <c r="K35" s="548"/>
      <c r="L35" s="543"/>
      <c r="M35" s="544"/>
      <c r="N35" s="116" t="s">
        <v>475</v>
      </c>
      <c r="O35" s="534" t="str">
        <f t="shared" si="2"/>
        <v/>
      </c>
      <c r="P35" s="534"/>
      <c r="Q35" s="517" t="str">
        <f t="shared" si="0"/>
        <v/>
      </c>
      <c r="R35" s="517"/>
      <c r="S35" s="102" t="str">
        <f t="shared" si="4"/>
        <v/>
      </c>
      <c r="T35" s="98"/>
      <c r="U35" s="98"/>
      <c r="V35" s="98"/>
      <c r="W35" s="98"/>
      <c r="X35" s="98"/>
      <c r="Y35" s="98"/>
      <c r="Z35" s="98"/>
      <c r="AA35" s="98"/>
    </row>
    <row r="36" spans="1:27" ht="15" customHeight="1">
      <c r="A36" s="115">
        <f>IF(E36="Tiesus",LOOKUP(B36,$B$82:$B$90,$A$82:$A$90),LOOKUP(B36,$B$94:$B$102,$A$94:$A$102))</f>
        <v>90</v>
      </c>
      <c r="B36" s="559" t="s">
        <v>488</v>
      </c>
      <c r="C36" s="559"/>
      <c r="D36" s="559"/>
      <c r="E36" s="560" t="s">
        <v>480</v>
      </c>
      <c r="F36" s="560"/>
      <c r="G36" s="548" t="str">
        <f>IF($R$4="","",Užs3!J22)</f>
        <v/>
      </c>
      <c r="H36" s="548"/>
      <c r="I36" s="548" t="str">
        <f>IF($R$4="","",Užs3!M22)</f>
        <v/>
      </c>
      <c r="J36" s="548"/>
      <c r="K36" s="548"/>
      <c r="L36" s="543"/>
      <c r="M36" s="544"/>
      <c r="N36" s="116" t="s">
        <v>475</v>
      </c>
      <c r="O36" s="534" t="str">
        <f t="shared" si="2"/>
        <v/>
      </c>
      <c r="P36" s="534"/>
      <c r="Q36" s="517" t="str">
        <f t="shared" si="0"/>
        <v/>
      </c>
      <c r="R36" s="517"/>
      <c r="S36" s="102" t="str">
        <f t="shared" si="4"/>
        <v/>
      </c>
      <c r="T36" s="98"/>
      <c r="U36" s="98"/>
      <c r="V36" s="98"/>
      <c r="W36" s="98"/>
      <c r="X36" s="98"/>
      <c r="Y36" s="98"/>
      <c r="Z36" s="98"/>
      <c r="AA36" s="98"/>
    </row>
    <row r="37" spans="1:27" ht="15" customHeight="1">
      <c r="A37" s="115">
        <f>IF(E37="Tiesus",LOOKUP(B37,$B$78:$B$89,$A$78:$A$89),LOOKUP(B37,$B$93:$B$101,$A$93:$A$101))</f>
        <v>101</v>
      </c>
      <c r="B37" s="559" t="s">
        <v>488</v>
      </c>
      <c r="C37" s="559"/>
      <c r="D37" s="559"/>
      <c r="E37" s="560" t="s">
        <v>483</v>
      </c>
      <c r="F37" s="560"/>
      <c r="G37" s="548" t="str">
        <f>IF($R$4="","",Užs3!J22)</f>
        <v/>
      </c>
      <c r="H37" s="548"/>
      <c r="I37" s="548" t="str">
        <f>IF($R$4="","",Užs3!M22)</f>
        <v/>
      </c>
      <c r="J37" s="548"/>
      <c r="K37" s="548"/>
      <c r="L37" s="543"/>
      <c r="M37" s="544"/>
      <c r="N37" s="116" t="s">
        <v>475</v>
      </c>
      <c r="O37" s="534" t="str">
        <f t="shared" si="2"/>
        <v/>
      </c>
      <c r="P37" s="534"/>
      <c r="Q37" s="517" t="str">
        <f t="shared" si="0"/>
        <v/>
      </c>
      <c r="R37" s="517"/>
      <c r="S37" s="102" t="str">
        <f t="shared" si="4"/>
        <v/>
      </c>
      <c r="T37" s="98"/>
      <c r="U37" s="98"/>
      <c r="V37" s="98"/>
      <c r="W37" s="98"/>
      <c r="X37" s="98"/>
      <c r="Y37" s="98"/>
      <c r="Z37" s="98"/>
      <c r="AA37" s="98"/>
    </row>
    <row r="38" spans="1:27" ht="15" customHeight="1">
      <c r="A38" s="115">
        <f>IF(G38="Tiesus",LOOKUP(B38,$B$105:$B118,$A$105:$A$118),LOOKUP(B38,$B$122:$B132,$A$122:$A$132))</f>
        <v>111</v>
      </c>
      <c r="B38" s="561" t="s">
        <v>489</v>
      </c>
      <c r="C38" s="561"/>
      <c r="D38" s="561"/>
      <c r="E38" s="561"/>
      <c r="F38" s="561"/>
      <c r="G38" s="562" t="s">
        <v>480</v>
      </c>
      <c r="H38" s="562"/>
      <c r="I38" s="548" t="s">
        <v>918</v>
      </c>
      <c r="J38" s="548"/>
      <c r="K38" s="548"/>
      <c r="L38" s="543"/>
      <c r="M38" s="544"/>
      <c r="N38" s="116" t="s">
        <v>475</v>
      </c>
      <c r="O38" s="534" t="str">
        <f t="shared" si="2"/>
        <v/>
      </c>
      <c r="P38" s="534"/>
      <c r="Q38" s="517" t="str">
        <f t="shared" si="0"/>
        <v/>
      </c>
      <c r="R38" s="517"/>
      <c r="S38" s="102" t="str">
        <f t="shared" si="4"/>
        <v/>
      </c>
      <c r="T38" s="98"/>
      <c r="U38" s="98"/>
      <c r="V38" s="98"/>
      <c r="W38" s="98"/>
      <c r="X38" s="98"/>
      <c r="Y38" s="98"/>
      <c r="Z38" s="98"/>
      <c r="AA38" s="98"/>
    </row>
    <row r="39" spans="1:27" ht="15" customHeight="1">
      <c r="A39" s="115">
        <f>IF(G39="Tiesus",LOOKUP(B39,$B$105:$B118,$A$105:$A$118),LOOKUP(B39,$B$122:$B132,$A$122:$A$132))</f>
        <v>112</v>
      </c>
      <c r="B39" s="561" t="s">
        <v>490</v>
      </c>
      <c r="C39" s="561"/>
      <c r="D39" s="561"/>
      <c r="E39" s="561"/>
      <c r="F39" s="561"/>
      <c r="G39" s="562" t="s">
        <v>480</v>
      </c>
      <c r="H39" s="562"/>
      <c r="I39" s="548" t="s">
        <v>918</v>
      </c>
      <c r="J39" s="548"/>
      <c r="K39" s="548"/>
      <c r="L39" s="543"/>
      <c r="M39" s="544"/>
      <c r="N39" s="116" t="s">
        <v>475</v>
      </c>
      <c r="O39" s="534" t="str">
        <f t="shared" si="2"/>
        <v/>
      </c>
      <c r="P39" s="534"/>
      <c r="Q39" s="517" t="str">
        <f t="shared" si="0"/>
        <v/>
      </c>
      <c r="R39" s="517"/>
      <c r="S39" s="102" t="str">
        <f t="shared" si="4"/>
        <v/>
      </c>
      <c r="T39" s="98"/>
      <c r="U39" s="98"/>
      <c r="V39" s="98"/>
      <c r="W39" s="98"/>
      <c r="X39" s="98"/>
      <c r="Y39" s="98"/>
      <c r="Z39" s="98"/>
      <c r="AA39" s="98"/>
    </row>
    <row r="40" spans="1:27" ht="15" customHeight="1">
      <c r="A40" s="115">
        <f ca="1">IF(G40="Tiesus",LOOKUP(B40,$B$105:$B119,$A$105:$A$118),LOOKUP(B40,$B$122:$B133,$A$122:$A$132))</f>
        <v>114</v>
      </c>
      <c r="B40" s="561" t="s">
        <v>516</v>
      </c>
      <c r="C40" s="561"/>
      <c r="D40" s="561"/>
      <c r="E40" s="561"/>
      <c r="F40" s="561"/>
      <c r="G40" s="562" t="s">
        <v>480</v>
      </c>
      <c r="H40" s="562"/>
      <c r="I40" s="548" t="s">
        <v>918</v>
      </c>
      <c r="J40" s="548"/>
      <c r="K40" s="548"/>
      <c r="L40" s="543"/>
      <c r="M40" s="544"/>
      <c r="N40" s="116" t="s">
        <v>475</v>
      </c>
      <c r="O40" s="534" t="str">
        <f t="shared" si="2"/>
        <v/>
      </c>
      <c r="P40" s="534"/>
      <c r="Q40" s="517" t="str">
        <f t="shared" si="0"/>
        <v/>
      </c>
      <c r="R40" s="517"/>
      <c r="S40" s="102" t="str">
        <f t="shared" si="4"/>
        <v/>
      </c>
      <c r="T40" s="98"/>
      <c r="U40" s="98"/>
      <c r="V40" s="98"/>
      <c r="W40" s="98"/>
      <c r="X40" s="98"/>
      <c r="Y40" s="98"/>
      <c r="Z40" s="98"/>
      <c r="AA40" s="98"/>
    </row>
    <row r="41" spans="1:27" ht="15" customHeight="1">
      <c r="A41" s="115">
        <f>IF(B41="BESIULIS-08mm",LOOKUP(B41,$B$79:$B81,$A$79:$A$81),LOOKUP(B41,$B$106:$B$108,$A$106:$A$108))</f>
        <v>79</v>
      </c>
      <c r="B41" s="563" t="s">
        <v>726</v>
      </c>
      <c r="C41" s="564"/>
      <c r="D41" s="564"/>
      <c r="E41" s="564"/>
      <c r="F41" s="565"/>
      <c r="G41" s="607" t="s">
        <v>480</v>
      </c>
      <c r="H41" s="608"/>
      <c r="I41" s="567" t="str">
        <f>IF($R$4="","",Užs3!N17)</f>
        <v/>
      </c>
      <c r="J41" s="568"/>
      <c r="K41" s="569"/>
      <c r="L41" s="543"/>
      <c r="M41" s="544"/>
      <c r="N41" s="116" t="s">
        <v>475</v>
      </c>
      <c r="O41" s="534" t="str">
        <f t="shared" ref="O41:O43" si="5">IF(L41="","",INDEX($A$1:$R$221,A41,S41))</f>
        <v/>
      </c>
      <c r="P41" s="534"/>
      <c r="Q41" s="517" t="str">
        <f t="shared" si="0"/>
        <v/>
      </c>
      <c r="R41" s="517"/>
      <c r="S41" s="327" t="str">
        <f t="shared" ref="S41:S43" si="6">IF(L41="","",LOOKUP($R$4,$A$157:$A$159,$H$157:$H$159))</f>
        <v/>
      </c>
      <c r="T41" s="98"/>
      <c r="U41" s="98"/>
      <c r="V41" s="98"/>
      <c r="W41" s="98"/>
      <c r="X41" s="98"/>
      <c r="Y41" s="98"/>
      <c r="Z41" s="98"/>
      <c r="AA41" s="98"/>
    </row>
    <row r="42" spans="1:27" ht="15" customHeight="1">
      <c r="A42" s="115">
        <f>IF(B42="BESIULIS-1mm",LOOKUP(B42,$B$79:$B81,$A$79:$A$81),LOOKUP(B42,$B$106:$B$108,$A$106:$A$108))</f>
        <v>80</v>
      </c>
      <c r="B42" s="563" t="s">
        <v>727</v>
      </c>
      <c r="C42" s="564"/>
      <c r="D42" s="564"/>
      <c r="E42" s="564"/>
      <c r="F42" s="565"/>
      <c r="G42" s="607" t="s">
        <v>480</v>
      </c>
      <c r="H42" s="608"/>
      <c r="I42" s="567" t="str">
        <f>IF($R$4="","",Užs3!N18)</f>
        <v/>
      </c>
      <c r="J42" s="568"/>
      <c r="K42" s="569"/>
      <c r="L42" s="543"/>
      <c r="M42" s="544"/>
      <c r="N42" s="116" t="s">
        <v>475</v>
      </c>
      <c r="O42" s="534" t="str">
        <f t="shared" si="5"/>
        <v/>
      </c>
      <c r="P42" s="534"/>
      <c r="Q42" s="517" t="str">
        <f t="shared" si="0"/>
        <v/>
      </c>
      <c r="R42" s="517"/>
      <c r="S42" s="327" t="str">
        <f t="shared" si="6"/>
        <v/>
      </c>
      <c r="T42" s="98"/>
      <c r="U42" s="98"/>
      <c r="V42" s="98"/>
      <c r="W42" s="98"/>
      <c r="X42" s="98"/>
      <c r="Y42" s="98"/>
      <c r="Z42" s="98"/>
      <c r="AA42" s="98"/>
    </row>
    <row r="43" spans="1:27" ht="15" customHeight="1">
      <c r="A43" s="115">
        <f>IF(B43="BESIULIS-2mm",LOOKUP(B43,$B$79:$B81,$A$79:$A$81),LOOKUP(B43,$B$106:$B$108,$A$106:$A$108))</f>
        <v>81</v>
      </c>
      <c r="B43" s="563" t="s">
        <v>728</v>
      </c>
      <c r="C43" s="564"/>
      <c r="D43" s="564"/>
      <c r="E43" s="564"/>
      <c r="F43" s="565"/>
      <c r="G43" s="566" t="s">
        <v>480</v>
      </c>
      <c r="H43" s="566"/>
      <c r="I43" s="567" t="str">
        <f>IF($R$4="","",Užs3!N19)</f>
        <v/>
      </c>
      <c r="J43" s="568"/>
      <c r="K43" s="569"/>
      <c r="L43" s="543"/>
      <c r="M43" s="544"/>
      <c r="N43" s="116" t="s">
        <v>475</v>
      </c>
      <c r="O43" s="534" t="str">
        <f t="shared" si="5"/>
        <v/>
      </c>
      <c r="P43" s="534"/>
      <c r="Q43" s="517" t="str">
        <f t="shared" si="0"/>
        <v/>
      </c>
      <c r="R43" s="517"/>
      <c r="S43" s="327" t="str">
        <f t="shared" si="6"/>
        <v/>
      </c>
      <c r="T43" s="98"/>
      <c r="U43" s="98"/>
      <c r="V43" s="98"/>
      <c r="W43" s="98"/>
      <c r="X43" s="98"/>
      <c r="Y43" s="98"/>
      <c r="Z43" s="98"/>
      <c r="AA43" s="98"/>
    </row>
    <row r="44" spans="1:27" ht="15" customHeight="1">
      <c r="A44" s="115">
        <f>LOOKUP(B44,B67:B74,A67:A74)</f>
        <v>72</v>
      </c>
      <c r="B44" s="570" t="s">
        <v>493</v>
      </c>
      <c r="C44" s="570"/>
      <c r="D44" s="570"/>
      <c r="E44" s="570"/>
      <c r="F44" s="570"/>
      <c r="G44" s="571" t="s">
        <v>494</v>
      </c>
      <c r="H44" s="571"/>
      <c r="I44" s="572" t="str">
        <f t="shared" ref="I44:I53" si="7">IF(B44="","",LOOKUP(B44,$B$67:$B$75,$J$67:$J$75))</f>
        <v>q lmdp supj.</v>
      </c>
      <c r="J44" s="572"/>
      <c r="K44" s="572"/>
      <c r="L44" s="573" t="str">
        <f>Z25</f>
        <v/>
      </c>
      <c r="M44" s="573"/>
      <c r="N44" s="107" t="s">
        <v>468</v>
      </c>
      <c r="O44" s="534" t="str">
        <f>IF(L44="","",INDEX(A1:R217,A44,S44))</f>
        <v/>
      </c>
      <c r="P44" s="534"/>
      <c r="Q44" s="517" t="str">
        <f t="shared" si="0"/>
        <v/>
      </c>
      <c r="R44" s="517"/>
      <c r="S44" s="102" t="str">
        <f t="shared" ref="S44:S53" si="8">IF(L44="","",LOOKUP($R$4,$A$149:$A$151,$H$149:$H$151))</f>
        <v/>
      </c>
      <c r="T44" s="98"/>
      <c r="U44" s="98"/>
      <c r="V44" s="98"/>
      <c r="W44" s="98"/>
      <c r="X44" s="98"/>
      <c r="Y44" s="98"/>
      <c r="Z44" s="98"/>
      <c r="AA44" s="98"/>
    </row>
    <row r="45" spans="1:27" ht="15" customHeight="1">
      <c r="A45" s="115">
        <f>LOOKUP(B45,B67:B75,A67:A75)</f>
        <v>67</v>
      </c>
      <c r="B45" s="574" t="s">
        <v>684</v>
      </c>
      <c r="C45" s="574"/>
      <c r="D45" s="574"/>
      <c r="E45" s="574"/>
      <c r="F45" s="574"/>
      <c r="G45" s="571"/>
      <c r="H45" s="571"/>
      <c r="I45" s="572" t="str">
        <f t="shared" si="7"/>
        <v>q apdirb.</v>
      </c>
      <c r="J45" s="572"/>
      <c r="K45" s="572"/>
      <c r="L45" s="575"/>
      <c r="M45" s="575"/>
      <c r="N45" s="119" t="str">
        <f t="shared" ref="N45:N53" si="9">IF(B45="","",LOOKUP(B45,$O$66:$O$77,$U$66:$U$77))</f>
        <v>vnt</v>
      </c>
      <c r="O45" s="516"/>
      <c r="P45" s="516"/>
      <c r="Q45" s="517" t="str">
        <f t="shared" si="0"/>
        <v/>
      </c>
      <c r="R45" s="517"/>
      <c r="S45" s="102" t="str">
        <f t="shared" si="8"/>
        <v/>
      </c>
      <c r="T45" s="98"/>
      <c r="U45" s="98"/>
      <c r="V45" s="98"/>
      <c r="W45" s="98"/>
      <c r="X45" s="98"/>
      <c r="Y45" s="98"/>
      <c r="Z45" s="98"/>
      <c r="AA45" s="98"/>
    </row>
    <row r="46" spans="1:27" ht="15" customHeight="1">
      <c r="A46" s="115">
        <f>LOOKUP(B46,B67:B75,A67:A75)</f>
        <v>69</v>
      </c>
      <c r="B46" s="574" t="s">
        <v>495</v>
      </c>
      <c r="C46" s="574"/>
      <c r="D46" s="574"/>
      <c r="E46" s="574"/>
      <c r="F46" s="574"/>
      <c r="G46" s="571"/>
      <c r="H46" s="571"/>
      <c r="I46" s="572" t="str">
        <f t="shared" si="7"/>
        <v>q apdirb.</v>
      </c>
      <c r="J46" s="572"/>
      <c r="K46" s="572"/>
      <c r="L46" s="575"/>
      <c r="M46" s="575"/>
      <c r="N46" s="119" t="str">
        <f t="shared" si="9"/>
        <v>vnt</v>
      </c>
      <c r="O46" s="516"/>
      <c r="P46" s="516"/>
      <c r="Q46" s="517" t="str">
        <f t="shared" si="0"/>
        <v/>
      </c>
      <c r="R46" s="517"/>
      <c r="S46" s="102" t="str">
        <f t="shared" si="8"/>
        <v/>
      </c>
      <c r="T46" s="98"/>
      <c r="U46" s="98"/>
      <c r="V46" s="98"/>
      <c r="W46" s="98"/>
      <c r="X46" s="98"/>
      <c r="Y46" s="98"/>
      <c r="Z46" s="98"/>
      <c r="AA46" s="98"/>
    </row>
    <row r="47" spans="1:27" ht="15" customHeight="1">
      <c r="A47" s="115">
        <f>LOOKUP(B47,B67:B75,A67:A75)</f>
        <v>68</v>
      </c>
      <c r="B47" s="574" t="s">
        <v>685</v>
      </c>
      <c r="C47" s="574"/>
      <c r="D47" s="574"/>
      <c r="E47" s="574"/>
      <c r="F47" s="574"/>
      <c r="G47" s="571"/>
      <c r="H47" s="571"/>
      <c r="I47" s="572" t="str">
        <f t="shared" si="7"/>
        <v>q aptarn.</v>
      </c>
      <c r="J47" s="572"/>
      <c r="K47" s="572"/>
      <c r="L47" s="575"/>
      <c r="M47" s="575"/>
      <c r="N47" s="119" t="str">
        <f t="shared" si="9"/>
        <v>vnt</v>
      </c>
      <c r="O47" s="516"/>
      <c r="P47" s="516"/>
      <c r="Q47" s="517" t="str">
        <f t="shared" si="0"/>
        <v/>
      </c>
      <c r="R47" s="517"/>
      <c r="S47" s="102" t="str">
        <f t="shared" si="8"/>
        <v/>
      </c>
      <c r="T47" s="98"/>
      <c r="U47" s="98"/>
      <c r="V47" s="98"/>
      <c r="W47" s="98"/>
      <c r="X47" s="98"/>
      <c r="Y47" s="98"/>
      <c r="Z47" s="98"/>
      <c r="AA47" s="98"/>
    </row>
    <row r="48" spans="1:27" ht="15" customHeight="1">
      <c r="A48" s="115">
        <f>LOOKUP(B48,B67:B75,A67:A75)</f>
        <v>70</v>
      </c>
      <c r="B48" s="554" t="s">
        <v>496</v>
      </c>
      <c r="C48" s="554"/>
      <c r="D48" s="554"/>
      <c r="E48" s="554"/>
      <c r="F48" s="554"/>
      <c r="G48" s="571"/>
      <c r="H48" s="571"/>
      <c r="I48" s="572" t="str">
        <f t="shared" si="7"/>
        <v>q apdirb.</v>
      </c>
      <c r="J48" s="572"/>
      <c r="K48" s="572"/>
      <c r="L48" s="575"/>
      <c r="M48" s="575"/>
      <c r="N48" s="119" t="str">
        <f t="shared" si="9"/>
        <v>m2</v>
      </c>
      <c r="O48" s="576" t="str">
        <f t="shared" ref="O48:O53" si="10">IF(L48="","",INDEX($A$1:$R$217,A48,S48))</f>
        <v/>
      </c>
      <c r="P48" s="576"/>
      <c r="Q48" s="517" t="str">
        <f t="shared" si="0"/>
        <v/>
      </c>
      <c r="R48" s="517"/>
      <c r="S48" s="102" t="str">
        <f t="shared" si="8"/>
        <v/>
      </c>
      <c r="T48" s="98"/>
      <c r="U48" s="98"/>
      <c r="V48" s="98"/>
      <c r="W48" s="98"/>
      <c r="X48" s="98"/>
      <c r="Y48" s="98"/>
      <c r="Z48" s="98"/>
      <c r="AA48" s="98"/>
    </row>
    <row r="49" spans="1:27" ht="15" customHeight="1">
      <c r="A49" s="115">
        <f>LOOKUP(B49,B67:B75,A67:A75)</f>
        <v>71</v>
      </c>
      <c r="B49" s="554" t="s">
        <v>499</v>
      </c>
      <c r="C49" s="554"/>
      <c r="D49" s="554"/>
      <c r="E49" s="554"/>
      <c r="F49" s="554"/>
      <c r="G49" s="571"/>
      <c r="H49" s="571"/>
      <c r="I49" s="572" t="str">
        <f t="shared" si="7"/>
        <v>q apdirb.</v>
      </c>
      <c r="J49" s="572"/>
      <c r="K49" s="572"/>
      <c r="L49" s="575"/>
      <c r="M49" s="575"/>
      <c r="N49" s="119" t="str">
        <f t="shared" si="9"/>
        <v>vnt</v>
      </c>
      <c r="O49" s="576" t="str">
        <f t="shared" si="10"/>
        <v/>
      </c>
      <c r="P49" s="576"/>
      <c r="Q49" s="517" t="str">
        <f t="shared" si="0"/>
        <v/>
      </c>
      <c r="R49" s="517"/>
      <c r="S49" s="102" t="str">
        <f t="shared" si="8"/>
        <v/>
      </c>
      <c r="T49" s="98"/>
      <c r="U49" s="98"/>
      <c r="V49" s="98"/>
      <c r="W49" s="98"/>
      <c r="X49" s="98"/>
      <c r="Y49" s="98"/>
      <c r="Z49" s="98"/>
      <c r="AA49" s="98"/>
    </row>
    <row r="50" spans="1:27" ht="15" customHeight="1">
      <c r="A50" s="115">
        <f>LOOKUP(B50,B67:B75,A67:A75)</f>
        <v>73</v>
      </c>
      <c r="B50" s="554" t="s">
        <v>498</v>
      </c>
      <c r="C50" s="554"/>
      <c r="D50" s="554"/>
      <c r="E50" s="554"/>
      <c r="F50" s="554"/>
      <c r="G50" s="571"/>
      <c r="H50" s="571"/>
      <c r="I50" s="572" t="str">
        <f t="shared" si="7"/>
        <v>q apdirb.</v>
      </c>
      <c r="J50" s="572"/>
      <c r="K50" s="572"/>
      <c r="L50" s="575"/>
      <c r="M50" s="575"/>
      <c r="N50" s="119" t="str">
        <f t="shared" si="9"/>
        <v>vnt</v>
      </c>
      <c r="O50" s="576" t="str">
        <f t="shared" si="10"/>
        <v/>
      </c>
      <c r="P50" s="576"/>
      <c r="Q50" s="517" t="str">
        <f t="shared" si="0"/>
        <v/>
      </c>
      <c r="R50" s="517"/>
      <c r="S50" s="102" t="str">
        <f t="shared" si="8"/>
        <v/>
      </c>
      <c r="T50" s="98"/>
      <c r="U50" s="98"/>
      <c r="V50" s="98"/>
      <c r="W50" s="98"/>
      <c r="X50" s="98"/>
      <c r="Y50" s="98"/>
      <c r="Z50" s="98"/>
      <c r="AA50" s="98"/>
    </row>
    <row r="51" spans="1:27" ht="15" customHeight="1">
      <c r="A51" s="115">
        <f>LOOKUP(B51,B67:B75,A67:A75)</f>
        <v>73</v>
      </c>
      <c r="B51" s="554" t="s">
        <v>498</v>
      </c>
      <c r="C51" s="554"/>
      <c r="D51" s="554"/>
      <c r="E51" s="554"/>
      <c r="F51" s="554"/>
      <c r="G51" s="571"/>
      <c r="H51" s="571"/>
      <c r="I51" s="572" t="str">
        <f t="shared" si="7"/>
        <v>q apdirb.</v>
      </c>
      <c r="J51" s="572"/>
      <c r="K51" s="572"/>
      <c r="L51" s="575"/>
      <c r="M51" s="575"/>
      <c r="N51" s="119" t="str">
        <f t="shared" si="9"/>
        <v>vnt</v>
      </c>
      <c r="O51" s="576" t="str">
        <f t="shared" si="10"/>
        <v/>
      </c>
      <c r="P51" s="576"/>
      <c r="Q51" s="517" t="str">
        <f t="shared" si="0"/>
        <v/>
      </c>
      <c r="R51" s="517"/>
      <c r="S51" s="102" t="str">
        <f t="shared" si="8"/>
        <v/>
      </c>
      <c r="T51" s="98"/>
      <c r="U51" s="98"/>
      <c r="V51" s="98"/>
      <c r="W51" s="98"/>
      <c r="X51" s="98"/>
      <c r="Y51" s="98"/>
      <c r="Z51" s="98"/>
      <c r="AA51" s="98"/>
    </row>
    <row r="52" spans="1:27" ht="15" customHeight="1">
      <c r="A52" s="115">
        <f>LOOKUP(B52,B67:B75,A67:A75)</f>
        <v>74</v>
      </c>
      <c r="B52" s="554" t="s">
        <v>497</v>
      </c>
      <c r="C52" s="554"/>
      <c r="D52" s="554"/>
      <c r="E52" s="554"/>
      <c r="F52" s="554"/>
      <c r="G52" s="571"/>
      <c r="H52" s="571"/>
      <c r="I52" s="572" t="str">
        <f t="shared" si="7"/>
        <v>q apdirb.</v>
      </c>
      <c r="J52" s="572"/>
      <c r="K52" s="572"/>
      <c r="L52" s="575"/>
      <c r="M52" s="575"/>
      <c r="N52" s="119" t="str">
        <f t="shared" si="9"/>
        <v>m'</v>
      </c>
      <c r="O52" s="576" t="str">
        <f t="shared" si="10"/>
        <v/>
      </c>
      <c r="P52" s="576"/>
      <c r="Q52" s="517" t="str">
        <f t="shared" si="0"/>
        <v/>
      </c>
      <c r="R52" s="517"/>
      <c r="S52" s="102" t="str">
        <f t="shared" si="8"/>
        <v/>
      </c>
      <c r="T52" s="98"/>
      <c r="U52" s="98"/>
      <c r="V52" s="98"/>
      <c r="W52" s="98"/>
      <c r="X52" s="98"/>
      <c r="Y52" s="98"/>
      <c r="Z52" s="98"/>
      <c r="AA52" s="98"/>
    </row>
    <row r="53" spans="1:27" ht="15" customHeight="1" thickBot="1">
      <c r="A53" s="115">
        <f>LOOKUP(B53,B67:B75,A67:A75)</f>
        <v>75</v>
      </c>
      <c r="B53" s="554" t="s">
        <v>500</v>
      </c>
      <c r="C53" s="554"/>
      <c r="D53" s="554"/>
      <c r="E53" s="554"/>
      <c r="F53" s="554"/>
      <c r="G53" s="571"/>
      <c r="H53" s="571"/>
      <c r="I53" s="572" t="str">
        <f t="shared" si="7"/>
        <v>q apdirb.</v>
      </c>
      <c r="J53" s="572"/>
      <c r="K53" s="572"/>
      <c r="L53" s="575"/>
      <c r="M53" s="575"/>
      <c r="N53" s="119" t="str">
        <f t="shared" si="9"/>
        <v>vnt</v>
      </c>
      <c r="O53" s="576" t="str">
        <f t="shared" si="10"/>
        <v/>
      </c>
      <c r="P53" s="576"/>
      <c r="Q53" s="517" t="str">
        <f t="shared" si="0"/>
        <v/>
      </c>
      <c r="R53" s="517"/>
      <c r="S53" s="102" t="str">
        <f t="shared" si="8"/>
        <v/>
      </c>
      <c r="T53" s="98"/>
      <c r="U53" s="98"/>
      <c r="V53" s="98"/>
      <c r="W53" s="98"/>
      <c r="X53" s="98"/>
      <c r="Y53" s="98"/>
      <c r="Z53" s="98"/>
      <c r="AA53" s="98"/>
    </row>
    <row r="54" spans="1:27" ht="18" customHeight="1" thickBot="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585" t="s">
        <v>501</v>
      </c>
      <c r="N54" s="585"/>
      <c r="O54" s="585"/>
      <c r="P54" s="585"/>
      <c r="Q54" s="577">
        <f>SUM(Q16:R53)</f>
        <v>0</v>
      </c>
      <c r="R54" s="577"/>
      <c r="S54" s="98"/>
      <c r="T54" s="98"/>
      <c r="U54" s="98"/>
      <c r="V54" s="98"/>
      <c r="W54" s="98"/>
      <c r="X54" s="98"/>
      <c r="Y54" s="98"/>
      <c r="Z54" s="98"/>
      <c r="AA54" s="98"/>
    </row>
    <row r="55" spans="1:27" ht="8.1" customHeight="1" thickBot="1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120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</row>
    <row r="56" spans="1:27" ht="15.6" customHeight="1" thickTop="1" thickBot="1">
      <c r="A56" s="590" t="s">
        <v>502</v>
      </c>
      <c r="B56" s="590"/>
      <c r="C56" s="590"/>
      <c r="D56" s="590"/>
      <c r="E56" s="80" t="s">
        <v>85</v>
      </c>
      <c r="F56" s="591" t="s">
        <v>596</v>
      </c>
      <c r="G56" s="591"/>
      <c r="H56" s="591"/>
      <c r="I56" s="591"/>
      <c r="J56" s="591"/>
      <c r="K56" s="591"/>
      <c r="L56" s="591"/>
      <c r="M56" s="591"/>
      <c r="N56" s="589" t="s">
        <v>503</v>
      </c>
      <c r="O56" s="589"/>
      <c r="P56" s="589"/>
      <c r="Q56" s="583"/>
      <c r="R56" s="583"/>
      <c r="S56" s="98"/>
      <c r="T56" s="98"/>
      <c r="U56" s="98"/>
      <c r="V56" s="98"/>
      <c r="W56" s="98"/>
      <c r="X56" s="98"/>
      <c r="Y56" s="98"/>
      <c r="Z56" s="98"/>
      <c r="AA56" s="98"/>
    </row>
    <row r="57" spans="1:27" ht="5.55" customHeight="1" thickTop="1">
      <c r="A57" s="584"/>
      <c r="B57" s="584"/>
      <c r="C57" s="584"/>
      <c r="D57" s="584"/>
      <c r="E57" s="584"/>
      <c r="F57" s="584"/>
      <c r="G57" s="584"/>
      <c r="H57" s="584"/>
      <c r="I57" s="584"/>
      <c r="J57" s="584"/>
      <c r="K57" s="584"/>
      <c r="L57" s="584"/>
      <c r="M57" s="584"/>
      <c r="N57" s="584"/>
      <c r="O57" s="584"/>
      <c r="P57" s="584"/>
      <c r="Q57" s="584"/>
      <c r="R57" s="584"/>
      <c r="S57" s="98"/>
      <c r="T57" s="98"/>
      <c r="U57" s="98"/>
      <c r="V57" s="98"/>
      <c r="W57" s="98"/>
      <c r="X57" s="98"/>
      <c r="Y57" s="98"/>
      <c r="Z57" s="98"/>
      <c r="AA57" s="98"/>
    </row>
    <row r="58" spans="1:27" ht="8.1" customHeight="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46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</row>
    <row r="59" spans="1:27" ht="14.55" customHeight="1">
      <c r="A59" s="586" t="s">
        <v>594</v>
      </c>
      <c r="B59" s="587"/>
      <c r="C59" s="586" t="s">
        <v>7</v>
      </c>
      <c r="D59" s="588"/>
      <c r="E59" s="588"/>
      <c r="F59" s="588"/>
      <c r="G59" s="588"/>
      <c r="H59" s="587"/>
      <c r="I59" s="586" t="s">
        <v>504</v>
      </c>
      <c r="J59" s="588"/>
      <c r="K59" s="588"/>
      <c r="L59" s="587"/>
      <c r="M59" s="586" t="s">
        <v>461</v>
      </c>
      <c r="N59" s="587"/>
      <c r="O59" s="586" t="s">
        <v>464</v>
      </c>
      <c r="P59" s="587"/>
      <c r="Q59" s="586" t="s">
        <v>595</v>
      </c>
      <c r="R59" s="587"/>
      <c r="S59" s="98"/>
      <c r="T59" s="98"/>
      <c r="U59" s="98"/>
      <c r="V59" s="98"/>
      <c r="W59" s="98"/>
      <c r="X59" s="98"/>
      <c r="Y59" s="98"/>
      <c r="Z59" s="98"/>
      <c r="AA59" s="98"/>
    </row>
    <row r="60" spans="1:27" ht="14.55" customHeight="1">
      <c r="A60" s="600">
        <f>K4</f>
        <v>0</v>
      </c>
      <c r="B60" s="601"/>
      <c r="C60" s="595" t="str">
        <f>B4</f>
        <v/>
      </c>
      <c r="D60" s="596"/>
      <c r="E60" s="596"/>
      <c r="F60" s="596"/>
      <c r="G60" s="596"/>
      <c r="H60" s="597"/>
      <c r="I60" s="595" t="str">
        <f ca="1">B9</f>
        <v>???</v>
      </c>
      <c r="J60" s="596"/>
      <c r="K60" s="596"/>
      <c r="L60" s="597"/>
      <c r="M60" s="598">
        <f>L16</f>
        <v>0</v>
      </c>
      <c r="N60" s="599"/>
      <c r="O60" s="578">
        <f>Q54</f>
        <v>0</v>
      </c>
      <c r="P60" s="579"/>
      <c r="Q60" s="578">
        <f>Q56</f>
        <v>0</v>
      </c>
      <c r="R60" s="579"/>
      <c r="S60" s="98"/>
      <c r="T60" s="98"/>
      <c r="U60" s="98"/>
      <c r="V60" s="98"/>
      <c r="W60" s="98"/>
      <c r="X60" s="98"/>
      <c r="Y60" s="98"/>
      <c r="Z60" s="98"/>
      <c r="AA60" s="98"/>
    </row>
    <row r="61" spans="1:27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46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</row>
    <row r="62" spans="1:27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8"/>
      <c r="S62" s="98"/>
      <c r="T62" s="98"/>
      <c r="U62" s="98"/>
      <c r="V62" s="98"/>
      <c r="W62" s="98"/>
      <c r="X62" s="98"/>
      <c r="Y62" s="98"/>
      <c r="Z62" s="98"/>
      <c r="AA62" s="98"/>
    </row>
    <row r="63" spans="1:27" hidden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524"/>
      <c r="P63" s="524"/>
      <c r="Q63" s="524"/>
      <c r="R63" s="524"/>
      <c r="S63" s="524"/>
      <c r="T63" s="98"/>
      <c r="U63" s="98"/>
      <c r="V63" s="98"/>
      <c r="W63" s="98"/>
      <c r="X63" s="98"/>
      <c r="Y63" s="98"/>
      <c r="Z63" s="98"/>
      <c r="AA63" s="98"/>
    </row>
    <row r="64" spans="1:27" hidden="1">
      <c r="A64" s="80"/>
      <c r="B64" s="80"/>
      <c r="C64" s="80"/>
      <c r="D64" s="46"/>
      <c r="E64" s="46"/>
      <c r="F64" s="46"/>
      <c r="G64" s="121">
        <f>COLUMN()</f>
        <v>7</v>
      </c>
      <c r="H64" s="121">
        <f>COLUMN()</f>
        <v>8</v>
      </c>
      <c r="I64" s="121">
        <f>COLUMN()</f>
        <v>9</v>
      </c>
      <c r="J64" s="46"/>
      <c r="K64" s="154" t="s">
        <v>1656</v>
      </c>
      <c r="L64" s="46"/>
      <c r="M64" s="46"/>
      <c r="N64" s="46"/>
      <c r="O64" s="582" t="s">
        <v>543</v>
      </c>
      <c r="P64" s="582"/>
      <c r="Q64" s="582"/>
      <c r="R64" s="582"/>
      <c r="S64" s="582"/>
      <c r="T64" s="582"/>
      <c r="U64" s="98"/>
      <c r="V64" s="98"/>
      <c r="W64" s="98"/>
      <c r="X64" s="98"/>
      <c r="Y64" s="98"/>
      <c r="Z64" s="98"/>
      <c r="AA64" s="98"/>
    </row>
    <row r="65" spans="1:27" ht="14.55" hidden="1" customHeight="1">
      <c r="A65" s="80"/>
      <c r="B65" s="580" t="s">
        <v>505</v>
      </c>
      <c r="C65" s="580"/>
      <c r="D65" s="580"/>
      <c r="E65" s="580"/>
      <c r="F65" s="46"/>
      <c r="G65" s="581" t="s">
        <v>506</v>
      </c>
      <c r="H65" s="581"/>
      <c r="I65" s="581"/>
      <c r="J65" s="46"/>
      <c r="K65" s="46"/>
      <c r="L65" s="46"/>
      <c r="M65" s="46"/>
      <c r="N65" s="46"/>
      <c r="O65" s="582"/>
      <c r="P65" s="582"/>
      <c r="Q65" s="582"/>
      <c r="R65" s="582"/>
      <c r="S65" s="582"/>
      <c r="T65" s="582"/>
      <c r="U65" s="98"/>
      <c r="V65" s="98"/>
      <c r="W65" s="98"/>
      <c r="X65" s="98"/>
      <c r="Y65" s="98"/>
      <c r="Z65" s="98"/>
      <c r="AA65" s="98"/>
    </row>
    <row r="66" spans="1:27" hidden="1">
      <c r="A66" s="80"/>
      <c r="B66" s="592" t="s">
        <v>507</v>
      </c>
      <c r="C66" s="592"/>
      <c r="D66" s="592"/>
      <c r="E66" s="592"/>
      <c r="F66" s="122" t="s">
        <v>85</v>
      </c>
      <c r="G66" s="123">
        <v>1</v>
      </c>
      <c r="H66" s="124">
        <v>2</v>
      </c>
      <c r="I66" s="192">
        <v>3</v>
      </c>
      <c r="J66" s="593" t="s">
        <v>508</v>
      </c>
      <c r="K66" s="593"/>
      <c r="L66" s="593"/>
      <c r="M66" s="593"/>
      <c r="N66" s="46"/>
      <c r="O66" s="274" t="s">
        <v>684</v>
      </c>
      <c r="P66" s="275"/>
      <c r="Q66" s="275"/>
      <c r="R66" s="275"/>
      <c r="S66" s="275"/>
      <c r="T66" s="276"/>
      <c r="U66" s="272" t="s">
        <v>471</v>
      </c>
      <c r="V66" s="98"/>
      <c r="W66" s="98"/>
      <c r="X66" s="98"/>
      <c r="Y66" s="98"/>
      <c r="Z66" s="98"/>
      <c r="AA66" s="98"/>
    </row>
    <row r="67" spans="1:27" hidden="1">
      <c r="A67" s="125">
        <f>ROW()</f>
        <v>67</v>
      </c>
      <c r="B67" s="279" t="s">
        <v>684</v>
      </c>
      <c r="C67" s="277"/>
      <c r="D67" s="277"/>
      <c r="E67" s="277"/>
      <c r="F67" s="122" t="s">
        <v>471</v>
      </c>
      <c r="G67" s="123" t="s">
        <v>85</v>
      </c>
      <c r="H67" s="124" t="s">
        <v>85</v>
      </c>
      <c r="I67" s="192" t="s">
        <v>85</v>
      </c>
      <c r="J67" s="131" t="s">
        <v>509</v>
      </c>
      <c r="K67" s="278"/>
      <c r="L67" s="278"/>
      <c r="M67" s="180"/>
      <c r="N67" s="46"/>
      <c r="O67" s="203" t="s">
        <v>495</v>
      </c>
      <c r="P67" s="204"/>
      <c r="Q67" s="204"/>
      <c r="R67" s="204"/>
      <c r="S67" s="204"/>
      <c r="T67" s="206"/>
      <c r="U67" s="272" t="s">
        <v>471</v>
      </c>
      <c r="V67" s="143"/>
      <c r="W67" s="98"/>
      <c r="X67" s="98"/>
      <c r="Y67" s="98"/>
      <c r="Z67" s="98"/>
      <c r="AA67" s="98"/>
    </row>
    <row r="68" spans="1:27" hidden="1">
      <c r="A68" s="125">
        <f>ROW()</f>
        <v>68</v>
      </c>
      <c r="B68" s="279" t="s">
        <v>685</v>
      </c>
      <c r="C68" s="277"/>
      <c r="D68" s="277"/>
      <c r="E68" s="277"/>
      <c r="F68" s="122" t="s">
        <v>471</v>
      </c>
      <c r="G68" s="123" t="s">
        <v>85</v>
      </c>
      <c r="H68" s="124" t="s">
        <v>85</v>
      </c>
      <c r="I68" s="192" t="s">
        <v>85</v>
      </c>
      <c r="J68" s="131" t="s">
        <v>686</v>
      </c>
      <c r="K68" s="278"/>
      <c r="L68" s="278"/>
      <c r="M68" s="180"/>
      <c r="N68" s="46"/>
      <c r="O68" s="203" t="s">
        <v>685</v>
      </c>
      <c r="P68" s="204"/>
      <c r="Q68" s="204"/>
      <c r="R68" s="204"/>
      <c r="S68" s="204"/>
      <c r="T68" s="206"/>
      <c r="U68" s="272" t="s">
        <v>471</v>
      </c>
      <c r="V68" s="143"/>
      <c r="W68" s="98"/>
      <c r="X68" s="98"/>
      <c r="Y68" s="98"/>
      <c r="Z68" s="98"/>
      <c r="AA68" s="98"/>
    </row>
    <row r="69" spans="1:27" hidden="1">
      <c r="A69" s="125">
        <f>ROW()</f>
        <v>69</v>
      </c>
      <c r="B69" s="126" t="s">
        <v>495</v>
      </c>
      <c r="C69" s="127"/>
      <c r="D69" s="128"/>
      <c r="E69" s="128"/>
      <c r="F69" s="137" t="s">
        <v>471</v>
      </c>
      <c r="G69" s="129" t="s">
        <v>85</v>
      </c>
      <c r="H69" s="130" t="s">
        <v>85</v>
      </c>
      <c r="I69" s="193" t="s">
        <v>85</v>
      </c>
      <c r="J69" s="131" t="s">
        <v>509</v>
      </c>
      <c r="K69" s="132"/>
      <c r="L69" s="133"/>
      <c r="M69" s="134"/>
      <c r="N69" s="46"/>
      <c r="O69" s="203" t="s">
        <v>542</v>
      </c>
      <c r="P69" s="204"/>
      <c r="Q69" s="204"/>
      <c r="R69" s="204"/>
      <c r="S69" s="204"/>
      <c r="T69" s="206"/>
      <c r="U69" s="272" t="s">
        <v>471</v>
      </c>
      <c r="V69" s="205"/>
      <c r="W69" s="98"/>
      <c r="X69" s="98"/>
      <c r="Y69" s="98"/>
      <c r="Z69" s="98"/>
      <c r="AA69" s="98"/>
    </row>
    <row r="70" spans="1:27" hidden="1">
      <c r="A70" s="125">
        <f>ROW()</f>
        <v>70</v>
      </c>
      <c r="B70" s="126" t="s">
        <v>496</v>
      </c>
      <c r="C70" s="135"/>
      <c r="D70" s="136"/>
      <c r="E70" s="136"/>
      <c r="F70" s="137" t="s">
        <v>468</v>
      </c>
      <c r="G70" s="138">
        <v>12</v>
      </c>
      <c r="H70" s="139">
        <v>10</v>
      </c>
      <c r="I70" s="194">
        <v>8</v>
      </c>
      <c r="J70" s="131" t="s">
        <v>509</v>
      </c>
      <c r="K70" s="132"/>
      <c r="L70" s="133"/>
      <c r="M70" s="134"/>
      <c r="N70" s="46"/>
      <c r="O70" s="203" t="s">
        <v>496</v>
      </c>
      <c r="P70" s="204"/>
      <c r="Q70" s="204"/>
      <c r="R70" s="204"/>
      <c r="S70" s="204"/>
      <c r="T70" s="206"/>
      <c r="U70" s="273" t="s">
        <v>547</v>
      </c>
      <c r="V70" s="205"/>
      <c r="W70" s="98"/>
      <c r="X70" s="98"/>
      <c r="Y70" s="98"/>
      <c r="Z70" s="98"/>
      <c r="AA70" s="98"/>
    </row>
    <row r="71" spans="1:27" hidden="1">
      <c r="A71" s="125">
        <f>ROW()</f>
        <v>71</v>
      </c>
      <c r="B71" s="126" t="s">
        <v>499</v>
      </c>
      <c r="C71" s="127"/>
      <c r="D71" s="128"/>
      <c r="E71" s="128"/>
      <c r="F71" s="137" t="s">
        <v>471</v>
      </c>
      <c r="G71" s="138">
        <v>12</v>
      </c>
      <c r="H71" s="139">
        <v>10</v>
      </c>
      <c r="I71" s="194">
        <v>8</v>
      </c>
      <c r="J71" s="131" t="s">
        <v>509</v>
      </c>
      <c r="K71" s="140"/>
      <c r="L71" s="128"/>
      <c r="M71" s="141"/>
      <c r="N71" s="46"/>
      <c r="O71" s="203" t="s">
        <v>499</v>
      </c>
      <c r="P71" s="204"/>
      <c r="Q71" s="204"/>
      <c r="R71" s="204"/>
      <c r="S71" s="204"/>
      <c r="T71" s="206"/>
      <c r="U71" s="272" t="s">
        <v>471</v>
      </c>
      <c r="V71" s="205"/>
      <c r="W71" s="98"/>
      <c r="X71" s="98"/>
      <c r="Y71" s="98"/>
      <c r="Z71" s="98"/>
      <c r="AA71" s="98"/>
    </row>
    <row r="72" spans="1:27" hidden="1">
      <c r="A72" s="125">
        <f>ROW()</f>
        <v>72</v>
      </c>
      <c r="B72" s="126" t="s">
        <v>493</v>
      </c>
      <c r="C72" s="135"/>
      <c r="D72" s="136"/>
      <c r="E72" s="136"/>
      <c r="F72" s="137" t="s">
        <v>468</v>
      </c>
      <c r="G72" s="138">
        <v>6</v>
      </c>
      <c r="H72" s="139">
        <v>5</v>
      </c>
      <c r="I72" s="194">
        <v>4.5</v>
      </c>
      <c r="J72" s="131" t="s">
        <v>467</v>
      </c>
      <c r="K72" s="132"/>
      <c r="L72" s="133"/>
      <c r="M72" s="134"/>
      <c r="N72" s="46"/>
      <c r="O72" s="203" t="s">
        <v>493</v>
      </c>
      <c r="P72" s="204"/>
      <c r="Q72" s="204"/>
      <c r="R72" s="204"/>
      <c r="S72" s="204"/>
      <c r="T72" s="206"/>
      <c r="U72" s="273" t="s">
        <v>547</v>
      </c>
      <c r="V72" s="205"/>
      <c r="W72" s="98"/>
      <c r="X72" s="98"/>
      <c r="Y72" s="98"/>
      <c r="Z72" s="98"/>
      <c r="AA72" s="98"/>
    </row>
    <row r="73" spans="1:27" hidden="1">
      <c r="A73" s="125">
        <f>ROW()</f>
        <v>73</v>
      </c>
      <c r="B73" s="126" t="s">
        <v>498</v>
      </c>
      <c r="C73" s="135"/>
      <c r="D73" s="136"/>
      <c r="E73" s="136"/>
      <c r="F73" s="137" t="s">
        <v>471</v>
      </c>
      <c r="G73" s="138">
        <v>6</v>
      </c>
      <c r="H73" s="139">
        <v>5</v>
      </c>
      <c r="I73" s="194">
        <v>4.5</v>
      </c>
      <c r="J73" s="131" t="s">
        <v>509</v>
      </c>
      <c r="K73" s="132"/>
      <c r="L73" s="133"/>
      <c r="M73" s="134"/>
      <c r="N73" s="46"/>
      <c r="O73" s="203" t="s">
        <v>498</v>
      </c>
      <c r="P73" s="204"/>
      <c r="Q73" s="204"/>
      <c r="R73" s="204"/>
      <c r="S73" s="204"/>
      <c r="T73" s="206"/>
      <c r="U73" s="272" t="s">
        <v>471</v>
      </c>
      <c r="V73" s="205"/>
      <c r="W73" s="98"/>
      <c r="X73" s="98"/>
      <c r="Y73" s="98"/>
      <c r="Z73" s="98"/>
      <c r="AA73" s="98"/>
    </row>
    <row r="74" spans="1:27" hidden="1">
      <c r="A74" s="125">
        <f>ROW()</f>
        <v>74</v>
      </c>
      <c r="B74" s="126" t="s">
        <v>497</v>
      </c>
      <c r="C74" s="135"/>
      <c r="D74" s="136"/>
      <c r="E74" s="136"/>
      <c r="F74" s="122" t="s">
        <v>475</v>
      </c>
      <c r="G74" s="138">
        <v>12</v>
      </c>
      <c r="H74" s="139">
        <v>10</v>
      </c>
      <c r="I74" s="194">
        <v>8</v>
      </c>
      <c r="J74" s="131" t="s">
        <v>509</v>
      </c>
      <c r="K74" s="132"/>
      <c r="L74" s="133"/>
      <c r="M74" s="134"/>
      <c r="N74" s="46"/>
      <c r="O74" s="203" t="s">
        <v>497</v>
      </c>
      <c r="P74" s="204"/>
      <c r="Q74" s="204"/>
      <c r="R74" s="204"/>
      <c r="S74" s="204"/>
      <c r="T74" s="206"/>
      <c r="U74" s="272" t="s">
        <v>475</v>
      </c>
      <c r="V74" s="205"/>
      <c r="W74" s="98"/>
      <c r="X74" s="98"/>
      <c r="Y74" s="98"/>
      <c r="Z74" s="98"/>
      <c r="AA74" s="98"/>
    </row>
    <row r="75" spans="1:27" hidden="1">
      <c r="A75" s="125">
        <f>ROW()</f>
        <v>75</v>
      </c>
      <c r="B75" s="126" t="s">
        <v>500</v>
      </c>
      <c r="C75" s="135"/>
      <c r="D75" s="136"/>
      <c r="E75" s="136"/>
      <c r="F75" s="122" t="s">
        <v>471</v>
      </c>
      <c r="G75" s="138">
        <v>2</v>
      </c>
      <c r="H75" s="139">
        <v>1.5</v>
      </c>
      <c r="I75" s="194">
        <v>1</v>
      </c>
      <c r="J75" s="131" t="s">
        <v>509</v>
      </c>
      <c r="K75" s="132"/>
      <c r="L75" s="133"/>
      <c r="M75" s="134"/>
      <c r="N75" s="46"/>
      <c r="O75" s="203" t="s">
        <v>546</v>
      </c>
      <c r="P75" s="204"/>
      <c r="Q75" s="204"/>
      <c r="R75" s="204"/>
      <c r="S75" s="204"/>
      <c r="T75" s="206"/>
      <c r="U75" s="272" t="s">
        <v>471</v>
      </c>
      <c r="V75" s="98"/>
      <c r="W75" s="98"/>
      <c r="X75" s="98"/>
      <c r="Y75" s="98"/>
      <c r="Z75" s="98"/>
      <c r="AA75" s="98"/>
    </row>
    <row r="76" spans="1:27" ht="14.55" hidden="1" customHeight="1">
      <c r="A76" s="80"/>
      <c r="B76" s="80"/>
      <c r="C76" s="142"/>
      <c r="D76" s="46"/>
      <c r="E76" s="46"/>
      <c r="F76" s="10"/>
      <c r="G76" s="121">
        <f>COLUMN()</f>
        <v>7</v>
      </c>
      <c r="H76" s="121">
        <f>COLUMN()</f>
        <v>8</v>
      </c>
      <c r="I76" s="121">
        <f>COLUMN()</f>
        <v>9</v>
      </c>
      <c r="J76" s="46"/>
      <c r="K76" s="46"/>
      <c r="L76" s="46"/>
      <c r="M76" s="46"/>
      <c r="N76" s="46"/>
      <c r="O76" s="203" t="s">
        <v>500</v>
      </c>
      <c r="P76" s="204"/>
      <c r="Q76" s="204"/>
      <c r="R76" s="204"/>
      <c r="S76" s="204"/>
      <c r="T76" s="206"/>
      <c r="U76" s="272" t="s">
        <v>471</v>
      </c>
      <c r="V76" s="98"/>
      <c r="W76" s="98"/>
      <c r="X76" s="98"/>
      <c r="Y76" s="98"/>
      <c r="Z76" s="98"/>
      <c r="AA76" s="98"/>
    </row>
    <row r="77" spans="1:27" hidden="1">
      <c r="A77" s="10"/>
      <c r="B77" s="580" t="s">
        <v>505</v>
      </c>
      <c r="C77" s="580"/>
      <c r="D77" s="580"/>
      <c r="E77" s="580"/>
      <c r="F77" s="580"/>
      <c r="G77" s="581" t="s">
        <v>506</v>
      </c>
      <c r="H77" s="581"/>
      <c r="I77" s="581"/>
      <c r="J77" s="144"/>
      <c r="K77" s="144"/>
      <c r="L77" s="46"/>
      <c r="M77" s="46"/>
      <c r="N77" s="46"/>
      <c r="O77" s="207" t="s">
        <v>541</v>
      </c>
      <c r="P77" s="208"/>
      <c r="Q77" s="208"/>
      <c r="R77" s="208"/>
      <c r="S77" s="208"/>
      <c r="T77" s="209"/>
      <c r="U77" s="272" t="s">
        <v>471</v>
      </c>
      <c r="V77" s="98"/>
      <c r="W77" s="98"/>
      <c r="X77" s="98"/>
      <c r="Y77" s="98"/>
      <c r="Z77" s="98"/>
      <c r="AA77" s="98"/>
    </row>
    <row r="78" spans="1:27" hidden="1">
      <c r="A78" s="10"/>
      <c r="B78" s="594" t="s">
        <v>510</v>
      </c>
      <c r="C78" s="594"/>
      <c r="D78" s="594"/>
      <c r="E78" s="594"/>
      <c r="F78" s="594"/>
      <c r="G78" s="145">
        <v>1</v>
      </c>
      <c r="H78" s="146">
        <v>2</v>
      </c>
      <c r="I78" s="146">
        <v>3</v>
      </c>
      <c r="J78" s="147"/>
      <c r="K78" s="148"/>
      <c r="L78" s="46"/>
      <c r="M78" s="46"/>
      <c r="N78" s="46"/>
      <c r="V78" s="98"/>
      <c r="W78" s="98"/>
      <c r="X78" s="98"/>
      <c r="Y78" s="98"/>
      <c r="Z78" s="98"/>
      <c r="AA78" s="98"/>
    </row>
    <row r="79" spans="1:27" hidden="1">
      <c r="A79" s="125">
        <f t="shared" ref="A79:A81" si="11">ROW()</f>
        <v>79</v>
      </c>
      <c r="B79" s="324" t="s">
        <v>726</v>
      </c>
      <c r="C79" s="325"/>
      <c r="D79" s="325"/>
      <c r="E79" s="150"/>
      <c r="F79" s="151"/>
      <c r="G79" s="321">
        <v>5</v>
      </c>
      <c r="H79" s="322">
        <v>4.5</v>
      </c>
      <c r="I79" s="323">
        <v>4.5</v>
      </c>
      <c r="J79" s="147"/>
      <c r="K79" s="154" t="s">
        <v>910</v>
      </c>
      <c r="L79" s="46"/>
      <c r="M79" s="46"/>
      <c r="N79" s="46"/>
      <c r="V79" s="98"/>
      <c r="W79" s="98"/>
      <c r="X79" s="98"/>
      <c r="Y79" s="98"/>
      <c r="Z79" s="98"/>
      <c r="AA79" s="98"/>
    </row>
    <row r="80" spans="1:27" hidden="1">
      <c r="A80" s="125">
        <f t="shared" si="11"/>
        <v>80</v>
      </c>
      <c r="B80" s="324" t="s">
        <v>727</v>
      </c>
      <c r="C80" s="325"/>
      <c r="D80" s="325"/>
      <c r="E80" s="150"/>
      <c r="F80" s="151"/>
      <c r="G80" s="321">
        <v>5</v>
      </c>
      <c r="H80" s="322">
        <v>4.5</v>
      </c>
      <c r="I80" s="323">
        <v>4.5</v>
      </c>
      <c r="J80" s="147"/>
      <c r="K80" s="148"/>
      <c r="L80" s="46"/>
      <c r="M80" s="46"/>
      <c r="N80" s="46"/>
      <c r="V80" s="98"/>
      <c r="W80" s="98"/>
      <c r="X80" s="98"/>
      <c r="Y80" s="98"/>
      <c r="Z80" s="98"/>
      <c r="AA80" s="98"/>
    </row>
    <row r="81" spans="1:27" hidden="1">
      <c r="A81" s="125">
        <f t="shared" si="11"/>
        <v>81</v>
      </c>
      <c r="B81" s="324" t="s">
        <v>728</v>
      </c>
      <c r="C81" s="325"/>
      <c r="D81" s="325"/>
      <c r="E81" s="150"/>
      <c r="F81" s="151"/>
      <c r="G81" s="321">
        <v>5</v>
      </c>
      <c r="H81" s="322">
        <v>4.5</v>
      </c>
      <c r="I81" s="323">
        <v>4.5</v>
      </c>
      <c r="J81" s="147"/>
      <c r="K81" s="148"/>
      <c r="L81" s="46"/>
      <c r="M81" s="46"/>
      <c r="N81" s="46"/>
      <c r="V81" s="98"/>
      <c r="W81" s="98"/>
      <c r="X81" s="98"/>
      <c r="Y81" s="98"/>
      <c r="Z81" s="98"/>
      <c r="AA81" s="98"/>
    </row>
    <row r="82" spans="1:27" hidden="1">
      <c r="A82" s="125">
        <f t="shared" ref="A82:A133" si="12">ROW()</f>
        <v>82</v>
      </c>
      <c r="B82" s="149" t="s">
        <v>479</v>
      </c>
      <c r="C82" s="150"/>
      <c r="D82" s="150"/>
      <c r="E82" s="150"/>
      <c r="F82" s="151"/>
      <c r="G82" s="138">
        <v>1.3</v>
      </c>
      <c r="H82" s="152">
        <v>1.1000000000000001</v>
      </c>
      <c r="I82" s="195">
        <v>1.1000000000000001</v>
      </c>
      <c r="J82" s="153"/>
      <c r="K82" s="154"/>
      <c r="L82" s="46"/>
      <c r="M82" s="46"/>
      <c r="N82" s="46"/>
      <c r="O82" s="46"/>
      <c r="P82" s="46"/>
      <c r="Q82" s="46"/>
      <c r="R82" s="98"/>
      <c r="S82" s="98"/>
      <c r="T82" s="143"/>
      <c r="U82" s="98"/>
      <c r="V82" s="98"/>
      <c r="W82" s="98"/>
      <c r="X82" s="98"/>
      <c r="Y82" s="98"/>
      <c r="Z82" s="98"/>
      <c r="AA82" s="98"/>
    </row>
    <row r="83" spans="1:27" hidden="1">
      <c r="A83" s="125">
        <f t="shared" si="12"/>
        <v>83</v>
      </c>
      <c r="B83" s="149" t="s">
        <v>481</v>
      </c>
      <c r="C83" s="150"/>
      <c r="D83" s="150"/>
      <c r="E83" s="150"/>
      <c r="F83" s="151"/>
      <c r="G83" s="138">
        <v>1.3</v>
      </c>
      <c r="H83" s="152">
        <v>1.1000000000000001</v>
      </c>
      <c r="I83" s="195">
        <v>1.1000000000000001</v>
      </c>
      <c r="J83" s="153"/>
      <c r="K83" s="155"/>
      <c r="L83" s="46"/>
      <c r="M83" s="46"/>
      <c r="N83" s="46"/>
      <c r="O83" s="46"/>
      <c r="P83" s="46"/>
      <c r="Q83" s="46"/>
      <c r="R83" s="98"/>
      <c r="S83" s="98"/>
      <c r="T83" s="143"/>
      <c r="U83" s="98"/>
      <c r="V83" s="98"/>
      <c r="W83" s="98"/>
      <c r="X83" s="98"/>
      <c r="Y83" s="98"/>
      <c r="Z83" s="98"/>
      <c r="AA83" s="98"/>
    </row>
    <row r="84" spans="1:27" hidden="1">
      <c r="A84" s="125">
        <f t="shared" si="12"/>
        <v>84</v>
      </c>
      <c r="B84" s="149" t="s">
        <v>482</v>
      </c>
      <c r="C84" s="150"/>
      <c r="D84" s="150"/>
      <c r="E84" s="150"/>
      <c r="F84" s="151"/>
      <c r="G84" s="138">
        <v>1.6</v>
      </c>
      <c r="H84" s="152">
        <v>1.4</v>
      </c>
      <c r="I84" s="195">
        <v>1.4</v>
      </c>
      <c r="J84" s="153"/>
      <c r="K84" s="155"/>
      <c r="L84" s="46"/>
      <c r="M84" s="46"/>
      <c r="N84" s="46"/>
      <c r="O84" s="46"/>
      <c r="P84" s="46"/>
      <c r="Q84" s="46"/>
      <c r="R84" s="98"/>
      <c r="S84" s="98"/>
      <c r="T84" s="143"/>
      <c r="U84" s="98"/>
      <c r="V84" s="98"/>
      <c r="W84" s="98"/>
      <c r="X84" s="98"/>
      <c r="Y84" s="98"/>
      <c r="Z84" s="98"/>
      <c r="AA84" s="98"/>
    </row>
    <row r="85" spans="1:27" hidden="1">
      <c r="A85" s="125">
        <f t="shared" si="12"/>
        <v>85</v>
      </c>
      <c r="B85" s="149" t="s">
        <v>484</v>
      </c>
      <c r="C85" s="150"/>
      <c r="D85" s="150"/>
      <c r="E85" s="150"/>
      <c r="F85" s="151"/>
      <c r="G85" s="138">
        <v>1.9</v>
      </c>
      <c r="H85" s="152">
        <v>1.6</v>
      </c>
      <c r="I85" s="195">
        <v>1.6</v>
      </c>
      <c r="J85" s="153"/>
      <c r="K85" s="155"/>
      <c r="L85" s="46"/>
      <c r="M85" s="46"/>
      <c r="N85" s="46"/>
      <c r="O85" s="46"/>
      <c r="P85" s="46"/>
      <c r="Q85" s="46"/>
      <c r="R85" s="98"/>
      <c r="S85" s="98"/>
      <c r="T85" s="143"/>
      <c r="U85" s="98"/>
      <c r="V85" s="98"/>
      <c r="W85" s="98"/>
      <c r="X85" s="98"/>
      <c r="Y85" s="98"/>
      <c r="Z85" s="98"/>
      <c r="AA85" s="98"/>
    </row>
    <row r="86" spans="1:27" hidden="1">
      <c r="A86" s="125">
        <f t="shared" si="12"/>
        <v>86</v>
      </c>
      <c r="B86" s="149" t="s">
        <v>511</v>
      </c>
      <c r="C86" s="150"/>
      <c r="D86" s="150"/>
      <c r="E86" s="150"/>
      <c r="F86" s="151"/>
      <c r="G86" s="138">
        <v>2.4</v>
      </c>
      <c r="H86" s="152">
        <v>2.1</v>
      </c>
      <c r="I86" s="195">
        <v>2.1</v>
      </c>
      <c r="J86" s="153"/>
      <c r="K86" s="155"/>
      <c r="L86" s="46"/>
      <c r="M86" s="46"/>
      <c r="N86" s="46"/>
      <c r="O86" s="46"/>
      <c r="P86" s="46"/>
      <c r="Q86" s="46"/>
      <c r="R86" s="98"/>
      <c r="S86" s="98"/>
      <c r="T86" s="143"/>
      <c r="U86" s="98"/>
      <c r="V86" s="98"/>
      <c r="W86" s="98"/>
      <c r="X86" s="98"/>
      <c r="Y86" s="98"/>
      <c r="Z86" s="98"/>
      <c r="AA86" s="98"/>
    </row>
    <row r="87" spans="1:27" hidden="1">
      <c r="A87" s="125">
        <f t="shared" si="12"/>
        <v>87</v>
      </c>
      <c r="B87" s="149" t="s">
        <v>485</v>
      </c>
      <c r="C87" s="150"/>
      <c r="D87" s="150"/>
      <c r="E87" s="150"/>
      <c r="F87" s="151"/>
      <c r="G87" s="138">
        <v>2.4</v>
      </c>
      <c r="H87" s="152">
        <v>2.1</v>
      </c>
      <c r="I87" s="195">
        <v>2.1</v>
      </c>
      <c r="J87" s="153"/>
      <c r="K87" s="155"/>
      <c r="L87" s="46"/>
      <c r="M87" s="46"/>
      <c r="N87" s="46"/>
      <c r="O87" s="46"/>
      <c r="P87" s="46"/>
      <c r="Q87" s="46"/>
      <c r="R87" s="98"/>
      <c r="S87" s="98"/>
      <c r="T87" s="143"/>
      <c r="U87" s="98"/>
      <c r="V87" s="98"/>
      <c r="W87" s="98"/>
      <c r="X87" s="98"/>
      <c r="Y87" s="98"/>
      <c r="Z87" s="98"/>
      <c r="AA87" s="98"/>
    </row>
    <row r="88" spans="1:27" hidden="1">
      <c r="A88" s="125">
        <f t="shared" si="12"/>
        <v>88</v>
      </c>
      <c r="B88" s="149" t="s">
        <v>486</v>
      </c>
      <c r="C88" s="150"/>
      <c r="D88" s="150"/>
      <c r="E88" s="150"/>
      <c r="F88" s="151"/>
      <c r="G88" s="138">
        <v>3.2</v>
      </c>
      <c r="H88" s="152">
        <v>2.7</v>
      </c>
      <c r="I88" s="195">
        <v>2.7</v>
      </c>
      <c r="J88" s="153"/>
      <c r="K88" s="155"/>
      <c r="L88" s="46"/>
      <c r="M88" s="46"/>
      <c r="N88" s="46"/>
      <c r="O88" s="46"/>
      <c r="P88" s="46"/>
      <c r="Q88" s="46"/>
      <c r="R88" s="98"/>
      <c r="S88" s="98"/>
      <c r="T88" s="98"/>
      <c r="U88" s="98"/>
      <c r="V88" s="98"/>
      <c r="W88" s="98"/>
      <c r="X88" s="98"/>
      <c r="Y88" s="98"/>
      <c r="Z88" s="98"/>
      <c r="AA88" s="98"/>
    </row>
    <row r="89" spans="1:27" hidden="1">
      <c r="A89" s="125">
        <f t="shared" si="12"/>
        <v>89</v>
      </c>
      <c r="B89" s="149" t="s">
        <v>487</v>
      </c>
      <c r="C89" s="150"/>
      <c r="D89" s="150"/>
      <c r="E89" s="150"/>
      <c r="F89" s="151"/>
      <c r="G89" s="138">
        <v>4.2</v>
      </c>
      <c r="H89" s="152">
        <v>3.2</v>
      </c>
      <c r="I89" s="195">
        <v>3.2</v>
      </c>
      <c r="J89" s="153"/>
      <c r="K89" s="155"/>
      <c r="L89" s="46"/>
      <c r="M89" s="46"/>
      <c r="N89" s="46"/>
      <c r="O89" s="46"/>
      <c r="P89" s="46"/>
      <c r="Q89" s="46"/>
      <c r="R89" s="98"/>
      <c r="S89" s="98"/>
      <c r="T89" s="98"/>
      <c r="U89" s="98"/>
      <c r="V89" s="98"/>
      <c r="W89" s="98"/>
      <c r="X89" s="98"/>
      <c r="Y89" s="98"/>
      <c r="Z89" s="98"/>
      <c r="AA89" s="98"/>
    </row>
    <row r="90" spans="1:27" hidden="1">
      <c r="A90" s="125">
        <f t="shared" si="12"/>
        <v>90</v>
      </c>
      <c r="B90" s="149" t="s">
        <v>488</v>
      </c>
      <c r="C90" s="150"/>
      <c r="D90" s="150"/>
      <c r="E90" s="150"/>
      <c r="F90" s="151"/>
      <c r="G90" s="138">
        <v>4.2</v>
      </c>
      <c r="H90" s="152">
        <v>3.2</v>
      </c>
      <c r="I90" s="195">
        <v>3.2</v>
      </c>
      <c r="J90" s="153"/>
      <c r="K90" s="155"/>
      <c r="L90" s="46"/>
      <c r="M90" s="46"/>
      <c r="N90" s="46"/>
      <c r="O90" s="46"/>
      <c r="P90" s="46"/>
      <c r="Q90" s="46"/>
      <c r="R90" s="98"/>
      <c r="S90" s="98"/>
      <c r="T90" s="98"/>
      <c r="U90" s="98"/>
      <c r="V90" s="98"/>
      <c r="W90" s="98"/>
      <c r="X90" s="98"/>
      <c r="Y90" s="98"/>
      <c r="Z90" s="98"/>
      <c r="AA90" s="98"/>
    </row>
    <row r="91" spans="1:27" ht="14.55" hidden="1" customHeight="1">
      <c r="A91" s="156"/>
      <c r="B91" s="17"/>
      <c r="C91" s="17"/>
      <c r="D91" s="17"/>
      <c r="E91" s="17"/>
      <c r="F91" s="17"/>
      <c r="G91" s="121">
        <f>COLUMN()</f>
        <v>7</v>
      </c>
      <c r="H91" s="121">
        <f>COLUMN()</f>
        <v>8</v>
      </c>
      <c r="I91" s="121">
        <f>COLUMN()</f>
        <v>9</v>
      </c>
      <c r="J91" s="157"/>
      <c r="K91" s="157"/>
      <c r="L91" s="46"/>
      <c r="M91" s="46"/>
      <c r="N91" s="46"/>
      <c r="O91" s="46"/>
      <c r="P91" s="46"/>
      <c r="Q91" s="46"/>
      <c r="R91" s="98"/>
      <c r="S91" s="98"/>
      <c r="T91" s="98"/>
      <c r="U91" s="98"/>
      <c r="V91" s="98"/>
      <c r="W91" s="98"/>
      <c r="X91" s="98"/>
      <c r="Y91" s="98"/>
      <c r="Z91" s="98"/>
      <c r="AA91" s="98"/>
    </row>
    <row r="92" spans="1:27" hidden="1">
      <c r="A92" s="10"/>
      <c r="B92" s="580" t="s">
        <v>505</v>
      </c>
      <c r="C92" s="580"/>
      <c r="D92" s="580"/>
      <c r="E92" s="580"/>
      <c r="F92" s="580"/>
      <c r="G92" s="581" t="s">
        <v>506</v>
      </c>
      <c r="H92" s="581"/>
      <c r="I92" s="581"/>
      <c r="J92" s="158"/>
      <c r="K92" s="158"/>
      <c r="L92" s="46"/>
      <c r="M92" s="46"/>
      <c r="N92" s="46"/>
      <c r="O92" s="46"/>
      <c r="P92" s="46"/>
      <c r="Q92" s="46"/>
      <c r="R92" s="98"/>
      <c r="S92" s="98"/>
      <c r="T92" s="98"/>
      <c r="U92" s="98"/>
      <c r="V92" s="98"/>
      <c r="W92" s="98"/>
      <c r="X92" s="98"/>
      <c r="Y92" s="98"/>
      <c r="Z92" s="98"/>
      <c r="AA92" s="98"/>
    </row>
    <row r="93" spans="1:27" hidden="1">
      <c r="A93" s="156"/>
      <c r="B93" s="603" t="s">
        <v>512</v>
      </c>
      <c r="C93" s="603"/>
      <c r="D93" s="603"/>
      <c r="E93" s="603"/>
      <c r="F93" s="603"/>
      <c r="G93" s="145">
        <v>1</v>
      </c>
      <c r="H93" s="146">
        <v>2</v>
      </c>
      <c r="I93" s="146">
        <v>3</v>
      </c>
      <c r="J93" s="159"/>
      <c r="K93" s="160"/>
      <c r="L93" s="46"/>
      <c r="M93" s="46"/>
      <c r="N93" s="46"/>
      <c r="O93" s="46"/>
      <c r="P93" s="46"/>
      <c r="Q93" s="46"/>
      <c r="R93" s="98"/>
      <c r="S93" s="98"/>
      <c r="T93" s="98"/>
      <c r="U93" s="98"/>
      <c r="V93" s="98"/>
      <c r="W93" s="98"/>
      <c r="X93" s="98"/>
      <c r="Y93" s="98"/>
      <c r="Z93" s="98"/>
      <c r="AA93" s="98"/>
    </row>
    <row r="94" spans="1:27" hidden="1">
      <c r="A94" s="125">
        <f t="shared" ref="A94:A102" si="13">ROW()</f>
        <v>94</v>
      </c>
      <c r="B94" s="149" t="s">
        <v>479</v>
      </c>
      <c r="C94" s="150"/>
      <c r="D94" s="150"/>
      <c r="E94" s="150"/>
      <c r="F94" s="151"/>
      <c r="G94" s="161">
        <v>0</v>
      </c>
      <c r="H94" s="162">
        <v>0</v>
      </c>
      <c r="I94" s="196">
        <v>0</v>
      </c>
      <c r="J94" s="163"/>
      <c r="K94" s="154" t="s">
        <v>910</v>
      </c>
      <c r="L94" s="46"/>
      <c r="M94" s="46"/>
      <c r="N94" s="46"/>
      <c r="O94" s="46"/>
      <c r="P94" s="46"/>
      <c r="Q94" s="46"/>
      <c r="R94" s="98"/>
      <c r="S94" s="98"/>
      <c r="T94" s="98"/>
      <c r="U94" s="98"/>
      <c r="V94" s="98"/>
      <c r="W94" s="98"/>
      <c r="X94" s="98"/>
      <c r="Y94" s="98"/>
      <c r="Z94" s="98"/>
      <c r="AA94" s="98"/>
    </row>
    <row r="95" spans="1:27" hidden="1">
      <c r="A95" s="125">
        <f t="shared" si="13"/>
        <v>95</v>
      </c>
      <c r="B95" s="149" t="s">
        <v>481</v>
      </c>
      <c r="C95" s="150"/>
      <c r="D95" s="150"/>
      <c r="E95" s="150"/>
      <c r="F95" s="151"/>
      <c r="G95" s="161">
        <v>0</v>
      </c>
      <c r="H95" s="162">
        <v>0</v>
      </c>
      <c r="I95" s="196">
        <v>0</v>
      </c>
      <c r="J95" s="163"/>
      <c r="K95" s="164"/>
      <c r="L95" s="46"/>
      <c r="M95" s="46"/>
      <c r="N95" s="46"/>
      <c r="O95" s="46"/>
      <c r="P95" s="46"/>
      <c r="Q95" s="46"/>
      <c r="R95" s="98"/>
      <c r="S95" s="98"/>
      <c r="T95" s="98"/>
      <c r="U95" s="98"/>
      <c r="V95" s="98"/>
      <c r="W95" s="98"/>
      <c r="X95" s="98"/>
      <c r="Y95" s="98"/>
      <c r="Z95" s="98"/>
      <c r="AA95" s="98"/>
    </row>
    <row r="96" spans="1:27" hidden="1">
      <c r="A96" s="125">
        <f t="shared" si="13"/>
        <v>96</v>
      </c>
      <c r="B96" s="149" t="s">
        <v>482</v>
      </c>
      <c r="C96" s="150"/>
      <c r="D96" s="150"/>
      <c r="E96" s="150"/>
      <c r="F96" s="151"/>
      <c r="G96" s="138">
        <v>3.2</v>
      </c>
      <c r="H96" s="152">
        <v>3</v>
      </c>
      <c r="I96" s="195">
        <v>3</v>
      </c>
      <c r="J96" s="163"/>
      <c r="K96" s="164"/>
      <c r="L96" s="46"/>
      <c r="M96" s="46"/>
      <c r="N96" s="46"/>
      <c r="O96" s="46"/>
      <c r="P96" s="46"/>
      <c r="Q96" s="46"/>
      <c r="R96" s="98"/>
      <c r="S96" s="98"/>
      <c r="T96" s="98"/>
      <c r="U96" s="98"/>
      <c r="V96" s="98"/>
      <c r="W96" s="98"/>
      <c r="X96" s="98"/>
      <c r="Y96" s="98"/>
      <c r="Z96" s="98"/>
      <c r="AA96" s="98"/>
    </row>
    <row r="97" spans="1:27" hidden="1">
      <c r="A97" s="125">
        <f t="shared" si="13"/>
        <v>97</v>
      </c>
      <c r="B97" s="149" t="s">
        <v>484</v>
      </c>
      <c r="C97" s="150"/>
      <c r="D97" s="150"/>
      <c r="E97" s="150"/>
      <c r="F97" s="151"/>
      <c r="G97" s="138">
        <v>3.7</v>
      </c>
      <c r="H97" s="152">
        <v>3.2</v>
      </c>
      <c r="I97" s="195">
        <v>3.2</v>
      </c>
      <c r="J97" s="163"/>
      <c r="K97" s="164"/>
      <c r="L97" s="46"/>
      <c r="M97" s="46"/>
      <c r="N97" s="46"/>
      <c r="O97" s="46"/>
      <c r="P97" s="46"/>
      <c r="Q97" s="46"/>
      <c r="R97" s="98"/>
      <c r="S97" s="98"/>
      <c r="T97" s="98"/>
      <c r="U97" s="98"/>
      <c r="V97" s="98"/>
      <c r="W97" s="98"/>
      <c r="X97" s="98"/>
      <c r="Y97" s="98"/>
      <c r="Z97" s="98"/>
      <c r="AA97" s="98"/>
    </row>
    <row r="98" spans="1:27" hidden="1">
      <c r="A98" s="125">
        <f t="shared" si="13"/>
        <v>98</v>
      </c>
      <c r="B98" s="149" t="s">
        <v>511</v>
      </c>
      <c r="C98" s="150"/>
      <c r="D98" s="150"/>
      <c r="E98" s="150"/>
      <c r="F98" s="151"/>
      <c r="G98" s="138">
        <v>4.2</v>
      </c>
      <c r="H98" s="152">
        <v>3.7</v>
      </c>
      <c r="I98" s="195">
        <v>3.7</v>
      </c>
      <c r="J98" s="163"/>
      <c r="K98" s="164"/>
      <c r="L98" s="46"/>
      <c r="M98" s="46"/>
      <c r="N98" s="46"/>
      <c r="O98" s="46"/>
      <c r="P98" s="46"/>
      <c r="Q98" s="46"/>
      <c r="R98" s="98"/>
      <c r="S98" s="98"/>
      <c r="T98" s="98"/>
      <c r="U98" s="98"/>
      <c r="V98" s="98"/>
      <c r="W98" s="98"/>
      <c r="X98" s="98"/>
      <c r="Y98" s="98"/>
      <c r="Z98" s="98"/>
      <c r="AA98" s="98"/>
    </row>
    <row r="99" spans="1:27" hidden="1">
      <c r="A99" s="125">
        <f t="shared" si="13"/>
        <v>99</v>
      </c>
      <c r="B99" s="149" t="s">
        <v>485</v>
      </c>
      <c r="C99" s="150"/>
      <c r="D99" s="150"/>
      <c r="E99" s="150"/>
      <c r="F99" s="151"/>
      <c r="G99" s="138">
        <v>4.7</v>
      </c>
      <c r="H99" s="152">
        <v>4.2</v>
      </c>
      <c r="I99" s="195">
        <v>4.2</v>
      </c>
      <c r="J99" s="163"/>
      <c r="K99" s="164"/>
      <c r="L99" s="46"/>
      <c r="M99" s="46"/>
      <c r="N99" s="46"/>
      <c r="O99" s="46"/>
      <c r="P99" s="46"/>
      <c r="Q99" s="46"/>
      <c r="R99" s="98"/>
      <c r="S99" s="98"/>
      <c r="T99" s="98"/>
      <c r="U99" s="98"/>
      <c r="V99" s="98"/>
      <c r="W99" s="98"/>
      <c r="X99" s="98"/>
      <c r="Y99" s="98"/>
      <c r="Z99" s="98"/>
      <c r="AA99" s="98"/>
    </row>
    <row r="100" spans="1:27" hidden="1">
      <c r="A100" s="125">
        <f t="shared" si="13"/>
        <v>100</v>
      </c>
      <c r="B100" s="149" t="s">
        <v>486</v>
      </c>
      <c r="C100" s="150"/>
      <c r="D100" s="150"/>
      <c r="E100" s="150"/>
      <c r="F100" s="151"/>
      <c r="G100" s="138">
        <v>5.3</v>
      </c>
      <c r="H100" s="152">
        <v>4.8</v>
      </c>
      <c r="I100" s="195">
        <v>4.8</v>
      </c>
      <c r="J100" s="163"/>
      <c r="K100" s="164"/>
      <c r="L100" s="46"/>
      <c r="M100" s="46"/>
      <c r="N100" s="46"/>
      <c r="O100" s="46"/>
      <c r="P100" s="46"/>
      <c r="Q100" s="46"/>
      <c r="R100" s="98"/>
      <c r="S100" s="98"/>
      <c r="T100" s="98"/>
      <c r="U100" s="98"/>
      <c r="V100" s="98"/>
      <c r="W100" s="98"/>
      <c r="X100" s="98"/>
      <c r="Y100" s="98"/>
      <c r="Z100" s="98"/>
      <c r="AA100" s="98"/>
    </row>
    <row r="101" spans="1:27" hidden="1">
      <c r="A101" s="125">
        <f t="shared" si="13"/>
        <v>101</v>
      </c>
      <c r="B101" s="149" t="s">
        <v>487</v>
      </c>
      <c r="C101" s="150"/>
      <c r="D101" s="150"/>
      <c r="E101" s="150"/>
      <c r="F101" s="151"/>
      <c r="G101" s="138">
        <v>5.8</v>
      </c>
      <c r="H101" s="152">
        <v>5.3</v>
      </c>
      <c r="I101" s="195">
        <v>5.3</v>
      </c>
      <c r="J101" s="163"/>
      <c r="K101" s="164"/>
      <c r="L101" s="46"/>
      <c r="M101" s="46"/>
      <c r="N101" s="46"/>
      <c r="O101" s="46"/>
      <c r="P101" s="46"/>
      <c r="Q101" s="46"/>
      <c r="R101" s="98"/>
      <c r="S101" s="98"/>
      <c r="T101" s="98"/>
      <c r="U101" s="98"/>
      <c r="V101" s="98"/>
      <c r="W101" s="98"/>
      <c r="X101" s="98"/>
      <c r="Y101" s="98"/>
      <c r="Z101" s="98"/>
      <c r="AA101" s="98"/>
    </row>
    <row r="102" spans="1:27" hidden="1">
      <c r="A102" s="125">
        <f t="shared" si="13"/>
        <v>102</v>
      </c>
      <c r="B102" s="149" t="s">
        <v>488</v>
      </c>
      <c r="C102" s="150"/>
      <c r="D102" s="150"/>
      <c r="E102" s="150"/>
      <c r="F102" s="151"/>
      <c r="G102" s="138">
        <v>5.8</v>
      </c>
      <c r="H102" s="152">
        <v>5.3</v>
      </c>
      <c r="I102" s="195">
        <v>5.3</v>
      </c>
      <c r="J102" s="163"/>
      <c r="K102" s="164"/>
      <c r="L102" s="46"/>
      <c r="M102" s="46"/>
      <c r="N102" s="46"/>
      <c r="O102" s="46"/>
      <c r="P102" s="46"/>
      <c r="Q102" s="46"/>
      <c r="R102" s="98"/>
      <c r="S102" s="98"/>
      <c r="T102" s="98"/>
      <c r="U102" s="98"/>
      <c r="V102" s="98"/>
      <c r="W102" s="98"/>
      <c r="X102" s="98"/>
      <c r="Y102" s="98"/>
      <c r="Z102" s="98"/>
      <c r="AA102" s="98"/>
    </row>
    <row r="103" spans="1:27" ht="14.55" hidden="1" customHeight="1">
      <c r="A103" s="156"/>
      <c r="B103" s="17"/>
      <c r="C103" s="17"/>
      <c r="D103" s="17"/>
      <c r="E103" s="17"/>
      <c r="F103" s="17"/>
      <c r="G103" s="121">
        <f>COLUMN()</f>
        <v>7</v>
      </c>
      <c r="H103" s="121">
        <f>COLUMN()</f>
        <v>8</v>
      </c>
      <c r="I103" s="121">
        <f>COLUMN()</f>
        <v>9</v>
      </c>
      <c r="J103" s="157"/>
      <c r="K103" s="157"/>
      <c r="L103" s="46"/>
      <c r="M103" s="46"/>
      <c r="N103" s="46"/>
      <c r="O103" s="46"/>
      <c r="P103" s="46"/>
      <c r="Q103" s="46"/>
      <c r="R103" s="98"/>
      <c r="S103" s="98"/>
      <c r="T103" s="98"/>
      <c r="U103" s="98"/>
      <c r="V103" s="98"/>
      <c r="W103" s="98"/>
      <c r="X103" s="98"/>
      <c r="Y103" s="98"/>
      <c r="Z103" s="98"/>
      <c r="AA103" s="98"/>
    </row>
    <row r="104" spans="1:27" hidden="1">
      <c r="A104" s="10"/>
      <c r="B104" s="580" t="s">
        <v>505</v>
      </c>
      <c r="C104" s="580"/>
      <c r="D104" s="580"/>
      <c r="E104" s="580"/>
      <c r="F104" s="580"/>
      <c r="G104" s="581" t="s">
        <v>506</v>
      </c>
      <c r="H104" s="581"/>
      <c r="I104" s="581"/>
      <c r="J104" s="157"/>
      <c r="K104" s="157"/>
      <c r="L104" s="46"/>
      <c r="M104" s="46"/>
      <c r="N104" s="46"/>
      <c r="O104" s="46"/>
      <c r="P104" s="46"/>
      <c r="Q104" s="46"/>
      <c r="R104" s="98"/>
      <c r="S104" s="98"/>
      <c r="T104" s="98"/>
      <c r="U104" s="98"/>
      <c r="V104" s="98"/>
      <c r="W104" s="98"/>
      <c r="X104" s="98"/>
      <c r="Y104" s="98"/>
      <c r="Z104" s="98"/>
      <c r="AA104" s="98"/>
    </row>
    <row r="105" spans="1:27" hidden="1">
      <c r="A105" s="10"/>
      <c r="B105" s="604" t="s">
        <v>513</v>
      </c>
      <c r="C105" s="604"/>
      <c r="D105" s="604"/>
      <c r="E105" s="604"/>
      <c r="F105" s="604"/>
      <c r="G105" s="145">
        <v>1</v>
      </c>
      <c r="H105" s="146">
        <v>2</v>
      </c>
      <c r="I105" s="146">
        <v>3</v>
      </c>
      <c r="J105" s="157"/>
      <c r="K105" s="157"/>
      <c r="L105" s="46"/>
      <c r="M105" s="46"/>
      <c r="N105" s="46"/>
      <c r="O105" s="46"/>
      <c r="P105" s="46"/>
      <c r="Q105" s="46"/>
      <c r="R105" s="98"/>
      <c r="S105" s="98"/>
      <c r="T105" s="98"/>
      <c r="U105" s="98"/>
      <c r="V105" s="98"/>
      <c r="W105" s="98"/>
      <c r="X105" s="98"/>
      <c r="Y105" s="98"/>
      <c r="Z105" s="98"/>
      <c r="AA105" s="98"/>
    </row>
    <row r="106" spans="1:27" hidden="1">
      <c r="A106" s="125">
        <f t="shared" ref="A106:A108" si="14">ROW()</f>
        <v>106</v>
      </c>
      <c r="B106" s="326" t="s">
        <v>735</v>
      </c>
      <c r="C106" s="325"/>
      <c r="D106" s="325"/>
      <c r="E106" s="325"/>
      <c r="F106" s="151"/>
      <c r="G106" s="319">
        <f>G79-K106</f>
        <v>4.5</v>
      </c>
      <c r="H106" s="320">
        <f>H79-K106</f>
        <v>4</v>
      </c>
      <c r="I106" s="320">
        <f>I79-K106</f>
        <v>4</v>
      </c>
      <c r="J106" s="157"/>
      <c r="K106" s="360">
        <v>0.5</v>
      </c>
      <c r="L106" s="46"/>
      <c r="M106" s="154" t="s">
        <v>910</v>
      </c>
      <c r="N106" s="46"/>
      <c r="O106" s="46"/>
      <c r="P106" s="46"/>
      <c r="Q106" s="46"/>
      <c r="R106" s="98"/>
      <c r="S106" s="98"/>
      <c r="T106" s="98"/>
      <c r="U106" s="98"/>
      <c r="V106" s="98"/>
      <c r="W106" s="98"/>
      <c r="X106" s="98"/>
      <c r="Y106" s="98"/>
      <c r="Z106" s="98"/>
      <c r="AA106" s="98"/>
    </row>
    <row r="107" spans="1:27" hidden="1">
      <c r="A107" s="125">
        <f t="shared" si="14"/>
        <v>107</v>
      </c>
      <c r="B107" s="326" t="s">
        <v>736</v>
      </c>
      <c r="C107" s="325"/>
      <c r="D107" s="325"/>
      <c r="E107" s="325"/>
      <c r="F107" s="151"/>
      <c r="G107" s="319">
        <f>G80-K107</f>
        <v>4.5</v>
      </c>
      <c r="H107" s="320">
        <f>H80-K107</f>
        <v>4</v>
      </c>
      <c r="I107" s="320">
        <f>I80-K107</f>
        <v>4</v>
      </c>
      <c r="J107" s="157"/>
      <c r="K107" s="360">
        <v>0.5</v>
      </c>
      <c r="L107" s="46"/>
      <c r="M107" s="46"/>
      <c r="N107" s="46"/>
      <c r="O107" s="46"/>
      <c r="P107" s="46"/>
      <c r="Q107" s="46"/>
      <c r="R107" s="98"/>
      <c r="S107" s="98"/>
      <c r="T107" s="98"/>
      <c r="U107" s="98"/>
      <c r="V107" s="98"/>
      <c r="W107" s="98"/>
      <c r="X107" s="98"/>
      <c r="Y107" s="98"/>
      <c r="Z107" s="98"/>
      <c r="AA107" s="98"/>
    </row>
    <row r="108" spans="1:27" hidden="1">
      <c r="A108" s="125">
        <f t="shared" si="14"/>
        <v>108</v>
      </c>
      <c r="B108" s="326" t="s">
        <v>737</v>
      </c>
      <c r="C108" s="325"/>
      <c r="D108" s="325"/>
      <c r="E108" s="325"/>
      <c r="F108" s="151"/>
      <c r="G108" s="319">
        <f>G81-K108</f>
        <v>4.5</v>
      </c>
      <c r="H108" s="320">
        <f>H81-K108</f>
        <v>4</v>
      </c>
      <c r="I108" s="320">
        <f>I81-K108</f>
        <v>4</v>
      </c>
      <c r="J108" s="157"/>
      <c r="K108" s="360">
        <v>0.5</v>
      </c>
      <c r="L108" s="46"/>
      <c r="M108" s="46"/>
      <c r="N108" s="46"/>
      <c r="O108" s="46"/>
      <c r="P108" s="46"/>
      <c r="Q108" s="46"/>
      <c r="R108" s="98"/>
      <c r="S108" s="98"/>
      <c r="T108" s="98"/>
      <c r="U108" s="98"/>
      <c r="V108" s="98"/>
      <c r="W108" s="98"/>
      <c r="X108" s="98"/>
      <c r="Y108" s="98"/>
      <c r="Z108" s="98"/>
      <c r="AA108" s="98"/>
    </row>
    <row r="109" spans="1:27" hidden="1">
      <c r="A109" s="125">
        <f t="shared" si="12"/>
        <v>109</v>
      </c>
      <c r="B109" s="165" t="s">
        <v>492</v>
      </c>
      <c r="C109" s="150"/>
      <c r="D109" s="150"/>
      <c r="E109" s="150"/>
      <c r="F109" s="151"/>
      <c r="G109" s="166">
        <f>H140-K109</f>
        <v>0.84</v>
      </c>
      <c r="H109" s="167">
        <f>I140-K109</f>
        <v>0.74</v>
      </c>
      <c r="I109" s="197">
        <f>J140-K109</f>
        <v>0.74</v>
      </c>
      <c r="J109" s="157"/>
      <c r="K109" s="168">
        <v>0.06</v>
      </c>
      <c r="L109" s="46"/>
      <c r="M109" s="154"/>
      <c r="N109" s="46"/>
      <c r="O109" s="46"/>
      <c r="P109" s="46"/>
      <c r="Q109" s="46"/>
      <c r="R109" s="98"/>
      <c r="S109" s="98"/>
      <c r="T109" s="98"/>
      <c r="U109" s="98"/>
      <c r="V109" s="98"/>
      <c r="W109" s="98"/>
      <c r="X109" s="98"/>
      <c r="Y109" s="98"/>
      <c r="Z109" s="98"/>
      <c r="AA109" s="98"/>
    </row>
    <row r="110" spans="1:27" hidden="1">
      <c r="A110" s="125">
        <f t="shared" si="12"/>
        <v>110</v>
      </c>
      <c r="B110" s="165" t="s">
        <v>514</v>
      </c>
      <c r="C110" s="150"/>
      <c r="D110" s="150"/>
      <c r="E110" s="150"/>
      <c r="F110" s="151"/>
      <c r="G110" s="166">
        <f>H143-K110</f>
        <v>2.08</v>
      </c>
      <c r="H110" s="167">
        <f>I143-K110</f>
        <v>1.88</v>
      </c>
      <c r="I110" s="197">
        <f>J143-K110</f>
        <v>1.88</v>
      </c>
      <c r="J110" s="157"/>
      <c r="K110" s="168">
        <v>0.12</v>
      </c>
      <c r="L110" s="46"/>
      <c r="M110" s="46"/>
      <c r="N110" s="46"/>
      <c r="O110" s="46"/>
      <c r="P110" s="46"/>
      <c r="Q110" s="46"/>
      <c r="R110" s="98"/>
      <c r="S110" s="98"/>
      <c r="T110" s="98"/>
      <c r="U110" s="98"/>
      <c r="V110" s="98"/>
      <c r="W110" s="98"/>
      <c r="X110" s="98"/>
      <c r="Y110" s="98"/>
      <c r="Z110" s="98"/>
      <c r="AA110" s="98"/>
    </row>
    <row r="111" spans="1:27" hidden="1">
      <c r="A111" s="125">
        <f t="shared" si="12"/>
        <v>111</v>
      </c>
      <c r="B111" s="169" t="s">
        <v>489</v>
      </c>
      <c r="C111" s="150"/>
      <c r="D111" s="150"/>
      <c r="E111" s="150"/>
      <c r="F111" s="151"/>
      <c r="G111" s="166">
        <f t="shared" ref="G111:G119" si="15">G82-K111</f>
        <v>1.21</v>
      </c>
      <c r="H111" s="167">
        <f t="shared" ref="H111:H119" si="16">H82-K111</f>
        <v>1.01</v>
      </c>
      <c r="I111" s="197">
        <f t="shared" ref="I111:I119" si="17">I82-K111</f>
        <v>1.01</v>
      </c>
      <c r="J111" s="157"/>
      <c r="K111" s="168">
        <v>0.09</v>
      </c>
      <c r="L111" s="46"/>
      <c r="M111" s="46"/>
      <c r="N111" s="46"/>
      <c r="O111" s="46"/>
      <c r="P111" s="46"/>
      <c r="Q111" s="46"/>
      <c r="R111" s="98"/>
      <c r="S111" s="98"/>
      <c r="T111" s="98"/>
      <c r="U111" s="98"/>
      <c r="V111" s="98"/>
      <c r="W111" s="98"/>
      <c r="X111" s="98"/>
      <c r="Y111" s="98"/>
      <c r="Z111" s="98"/>
      <c r="AA111" s="98"/>
    </row>
    <row r="112" spans="1:27" hidden="1">
      <c r="A112" s="125">
        <f t="shared" si="12"/>
        <v>112</v>
      </c>
      <c r="B112" s="169" t="s">
        <v>490</v>
      </c>
      <c r="C112" s="150"/>
      <c r="D112" s="150"/>
      <c r="E112" s="150"/>
      <c r="F112" s="151"/>
      <c r="G112" s="166">
        <f t="shared" si="15"/>
        <v>1.21</v>
      </c>
      <c r="H112" s="167">
        <f t="shared" si="16"/>
        <v>1.01</v>
      </c>
      <c r="I112" s="197">
        <f t="shared" si="17"/>
        <v>1.01</v>
      </c>
      <c r="J112" s="157"/>
      <c r="K112" s="168">
        <v>0.09</v>
      </c>
      <c r="L112" s="46"/>
      <c r="M112" s="46"/>
      <c r="N112" s="46"/>
      <c r="O112" s="46"/>
      <c r="P112" s="46"/>
      <c r="Q112" s="46"/>
      <c r="R112" s="98"/>
      <c r="S112" s="98"/>
      <c r="T112" s="98"/>
      <c r="U112" s="98"/>
      <c r="V112" s="98"/>
      <c r="W112" s="98"/>
      <c r="X112" s="98"/>
      <c r="Y112" s="98"/>
      <c r="Z112" s="98"/>
      <c r="AA112" s="98"/>
    </row>
    <row r="113" spans="1:27" hidden="1">
      <c r="A113" s="125">
        <f t="shared" si="12"/>
        <v>113</v>
      </c>
      <c r="B113" s="169" t="s">
        <v>515</v>
      </c>
      <c r="C113" s="150"/>
      <c r="D113" s="150"/>
      <c r="E113" s="150"/>
      <c r="F113" s="151"/>
      <c r="G113" s="166">
        <f t="shared" si="15"/>
        <v>1.48</v>
      </c>
      <c r="H113" s="167">
        <f t="shared" si="16"/>
        <v>1.28</v>
      </c>
      <c r="I113" s="197">
        <f t="shared" si="17"/>
        <v>1.28</v>
      </c>
      <c r="J113" s="157"/>
      <c r="K113" s="168">
        <v>0.12</v>
      </c>
      <c r="L113" s="46"/>
      <c r="M113" s="46"/>
      <c r="N113" s="46"/>
      <c r="O113" s="46"/>
      <c r="P113" s="46"/>
      <c r="Q113" s="46"/>
      <c r="R113" s="98"/>
      <c r="S113" s="98"/>
      <c r="T113" s="98"/>
      <c r="U113" s="98"/>
      <c r="V113" s="98"/>
      <c r="W113" s="98"/>
      <c r="X113" s="98"/>
      <c r="Y113" s="98"/>
      <c r="Z113" s="98"/>
      <c r="AA113" s="98"/>
    </row>
    <row r="114" spans="1:27" hidden="1">
      <c r="A114" s="125">
        <f t="shared" si="12"/>
        <v>114</v>
      </c>
      <c r="B114" s="169" t="s">
        <v>516</v>
      </c>
      <c r="C114" s="150"/>
      <c r="D114" s="150"/>
      <c r="E114" s="150"/>
      <c r="F114" s="151"/>
      <c r="G114" s="166">
        <f t="shared" si="15"/>
        <v>1.76</v>
      </c>
      <c r="H114" s="167">
        <f t="shared" si="16"/>
        <v>1.46</v>
      </c>
      <c r="I114" s="197">
        <f t="shared" si="17"/>
        <v>1.46</v>
      </c>
      <c r="J114" s="157"/>
      <c r="K114" s="168">
        <v>0.14000000000000001</v>
      </c>
      <c r="L114" s="46"/>
      <c r="M114" s="46"/>
      <c r="N114" s="46"/>
      <c r="O114" s="46"/>
      <c r="P114" s="46"/>
      <c r="Q114" s="46"/>
      <c r="R114" s="98"/>
      <c r="S114" s="98"/>
      <c r="T114" s="98"/>
      <c r="U114" s="98"/>
      <c r="V114" s="98"/>
      <c r="W114" s="98"/>
      <c r="X114" s="98"/>
      <c r="Y114" s="98"/>
      <c r="Z114" s="98"/>
      <c r="AA114" s="98"/>
    </row>
    <row r="115" spans="1:27" hidden="1">
      <c r="A115" s="125">
        <f t="shared" si="12"/>
        <v>115</v>
      </c>
      <c r="B115" s="169" t="s">
        <v>517</v>
      </c>
      <c r="C115" s="150"/>
      <c r="D115" s="150"/>
      <c r="E115" s="150"/>
      <c r="F115" s="151"/>
      <c r="G115" s="166">
        <f t="shared" si="15"/>
        <v>2.14</v>
      </c>
      <c r="H115" s="167">
        <f t="shared" si="16"/>
        <v>1.84</v>
      </c>
      <c r="I115" s="197">
        <f t="shared" si="17"/>
        <v>1.84</v>
      </c>
      <c r="J115" s="157"/>
      <c r="K115" s="168">
        <v>0.26</v>
      </c>
      <c r="L115" s="46"/>
      <c r="M115" s="46"/>
      <c r="N115" s="46"/>
      <c r="O115" s="46"/>
      <c r="P115" s="46"/>
      <c r="Q115" s="46"/>
      <c r="R115" s="98"/>
      <c r="S115" s="98"/>
      <c r="T115" s="98"/>
      <c r="U115" s="98"/>
      <c r="V115" s="98"/>
      <c r="W115" s="98"/>
      <c r="X115" s="98"/>
      <c r="Y115" s="98"/>
      <c r="Z115" s="98"/>
      <c r="AA115" s="98"/>
    </row>
    <row r="116" spans="1:27" hidden="1">
      <c r="A116" s="125">
        <f t="shared" si="12"/>
        <v>116</v>
      </c>
      <c r="B116" s="169" t="s">
        <v>491</v>
      </c>
      <c r="C116" s="150"/>
      <c r="D116" s="150"/>
      <c r="E116" s="150"/>
      <c r="F116" s="151"/>
      <c r="G116" s="166">
        <f t="shared" si="15"/>
        <v>2.14</v>
      </c>
      <c r="H116" s="167">
        <f t="shared" si="16"/>
        <v>1.84</v>
      </c>
      <c r="I116" s="197">
        <f t="shared" si="17"/>
        <v>1.84</v>
      </c>
      <c r="J116" s="157"/>
      <c r="K116" s="168">
        <v>0.26</v>
      </c>
      <c r="L116" s="46"/>
      <c r="M116" s="46"/>
      <c r="N116" s="46"/>
      <c r="O116" s="46"/>
      <c r="P116" s="46"/>
      <c r="Q116" s="46"/>
      <c r="R116" s="98"/>
      <c r="S116" s="98"/>
      <c r="T116" s="98"/>
      <c r="U116" s="98"/>
      <c r="V116" s="98"/>
      <c r="W116" s="98"/>
      <c r="X116" s="98"/>
      <c r="Y116" s="98"/>
      <c r="Z116" s="98"/>
      <c r="AA116" s="98"/>
    </row>
    <row r="117" spans="1:27" hidden="1">
      <c r="A117" s="125">
        <f t="shared" si="12"/>
        <v>117</v>
      </c>
      <c r="B117" s="169" t="s">
        <v>518</v>
      </c>
      <c r="C117" s="150"/>
      <c r="D117" s="150"/>
      <c r="E117" s="150"/>
      <c r="F117" s="151"/>
      <c r="G117" s="166">
        <f t="shared" si="15"/>
        <v>2.77</v>
      </c>
      <c r="H117" s="167">
        <f t="shared" si="16"/>
        <v>2.27</v>
      </c>
      <c r="I117" s="197">
        <f t="shared" si="17"/>
        <v>2.27</v>
      </c>
      <c r="J117" s="157"/>
      <c r="K117" s="168">
        <v>0.43</v>
      </c>
      <c r="L117" s="46"/>
      <c r="M117" s="46"/>
      <c r="N117" s="46"/>
      <c r="O117" s="46"/>
      <c r="P117" s="46"/>
      <c r="Q117" s="46"/>
      <c r="R117" s="98"/>
      <c r="S117" s="98"/>
      <c r="T117" s="98"/>
      <c r="U117" s="98"/>
      <c r="V117" s="98"/>
      <c r="W117" s="98"/>
      <c r="X117" s="98"/>
      <c r="Y117" s="98"/>
      <c r="Z117" s="98"/>
      <c r="AA117" s="98"/>
    </row>
    <row r="118" spans="1:27" hidden="1">
      <c r="A118" s="125">
        <f t="shared" si="12"/>
        <v>118</v>
      </c>
      <c r="B118" s="169" t="s">
        <v>519</v>
      </c>
      <c r="C118" s="150"/>
      <c r="D118" s="150"/>
      <c r="E118" s="150"/>
      <c r="F118" s="151"/>
      <c r="G118" s="166">
        <f t="shared" si="15"/>
        <v>3.48</v>
      </c>
      <c r="H118" s="167">
        <f t="shared" si="16"/>
        <v>2.48</v>
      </c>
      <c r="I118" s="197">
        <f t="shared" si="17"/>
        <v>2.48</v>
      </c>
      <c r="J118" s="157"/>
      <c r="K118" s="168">
        <v>0.72</v>
      </c>
      <c r="L118" s="46"/>
      <c r="M118" s="46"/>
      <c r="N118" s="46"/>
      <c r="O118" s="46"/>
      <c r="P118" s="46"/>
      <c r="Q118" s="46"/>
      <c r="R118" s="98"/>
      <c r="S118" s="98"/>
      <c r="T118" s="98"/>
      <c r="U118" s="98"/>
      <c r="V118" s="98"/>
      <c r="W118" s="98"/>
      <c r="X118" s="98"/>
      <c r="Y118" s="98"/>
      <c r="Z118" s="98"/>
      <c r="AA118" s="98"/>
    </row>
    <row r="119" spans="1:27" hidden="1">
      <c r="A119" s="125">
        <f t="shared" si="12"/>
        <v>119</v>
      </c>
      <c r="B119" s="169" t="s">
        <v>520</v>
      </c>
      <c r="C119" s="150"/>
      <c r="D119" s="150"/>
      <c r="E119" s="150"/>
      <c r="F119" s="151"/>
      <c r="G119" s="166">
        <f t="shared" si="15"/>
        <v>3.48</v>
      </c>
      <c r="H119" s="167">
        <f t="shared" si="16"/>
        <v>2.48</v>
      </c>
      <c r="I119" s="197">
        <f t="shared" si="17"/>
        <v>2.48</v>
      </c>
      <c r="J119" s="157"/>
      <c r="K119" s="168">
        <v>0.72</v>
      </c>
      <c r="L119" s="46"/>
      <c r="M119" s="46"/>
      <c r="N119" s="46"/>
      <c r="O119" s="46"/>
      <c r="P119" s="46"/>
      <c r="Q119" s="46"/>
      <c r="R119" s="98"/>
      <c r="S119" s="98"/>
      <c r="T119" s="98"/>
      <c r="U119" s="98"/>
      <c r="V119" s="98"/>
      <c r="W119" s="98"/>
      <c r="X119" s="98"/>
      <c r="Y119" s="98"/>
      <c r="Z119" s="98"/>
      <c r="AA119" s="98"/>
    </row>
    <row r="120" spans="1:27" ht="14.55" hidden="1" customHeight="1">
      <c r="A120" s="156"/>
      <c r="B120" s="17"/>
      <c r="C120" s="17"/>
      <c r="D120" s="17"/>
      <c r="E120" s="17"/>
      <c r="F120" s="17"/>
      <c r="G120" s="121">
        <f>COLUMN()</f>
        <v>7</v>
      </c>
      <c r="H120" s="121">
        <f>COLUMN()</f>
        <v>8</v>
      </c>
      <c r="I120" s="121">
        <f>COLUMN()</f>
        <v>9</v>
      </c>
      <c r="J120" s="157"/>
      <c r="K120" s="157"/>
      <c r="L120" s="46"/>
      <c r="M120" s="46"/>
      <c r="N120" s="46"/>
      <c r="O120" s="46"/>
      <c r="P120" s="46"/>
      <c r="Q120" s="46"/>
      <c r="R120" s="98"/>
      <c r="S120" s="98"/>
      <c r="T120" s="98"/>
      <c r="U120" s="98"/>
      <c r="V120" s="98"/>
      <c r="W120" s="98"/>
      <c r="X120" s="98"/>
      <c r="Y120" s="98"/>
      <c r="Z120" s="98"/>
      <c r="AA120" s="98"/>
    </row>
    <row r="121" spans="1:27" hidden="1">
      <c r="A121" s="10"/>
      <c r="B121" s="580" t="s">
        <v>505</v>
      </c>
      <c r="C121" s="580"/>
      <c r="D121" s="580"/>
      <c r="E121" s="580"/>
      <c r="F121" s="580"/>
      <c r="G121" s="581" t="s">
        <v>506</v>
      </c>
      <c r="H121" s="581"/>
      <c r="I121" s="581"/>
      <c r="J121" s="157"/>
      <c r="K121" s="157"/>
      <c r="L121" s="46"/>
      <c r="M121" s="46"/>
      <c r="N121" s="46"/>
      <c r="O121" s="46"/>
      <c r="P121" s="46"/>
      <c r="Q121" s="46"/>
      <c r="R121" s="98"/>
      <c r="S121" s="98"/>
      <c r="T121" s="98"/>
      <c r="U121" s="98"/>
      <c r="V121" s="98"/>
      <c r="W121" s="98"/>
      <c r="X121" s="98"/>
      <c r="Y121" s="98"/>
      <c r="Z121" s="98"/>
      <c r="AA121" s="98"/>
    </row>
    <row r="122" spans="1:27" hidden="1">
      <c r="A122" s="10"/>
      <c r="B122" s="605" t="s">
        <v>521</v>
      </c>
      <c r="C122" s="605"/>
      <c r="D122" s="605"/>
      <c r="E122" s="605"/>
      <c r="F122" s="605"/>
      <c r="G122" s="145">
        <v>1</v>
      </c>
      <c r="H122" s="146">
        <v>2</v>
      </c>
      <c r="I122" s="146">
        <v>3</v>
      </c>
      <c r="J122" s="157"/>
      <c r="K122" s="157"/>
      <c r="L122" s="46"/>
      <c r="M122" s="46"/>
      <c r="N122" s="46"/>
      <c r="O122" s="46"/>
      <c r="P122" s="46"/>
      <c r="Q122" s="46"/>
      <c r="R122" s="98"/>
      <c r="S122" s="98"/>
      <c r="T122" s="98"/>
      <c r="U122" s="98"/>
      <c r="V122" s="98"/>
      <c r="W122" s="98"/>
      <c r="X122" s="98"/>
      <c r="Y122" s="98"/>
      <c r="Z122" s="98"/>
      <c r="AA122" s="98"/>
    </row>
    <row r="123" spans="1:27" hidden="1">
      <c r="A123" s="125">
        <f t="shared" si="12"/>
        <v>123</v>
      </c>
      <c r="B123" s="165" t="s">
        <v>492</v>
      </c>
      <c r="C123" s="150"/>
      <c r="D123" s="150"/>
      <c r="E123" s="150"/>
      <c r="F123" s="151"/>
      <c r="G123" s="166">
        <f>H140-K123</f>
        <v>0.84</v>
      </c>
      <c r="H123" s="167">
        <f>I140-K123</f>
        <v>0.74</v>
      </c>
      <c r="I123" s="197">
        <f>I140-K123</f>
        <v>0.74</v>
      </c>
      <c r="J123" s="157"/>
      <c r="K123" s="168">
        <v>0.06</v>
      </c>
      <c r="L123" s="46"/>
      <c r="M123" s="154" t="s">
        <v>910</v>
      </c>
      <c r="N123" s="46"/>
      <c r="O123" s="46"/>
      <c r="P123" s="46"/>
      <c r="Q123" s="46"/>
      <c r="R123" s="98"/>
      <c r="S123" s="98"/>
      <c r="T123" s="98"/>
      <c r="U123" s="98"/>
      <c r="V123" s="98"/>
      <c r="W123" s="98"/>
      <c r="X123" s="98"/>
      <c r="Y123" s="98"/>
      <c r="Z123" s="98"/>
      <c r="AA123" s="98"/>
    </row>
    <row r="124" spans="1:27" hidden="1">
      <c r="A124" s="125">
        <f t="shared" si="12"/>
        <v>124</v>
      </c>
      <c r="B124" s="165" t="s">
        <v>514</v>
      </c>
      <c r="C124" s="150"/>
      <c r="D124" s="150"/>
      <c r="E124" s="150"/>
      <c r="F124" s="151"/>
      <c r="G124" s="166">
        <f>H143-K124</f>
        <v>2.08</v>
      </c>
      <c r="H124" s="167">
        <f>I143-K124</f>
        <v>1.88</v>
      </c>
      <c r="I124" s="197">
        <f>J143-K124</f>
        <v>1.88</v>
      </c>
      <c r="J124" s="157"/>
      <c r="K124" s="168">
        <v>0.12</v>
      </c>
      <c r="L124" s="46"/>
      <c r="M124" s="46"/>
      <c r="N124" s="46"/>
      <c r="O124" s="46"/>
      <c r="P124" s="46"/>
      <c r="Q124" s="46"/>
      <c r="R124" s="98"/>
      <c r="S124" s="98"/>
      <c r="T124" s="98"/>
      <c r="U124" s="98"/>
      <c r="V124" s="98"/>
      <c r="W124" s="98"/>
      <c r="X124" s="98"/>
      <c r="Y124" s="98"/>
      <c r="Z124" s="98"/>
      <c r="AA124" s="98"/>
    </row>
    <row r="125" spans="1:27" hidden="1">
      <c r="A125" s="125">
        <f t="shared" si="12"/>
        <v>125</v>
      </c>
      <c r="B125" s="169" t="s">
        <v>489</v>
      </c>
      <c r="C125" s="150"/>
      <c r="D125" s="150"/>
      <c r="E125" s="150"/>
      <c r="F125" s="151"/>
      <c r="G125" s="170">
        <v>0</v>
      </c>
      <c r="H125" s="171">
        <v>0</v>
      </c>
      <c r="I125" s="198">
        <v>0</v>
      </c>
      <c r="J125" s="157"/>
      <c r="K125" s="168">
        <v>0</v>
      </c>
      <c r="L125" s="46"/>
      <c r="M125" s="46"/>
      <c r="N125" s="46"/>
      <c r="O125" s="46"/>
      <c r="P125" s="46"/>
      <c r="Q125" s="46"/>
      <c r="R125" s="98"/>
      <c r="S125" s="98"/>
      <c r="T125" s="98"/>
      <c r="U125" s="98"/>
      <c r="V125" s="98"/>
      <c r="W125" s="98"/>
      <c r="X125" s="98"/>
      <c r="Y125" s="98"/>
      <c r="Z125" s="98"/>
      <c r="AA125" s="98"/>
    </row>
    <row r="126" spans="1:27" hidden="1">
      <c r="A126" s="125">
        <f t="shared" si="12"/>
        <v>126</v>
      </c>
      <c r="B126" s="169" t="s">
        <v>490</v>
      </c>
      <c r="C126" s="150"/>
      <c r="D126" s="150"/>
      <c r="E126" s="150"/>
      <c r="F126" s="151"/>
      <c r="G126" s="170">
        <v>0</v>
      </c>
      <c r="H126" s="171">
        <v>0</v>
      </c>
      <c r="I126" s="198">
        <v>0</v>
      </c>
      <c r="J126" s="157"/>
      <c r="K126" s="168">
        <v>0</v>
      </c>
      <c r="L126" s="46"/>
      <c r="M126" s="46"/>
      <c r="N126" s="46"/>
      <c r="O126" s="46"/>
      <c r="P126" s="46"/>
      <c r="Q126" s="46"/>
      <c r="R126" s="98"/>
      <c r="S126" s="98"/>
      <c r="T126" s="98"/>
      <c r="U126" s="98"/>
      <c r="V126" s="98"/>
      <c r="W126" s="98"/>
      <c r="X126" s="98"/>
      <c r="Y126" s="98"/>
      <c r="Z126" s="98"/>
      <c r="AA126" s="98"/>
    </row>
    <row r="127" spans="1:27" hidden="1">
      <c r="A127" s="125">
        <f t="shared" si="12"/>
        <v>127</v>
      </c>
      <c r="B127" s="169" t="s">
        <v>515</v>
      </c>
      <c r="C127" s="150"/>
      <c r="D127" s="150"/>
      <c r="E127" s="150"/>
      <c r="F127" s="151"/>
      <c r="G127" s="166">
        <f t="shared" ref="G127:G133" si="18">G96-K127</f>
        <v>3.08</v>
      </c>
      <c r="H127" s="167">
        <f t="shared" ref="H127:H133" si="19">H96-K127</f>
        <v>2.88</v>
      </c>
      <c r="I127" s="197">
        <f t="shared" ref="I127:I133" si="20">I96-K127</f>
        <v>2.88</v>
      </c>
      <c r="J127" s="157"/>
      <c r="K127" s="168">
        <v>0.12</v>
      </c>
      <c r="L127" s="46"/>
      <c r="M127" s="46"/>
      <c r="N127" s="46"/>
      <c r="O127" s="46"/>
      <c r="P127" s="46"/>
      <c r="Q127" s="46"/>
      <c r="R127" s="98"/>
      <c r="S127" s="98"/>
      <c r="T127" s="98"/>
      <c r="U127" s="98"/>
      <c r="V127" s="98"/>
      <c r="W127" s="98"/>
      <c r="X127" s="98"/>
      <c r="Y127" s="98"/>
      <c r="Z127" s="98"/>
      <c r="AA127" s="98"/>
    </row>
    <row r="128" spans="1:27" hidden="1">
      <c r="A128" s="125">
        <f t="shared" si="12"/>
        <v>128</v>
      </c>
      <c r="B128" s="169" t="s">
        <v>516</v>
      </c>
      <c r="C128" s="150"/>
      <c r="D128" s="150"/>
      <c r="E128" s="150"/>
      <c r="F128" s="151"/>
      <c r="G128" s="166">
        <f t="shared" si="18"/>
        <v>3.56</v>
      </c>
      <c r="H128" s="167">
        <f t="shared" si="19"/>
        <v>3.06</v>
      </c>
      <c r="I128" s="197">
        <f t="shared" si="20"/>
        <v>3.06</v>
      </c>
      <c r="J128" s="157"/>
      <c r="K128" s="168">
        <v>0.14000000000000001</v>
      </c>
      <c r="L128" s="46"/>
      <c r="M128" s="46"/>
      <c r="N128" s="46"/>
      <c r="O128" s="46"/>
      <c r="P128" s="46"/>
      <c r="Q128" s="46"/>
      <c r="R128" s="98"/>
      <c r="S128" s="98"/>
      <c r="T128" s="98"/>
      <c r="U128" s="98"/>
      <c r="V128" s="98"/>
      <c r="W128" s="98"/>
      <c r="X128" s="98"/>
      <c r="Y128" s="98"/>
      <c r="Z128" s="98"/>
      <c r="AA128" s="98"/>
    </row>
    <row r="129" spans="1:27" hidden="1">
      <c r="A129" s="125">
        <f t="shared" si="12"/>
        <v>129</v>
      </c>
      <c r="B129" s="169" t="s">
        <v>517</v>
      </c>
      <c r="C129" s="150"/>
      <c r="D129" s="150"/>
      <c r="E129" s="150"/>
      <c r="F129" s="151"/>
      <c r="G129" s="166">
        <f t="shared" si="18"/>
        <v>3.94</v>
      </c>
      <c r="H129" s="167">
        <f t="shared" si="19"/>
        <v>3.44</v>
      </c>
      <c r="I129" s="197">
        <f t="shared" si="20"/>
        <v>3.44</v>
      </c>
      <c r="J129" s="157"/>
      <c r="K129" s="168">
        <v>0.26</v>
      </c>
      <c r="L129" s="46"/>
      <c r="M129" s="46"/>
      <c r="N129" s="46"/>
      <c r="O129" s="46"/>
      <c r="P129" s="46"/>
      <c r="Q129" s="46"/>
      <c r="R129" s="98"/>
      <c r="S129" s="98"/>
      <c r="T129" s="98"/>
      <c r="U129" s="98"/>
      <c r="V129" s="98"/>
      <c r="W129" s="98"/>
      <c r="X129" s="98"/>
      <c r="Y129" s="98"/>
      <c r="Z129" s="98"/>
      <c r="AA129" s="98"/>
    </row>
    <row r="130" spans="1:27" hidden="1">
      <c r="A130" s="125">
        <f t="shared" si="12"/>
        <v>130</v>
      </c>
      <c r="B130" s="169" t="s">
        <v>491</v>
      </c>
      <c r="C130" s="150"/>
      <c r="D130" s="150"/>
      <c r="E130" s="150"/>
      <c r="F130" s="151"/>
      <c r="G130" s="166">
        <f t="shared" si="18"/>
        <v>4.4400000000000004</v>
      </c>
      <c r="H130" s="167">
        <f t="shared" si="19"/>
        <v>3.94</v>
      </c>
      <c r="I130" s="197">
        <f t="shared" si="20"/>
        <v>3.94</v>
      </c>
      <c r="J130" s="157"/>
      <c r="K130" s="168">
        <v>0.26</v>
      </c>
      <c r="L130" s="46"/>
      <c r="M130" s="46"/>
      <c r="N130" s="46"/>
      <c r="O130" s="46"/>
      <c r="P130" s="46"/>
      <c r="Q130" s="46"/>
      <c r="R130" s="98"/>
      <c r="S130" s="98"/>
      <c r="T130" s="98"/>
      <c r="U130" s="98"/>
      <c r="V130" s="98"/>
      <c r="W130" s="98"/>
      <c r="X130" s="98"/>
      <c r="Y130" s="98"/>
      <c r="Z130" s="98"/>
      <c r="AA130" s="98"/>
    </row>
    <row r="131" spans="1:27" hidden="1">
      <c r="A131" s="125">
        <f t="shared" si="12"/>
        <v>131</v>
      </c>
      <c r="B131" s="169" t="s">
        <v>518</v>
      </c>
      <c r="C131" s="150"/>
      <c r="D131" s="150"/>
      <c r="E131" s="150"/>
      <c r="F131" s="151"/>
      <c r="G131" s="166">
        <f t="shared" si="18"/>
        <v>4.87</v>
      </c>
      <c r="H131" s="167">
        <f t="shared" si="19"/>
        <v>4.37</v>
      </c>
      <c r="I131" s="197">
        <f t="shared" si="20"/>
        <v>4.37</v>
      </c>
      <c r="J131" s="157"/>
      <c r="K131" s="168">
        <v>0.43</v>
      </c>
      <c r="L131" s="46"/>
      <c r="M131" s="46"/>
      <c r="N131" s="46"/>
      <c r="O131" s="46"/>
      <c r="P131" s="46"/>
      <c r="Q131" s="46"/>
      <c r="R131" s="98"/>
      <c r="S131" s="98"/>
      <c r="T131" s="98"/>
      <c r="U131" s="98"/>
      <c r="V131" s="98"/>
      <c r="W131" s="98"/>
      <c r="X131" s="98"/>
      <c r="Y131" s="98"/>
      <c r="Z131" s="98"/>
      <c r="AA131" s="98"/>
    </row>
    <row r="132" spans="1:27" hidden="1">
      <c r="A132" s="125">
        <f t="shared" si="12"/>
        <v>132</v>
      </c>
      <c r="B132" s="169" t="s">
        <v>519</v>
      </c>
      <c r="C132" s="150"/>
      <c r="D132" s="150"/>
      <c r="E132" s="150"/>
      <c r="F132" s="151"/>
      <c r="G132" s="166">
        <f t="shared" si="18"/>
        <v>5.08</v>
      </c>
      <c r="H132" s="167">
        <f t="shared" si="19"/>
        <v>4.58</v>
      </c>
      <c r="I132" s="197">
        <f t="shared" si="20"/>
        <v>4.58</v>
      </c>
      <c r="J132" s="157"/>
      <c r="K132" s="168">
        <v>0.72</v>
      </c>
      <c r="L132" s="46"/>
      <c r="M132" s="46"/>
      <c r="N132" s="46"/>
      <c r="O132" s="46"/>
      <c r="P132" s="46"/>
      <c r="Q132" s="46"/>
      <c r="R132" s="98"/>
      <c r="S132" s="98"/>
      <c r="T132" s="98"/>
      <c r="U132" s="98"/>
      <c r="V132" s="98"/>
      <c r="W132" s="98"/>
      <c r="X132" s="98"/>
      <c r="Y132" s="98"/>
      <c r="Z132" s="98"/>
      <c r="AA132" s="98"/>
    </row>
    <row r="133" spans="1:27" hidden="1">
      <c r="A133" s="125">
        <f t="shared" si="12"/>
        <v>133</v>
      </c>
      <c r="B133" s="169" t="s">
        <v>520</v>
      </c>
      <c r="C133" s="150"/>
      <c r="D133" s="150"/>
      <c r="E133" s="150"/>
      <c r="F133" s="151"/>
      <c r="G133" s="166">
        <f t="shared" si="18"/>
        <v>5.08</v>
      </c>
      <c r="H133" s="167">
        <f t="shared" si="19"/>
        <v>4.58</v>
      </c>
      <c r="I133" s="197">
        <f t="shared" si="20"/>
        <v>4.58</v>
      </c>
      <c r="J133" s="157"/>
      <c r="K133" s="168">
        <v>0.72</v>
      </c>
      <c r="L133" s="46"/>
      <c r="M133" s="46"/>
      <c r="N133" s="46"/>
      <c r="O133" s="46"/>
      <c r="P133" s="46"/>
      <c r="Q133" s="46"/>
      <c r="R133" s="98"/>
      <c r="S133" s="98"/>
      <c r="T133" s="98"/>
      <c r="U133" s="98"/>
      <c r="V133" s="98"/>
      <c r="W133" s="98"/>
      <c r="X133" s="98"/>
      <c r="Y133" s="98"/>
      <c r="Z133" s="98"/>
      <c r="AA133" s="98"/>
    </row>
    <row r="134" spans="1:27" hidden="1">
      <c r="A134" s="156"/>
      <c r="B134" s="17"/>
      <c r="C134" s="17"/>
      <c r="D134" s="17"/>
      <c r="E134" s="17"/>
      <c r="F134" s="17"/>
      <c r="G134" s="172"/>
      <c r="H134" s="172"/>
      <c r="I134" s="157"/>
      <c r="J134" s="157"/>
      <c r="K134" s="157"/>
      <c r="L134" s="46"/>
      <c r="M134" s="46"/>
      <c r="N134" s="46"/>
      <c r="O134" s="46"/>
      <c r="P134" s="46"/>
      <c r="Q134" s="46"/>
      <c r="R134" s="98"/>
      <c r="S134" s="98"/>
      <c r="T134" s="98"/>
      <c r="U134" s="98"/>
      <c r="V134" s="98"/>
      <c r="W134" s="98"/>
      <c r="X134" s="98"/>
      <c r="Y134" s="98"/>
      <c r="Z134" s="98"/>
      <c r="AA134" s="98"/>
    </row>
    <row r="135" spans="1:27" ht="14.55" hidden="1" customHeight="1">
      <c r="A135" s="156"/>
      <c r="B135" s="17"/>
      <c r="C135" s="17"/>
      <c r="D135" s="17"/>
      <c r="E135" s="17"/>
      <c r="F135" s="17"/>
      <c r="G135" s="172"/>
      <c r="H135" s="121">
        <f>COLUMN()</f>
        <v>8</v>
      </c>
      <c r="I135" s="121">
        <f>COLUMN()</f>
        <v>9</v>
      </c>
      <c r="J135" s="121">
        <f>COLUMN()</f>
        <v>10</v>
      </c>
      <c r="K135" s="154" t="s">
        <v>910</v>
      </c>
      <c r="L135" s="46"/>
      <c r="M135" s="46"/>
      <c r="N135" s="46"/>
      <c r="O135" s="46"/>
      <c r="P135" s="46"/>
      <c r="Q135" s="46"/>
      <c r="R135" s="98"/>
      <c r="S135" s="98"/>
      <c r="T135" s="98"/>
      <c r="U135" s="98"/>
      <c r="V135" s="98"/>
      <c r="W135" s="98"/>
      <c r="X135" s="98"/>
      <c r="Y135" s="98"/>
      <c r="Z135" s="98"/>
      <c r="AA135" s="98"/>
    </row>
    <row r="136" spans="1:27" hidden="1">
      <c r="A136" s="10"/>
      <c r="B136" s="606" t="s">
        <v>505</v>
      </c>
      <c r="C136" s="606"/>
      <c r="D136" s="606"/>
      <c r="E136" s="606"/>
      <c r="F136" s="606"/>
      <c r="G136" s="606"/>
      <c r="H136" s="581" t="s">
        <v>506</v>
      </c>
      <c r="I136" s="581"/>
      <c r="J136" s="581"/>
      <c r="K136" s="157"/>
      <c r="L136" s="46"/>
      <c r="M136" s="46"/>
      <c r="N136" s="46"/>
      <c r="O136" s="46"/>
      <c r="P136" s="46"/>
      <c r="Q136" s="46"/>
      <c r="R136" s="98"/>
      <c r="S136" s="98"/>
      <c r="T136" s="98"/>
      <c r="U136" s="98"/>
      <c r="V136" s="98"/>
      <c r="W136" s="98"/>
      <c r="X136" s="98"/>
      <c r="Y136" s="98"/>
      <c r="Z136" s="98"/>
      <c r="AA136" s="98"/>
    </row>
    <row r="137" spans="1:27" hidden="1">
      <c r="A137" s="10"/>
      <c r="B137" s="602" t="s">
        <v>522</v>
      </c>
      <c r="C137" s="602"/>
      <c r="D137" s="602"/>
      <c r="E137" s="602"/>
      <c r="F137" s="602"/>
      <c r="G137" s="602"/>
      <c r="H137" s="145">
        <v>1</v>
      </c>
      <c r="I137" s="145">
        <v>2</v>
      </c>
      <c r="J137" s="145">
        <v>3</v>
      </c>
      <c r="K137" s="593" t="s">
        <v>508</v>
      </c>
      <c r="L137" s="593"/>
      <c r="M137" s="593"/>
      <c r="N137" s="593"/>
      <c r="O137" s="46"/>
      <c r="P137" s="46"/>
      <c r="Q137" s="46"/>
      <c r="R137" s="98"/>
      <c r="S137" s="98"/>
      <c r="T137" s="98"/>
      <c r="U137" s="98"/>
      <c r="V137" s="98"/>
      <c r="W137" s="98"/>
      <c r="X137" s="98"/>
      <c r="Y137" s="98"/>
      <c r="Z137" s="98"/>
      <c r="AA137" s="98"/>
    </row>
    <row r="138" spans="1:27" hidden="1">
      <c r="A138" s="125">
        <f t="shared" ref="A138:A143" si="21">ROW()</f>
        <v>138</v>
      </c>
      <c r="B138" s="165" t="s">
        <v>474</v>
      </c>
      <c r="C138" s="173"/>
      <c r="D138" s="173"/>
      <c r="E138" s="173"/>
      <c r="F138" s="173"/>
      <c r="G138" s="174"/>
      <c r="H138" s="138">
        <v>0.9</v>
      </c>
      <c r="I138" s="152">
        <v>0.8</v>
      </c>
      <c r="J138" s="195">
        <v>0.8</v>
      </c>
      <c r="K138" s="175" t="s">
        <v>523</v>
      </c>
      <c r="L138" s="176"/>
      <c r="M138" s="176"/>
      <c r="N138" s="177"/>
      <c r="O138" s="46"/>
      <c r="P138" s="46"/>
      <c r="Q138" s="46"/>
      <c r="R138" s="98"/>
      <c r="S138" s="98"/>
      <c r="T138" s="98"/>
      <c r="U138" s="98"/>
      <c r="V138" s="98"/>
      <c r="W138" s="98"/>
      <c r="X138" s="98"/>
      <c r="Y138" s="98"/>
      <c r="Z138" s="98"/>
      <c r="AA138" s="98"/>
    </row>
    <row r="139" spans="1:27" hidden="1">
      <c r="A139" s="125">
        <f t="shared" si="21"/>
        <v>139</v>
      </c>
      <c r="B139" s="165" t="s">
        <v>524</v>
      </c>
      <c r="C139" s="173"/>
      <c r="D139" s="173"/>
      <c r="E139" s="173"/>
      <c r="F139" s="173"/>
      <c r="G139" s="174"/>
      <c r="H139" s="138">
        <v>0.9</v>
      </c>
      <c r="I139" s="152">
        <v>0.8</v>
      </c>
      <c r="J139" s="195">
        <v>0.8</v>
      </c>
      <c r="K139" s="175" t="s">
        <v>525</v>
      </c>
      <c r="L139" s="176"/>
      <c r="M139" s="176"/>
      <c r="N139" s="177"/>
      <c r="O139" s="46"/>
      <c r="P139" s="46"/>
      <c r="Q139" s="46"/>
      <c r="R139" s="98"/>
      <c r="S139" s="98"/>
      <c r="T139" s="98"/>
      <c r="U139" s="98"/>
      <c r="V139" s="98"/>
      <c r="W139" s="98"/>
      <c r="X139" s="98"/>
      <c r="Y139" s="98"/>
      <c r="Z139" s="98"/>
      <c r="AA139" s="98"/>
    </row>
    <row r="140" spans="1:27" hidden="1">
      <c r="A140" s="125">
        <f t="shared" si="21"/>
        <v>140</v>
      </c>
      <c r="B140" s="165" t="s">
        <v>477</v>
      </c>
      <c r="C140" s="173"/>
      <c r="D140" s="173"/>
      <c r="E140" s="173"/>
      <c r="F140" s="173"/>
      <c r="G140" s="174"/>
      <c r="H140" s="138">
        <v>0.9</v>
      </c>
      <c r="I140" s="152">
        <v>0.8</v>
      </c>
      <c r="J140" s="195">
        <v>0.8</v>
      </c>
      <c r="K140" s="175" t="s">
        <v>525</v>
      </c>
      <c r="L140" s="176"/>
      <c r="M140" s="176"/>
      <c r="N140" s="177"/>
      <c r="O140" s="46"/>
      <c r="P140" s="46"/>
      <c r="Q140" s="46"/>
      <c r="R140" s="98"/>
      <c r="S140" s="98"/>
      <c r="T140" s="98"/>
      <c r="U140" s="98"/>
      <c r="V140" s="98"/>
      <c r="W140" s="98"/>
      <c r="X140" s="98"/>
      <c r="Y140" s="98"/>
      <c r="Z140" s="98"/>
      <c r="AA140" s="98"/>
    </row>
    <row r="141" spans="1:27" hidden="1">
      <c r="A141" s="125">
        <f t="shared" si="21"/>
        <v>141</v>
      </c>
      <c r="B141" s="165" t="s">
        <v>476</v>
      </c>
      <c r="C141" s="173"/>
      <c r="D141" s="173"/>
      <c r="E141" s="173"/>
      <c r="F141" s="173"/>
      <c r="G141" s="174"/>
      <c r="H141" s="138">
        <v>0.9</v>
      </c>
      <c r="I141" s="152">
        <v>0.8</v>
      </c>
      <c r="J141" s="195">
        <v>0.8</v>
      </c>
      <c r="K141" s="175" t="s">
        <v>526</v>
      </c>
      <c r="L141" s="176"/>
      <c r="M141" s="176"/>
      <c r="N141" s="177"/>
      <c r="O141" s="46"/>
      <c r="P141" s="46"/>
      <c r="Q141" s="46"/>
      <c r="R141" s="98"/>
      <c r="S141" s="98"/>
      <c r="T141" s="98"/>
      <c r="U141" s="98"/>
      <c r="V141" s="98"/>
      <c r="W141" s="98"/>
      <c r="X141" s="98"/>
      <c r="Y141" s="98"/>
      <c r="Z141" s="98"/>
      <c r="AA141" s="98"/>
    </row>
    <row r="142" spans="1:27" hidden="1">
      <c r="A142" s="125">
        <f t="shared" si="21"/>
        <v>142</v>
      </c>
      <c r="B142" s="165" t="s">
        <v>527</v>
      </c>
      <c r="C142" s="173"/>
      <c r="D142" s="173"/>
      <c r="E142" s="173"/>
      <c r="F142" s="173"/>
      <c r="G142" s="174"/>
      <c r="H142" s="138">
        <v>2.2000000000000002</v>
      </c>
      <c r="I142" s="152">
        <v>2</v>
      </c>
      <c r="J142" s="195">
        <v>2</v>
      </c>
      <c r="K142" s="175" t="s">
        <v>528</v>
      </c>
      <c r="L142" s="176"/>
      <c r="M142" s="176"/>
      <c r="N142" s="177"/>
      <c r="O142" s="46"/>
      <c r="P142" s="46"/>
      <c r="Q142" s="46"/>
      <c r="R142" s="98"/>
      <c r="S142" s="98"/>
      <c r="T142" s="98"/>
      <c r="U142" s="98"/>
      <c r="V142" s="98"/>
      <c r="W142" s="98"/>
      <c r="X142" s="98"/>
      <c r="Y142" s="98"/>
      <c r="Z142" s="98"/>
      <c r="AA142" s="98"/>
    </row>
    <row r="143" spans="1:27" hidden="1">
      <c r="A143" s="125">
        <f t="shared" si="21"/>
        <v>143</v>
      </c>
      <c r="B143" s="165" t="s">
        <v>478</v>
      </c>
      <c r="C143" s="173"/>
      <c r="D143" s="173"/>
      <c r="E143" s="173"/>
      <c r="F143" s="173"/>
      <c r="G143" s="174"/>
      <c r="H143" s="138">
        <v>2.2000000000000002</v>
      </c>
      <c r="I143" s="152">
        <v>2</v>
      </c>
      <c r="J143" s="195">
        <v>2</v>
      </c>
      <c r="K143" s="175" t="s">
        <v>528</v>
      </c>
      <c r="L143" s="176"/>
      <c r="M143" s="176"/>
      <c r="N143" s="177"/>
      <c r="O143" s="46"/>
      <c r="P143" s="46"/>
      <c r="Q143" s="46"/>
      <c r="R143" s="98"/>
      <c r="S143" s="98"/>
      <c r="T143" s="98"/>
      <c r="U143" s="98"/>
      <c r="V143" s="98"/>
      <c r="W143" s="98"/>
      <c r="X143" s="98"/>
      <c r="Y143" s="98"/>
      <c r="Z143" s="98"/>
      <c r="AA143" s="98"/>
    </row>
    <row r="144" spans="1:27" hidden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98"/>
      <c r="S144" s="98"/>
      <c r="T144" s="98"/>
      <c r="U144" s="98"/>
      <c r="V144" s="98"/>
      <c r="W144" s="98"/>
      <c r="X144" s="98"/>
      <c r="Y144" s="98"/>
      <c r="Z144" s="98"/>
      <c r="AA144" s="98"/>
    </row>
    <row r="145" spans="1:27" hidden="1">
      <c r="A145" s="178">
        <v>1</v>
      </c>
      <c r="B145" s="165" t="s">
        <v>529</v>
      </c>
      <c r="C145" s="179"/>
      <c r="D145" s="179"/>
      <c r="E145" s="179"/>
      <c r="F145" s="180"/>
      <c r="G145" s="181" t="s">
        <v>530</v>
      </c>
      <c r="H145" s="182">
        <v>11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98"/>
      <c r="S145" s="98"/>
      <c r="T145" s="98"/>
      <c r="U145" s="98"/>
      <c r="V145" s="98"/>
      <c r="W145" s="98"/>
      <c r="X145" s="98"/>
      <c r="Y145" s="98"/>
      <c r="Z145" s="98"/>
      <c r="AA145" s="98"/>
    </row>
    <row r="146" spans="1:27" hidden="1">
      <c r="A146" s="178">
        <v>2</v>
      </c>
      <c r="B146" s="165" t="s">
        <v>531</v>
      </c>
      <c r="C146" s="179"/>
      <c r="D146" s="179"/>
      <c r="E146" s="179"/>
      <c r="F146" s="180"/>
      <c r="G146" s="181" t="s">
        <v>530</v>
      </c>
      <c r="H146" s="182">
        <v>12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98"/>
      <c r="S146" s="98"/>
      <c r="T146" s="98"/>
      <c r="U146" s="98"/>
      <c r="V146" s="98"/>
      <c r="W146" s="98"/>
      <c r="X146" s="98"/>
      <c r="Y146" s="98"/>
      <c r="Z146" s="98"/>
      <c r="AA146" s="98"/>
    </row>
    <row r="147" spans="1:27" hidden="1">
      <c r="A147" s="178">
        <v>3</v>
      </c>
      <c r="B147" s="165" t="s">
        <v>532</v>
      </c>
      <c r="C147" s="179"/>
      <c r="D147" s="179"/>
      <c r="E147" s="179"/>
      <c r="F147" s="180"/>
      <c r="G147" s="181" t="s">
        <v>530</v>
      </c>
      <c r="H147" s="182">
        <v>13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98"/>
      <c r="S147" s="98"/>
      <c r="T147" s="98"/>
      <c r="U147" s="98"/>
      <c r="V147" s="98"/>
      <c r="W147" s="98"/>
      <c r="X147" s="98"/>
      <c r="Y147" s="98"/>
      <c r="Z147" s="98"/>
      <c r="AA147" s="98"/>
    </row>
    <row r="148" spans="1:27" hidden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98"/>
      <c r="S148" s="98"/>
      <c r="T148" s="98"/>
      <c r="U148" s="98"/>
      <c r="V148" s="98"/>
      <c r="W148" s="98"/>
      <c r="X148" s="98"/>
      <c r="Y148" s="98"/>
      <c r="Z148" s="98"/>
      <c r="AA148" s="98"/>
    </row>
    <row r="149" spans="1:27" hidden="1">
      <c r="A149" s="178">
        <v>1</v>
      </c>
      <c r="B149" s="592" t="s">
        <v>507</v>
      </c>
      <c r="C149" s="592"/>
      <c r="D149" s="592"/>
      <c r="E149" s="592"/>
      <c r="F149" s="592"/>
      <c r="G149" s="181" t="s">
        <v>530</v>
      </c>
      <c r="H149" s="182">
        <v>7</v>
      </c>
      <c r="I149" s="46"/>
      <c r="J149" s="46"/>
      <c r="K149" s="46"/>
      <c r="L149" s="46"/>
      <c r="M149" s="46"/>
      <c r="N149" s="46"/>
      <c r="O149" s="46"/>
      <c r="P149" s="46"/>
      <c r="Q149" s="46"/>
      <c r="R149" s="98"/>
      <c r="S149" s="98"/>
      <c r="T149" s="98"/>
      <c r="U149" s="98"/>
      <c r="V149" s="98"/>
      <c r="W149" s="98"/>
      <c r="X149" s="98"/>
      <c r="Y149" s="98"/>
      <c r="Z149" s="98"/>
      <c r="AA149" s="98"/>
    </row>
    <row r="150" spans="1:27" hidden="1">
      <c r="A150" s="178">
        <v>2</v>
      </c>
      <c r="B150" s="592" t="s">
        <v>507</v>
      </c>
      <c r="C150" s="592"/>
      <c r="D150" s="592"/>
      <c r="E150" s="592"/>
      <c r="F150" s="592"/>
      <c r="G150" s="181" t="s">
        <v>530</v>
      </c>
      <c r="H150" s="182">
        <v>8</v>
      </c>
      <c r="I150" s="46"/>
      <c r="J150" s="46"/>
      <c r="K150" s="46"/>
      <c r="L150" s="46"/>
      <c r="M150" s="46"/>
      <c r="N150" s="46"/>
      <c r="O150" s="46"/>
      <c r="P150" s="46"/>
      <c r="Q150" s="46"/>
      <c r="R150" s="98"/>
      <c r="S150" s="98"/>
      <c r="T150" s="98"/>
      <c r="U150" s="98"/>
      <c r="V150" s="98"/>
      <c r="W150" s="98"/>
      <c r="X150" s="98"/>
      <c r="Y150" s="98"/>
      <c r="Z150" s="98"/>
      <c r="AA150" s="98"/>
    </row>
    <row r="151" spans="1:27" hidden="1">
      <c r="A151" s="178">
        <v>3</v>
      </c>
      <c r="B151" s="592" t="s">
        <v>507</v>
      </c>
      <c r="C151" s="592"/>
      <c r="D151" s="592"/>
      <c r="E151" s="592"/>
      <c r="F151" s="592"/>
      <c r="G151" s="181" t="s">
        <v>530</v>
      </c>
      <c r="H151" s="182">
        <v>9</v>
      </c>
      <c r="I151" s="46"/>
      <c r="J151" s="46"/>
      <c r="K151" s="46"/>
      <c r="L151" s="46"/>
      <c r="M151" s="46"/>
      <c r="N151" s="46"/>
      <c r="O151" s="46"/>
      <c r="P151" s="46"/>
      <c r="Q151" s="46"/>
      <c r="R151" s="98"/>
      <c r="S151" s="98"/>
      <c r="T151" s="98"/>
      <c r="U151" s="98"/>
      <c r="V151" s="98"/>
      <c r="W151" s="98"/>
      <c r="X151" s="98"/>
      <c r="Y151" s="98"/>
      <c r="Z151" s="98"/>
      <c r="AA151" s="98"/>
    </row>
    <row r="152" spans="1:27" hidden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98"/>
      <c r="S152" s="98"/>
      <c r="T152" s="98"/>
      <c r="U152" s="98"/>
      <c r="V152" s="98"/>
      <c r="W152" s="98"/>
      <c r="X152" s="98"/>
      <c r="Y152" s="98"/>
      <c r="Z152" s="98"/>
      <c r="AA152" s="98"/>
    </row>
    <row r="153" spans="1:27" hidden="1">
      <c r="A153" s="178">
        <v>1</v>
      </c>
      <c r="B153" s="592" t="s">
        <v>533</v>
      </c>
      <c r="C153" s="592"/>
      <c r="D153" s="592"/>
      <c r="E153" s="592"/>
      <c r="F153" s="592"/>
      <c r="G153" s="181" t="s">
        <v>530</v>
      </c>
      <c r="H153" s="182">
        <v>8</v>
      </c>
      <c r="I153" s="46"/>
      <c r="J153" s="46"/>
      <c r="K153" s="46"/>
      <c r="L153" s="46"/>
      <c r="M153" s="46"/>
      <c r="N153" s="46"/>
      <c r="O153" s="46"/>
      <c r="P153" s="46"/>
      <c r="Q153" s="46"/>
      <c r="R153" s="98"/>
      <c r="S153" s="98"/>
      <c r="T153" s="98"/>
      <c r="U153" s="98"/>
      <c r="V153" s="98"/>
      <c r="W153" s="98"/>
      <c r="X153" s="98"/>
      <c r="Y153" s="98"/>
      <c r="Z153" s="98"/>
      <c r="AA153" s="98"/>
    </row>
    <row r="154" spans="1:27" hidden="1">
      <c r="A154" s="178">
        <v>2</v>
      </c>
      <c r="B154" s="592" t="s">
        <v>533</v>
      </c>
      <c r="C154" s="592"/>
      <c r="D154" s="592"/>
      <c r="E154" s="592"/>
      <c r="F154" s="592"/>
      <c r="G154" s="181" t="s">
        <v>530</v>
      </c>
      <c r="H154" s="182">
        <v>9</v>
      </c>
      <c r="I154" s="46"/>
      <c r="J154" s="46"/>
      <c r="K154" s="46"/>
      <c r="L154" s="46"/>
      <c r="M154" s="46"/>
      <c r="N154" s="46"/>
      <c r="O154" s="46"/>
      <c r="P154" s="46"/>
      <c r="Q154" s="46"/>
      <c r="R154" s="98"/>
      <c r="S154" s="98"/>
      <c r="T154" s="98"/>
      <c r="U154" s="98"/>
      <c r="V154" s="98"/>
      <c r="W154" s="98"/>
      <c r="X154" s="98"/>
      <c r="Y154" s="98"/>
      <c r="Z154" s="98"/>
      <c r="AA154" s="98"/>
    </row>
    <row r="155" spans="1:27" hidden="1">
      <c r="A155" s="178">
        <v>3</v>
      </c>
      <c r="B155" s="592" t="s">
        <v>533</v>
      </c>
      <c r="C155" s="592"/>
      <c r="D155" s="592"/>
      <c r="E155" s="592"/>
      <c r="F155" s="592"/>
      <c r="G155" s="181" t="s">
        <v>530</v>
      </c>
      <c r="H155" s="182">
        <v>10</v>
      </c>
      <c r="I155" s="46"/>
      <c r="J155" s="46"/>
      <c r="K155" s="46"/>
      <c r="L155" s="46"/>
      <c r="M155" s="46"/>
      <c r="N155" s="46"/>
      <c r="O155" s="46"/>
      <c r="P155" s="46"/>
      <c r="Q155" s="46"/>
      <c r="R155" s="98"/>
      <c r="S155" s="98"/>
      <c r="T155" s="98"/>
      <c r="U155" s="98"/>
      <c r="V155" s="98"/>
      <c r="W155" s="98"/>
      <c r="X155" s="98"/>
      <c r="Y155" s="98"/>
      <c r="Z155" s="98"/>
      <c r="AA155" s="98"/>
    </row>
    <row r="156" spans="1:27" hidden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98"/>
      <c r="S156" s="98"/>
      <c r="T156" s="98"/>
      <c r="U156" s="98"/>
      <c r="V156" s="98"/>
      <c r="W156" s="98"/>
      <c r="X156" s="98"/>
      <c r="Y156" s="98"/>
      <c r="Z156" s="98"/>
      <c r="AA156" s="98"/>
    </row>
    <row r="157" spans="1:27" hidden="1">
      <c r="A157" s="178">
        <v>1</v>
      </c>
      <c r="B157" s="570" t="s">
        <v>534</v>
      </c>
      <c r="C157" s="570"/>
      <c r="D157" s="570"/>
      <c r="E157" s="570"/>
      <c r="F157" s="570"/>
      <c r="G157" s="181" t="s">
        <v>530</v>
      </c>
      <c r="H157" s="182">
        <v>7</v>
      </c>
      <c r="I157" s="46"/>
      <c r="J157" s="46"/>
      <c r="K157" s="46"/>
      <c r="L157" s="46"/>
      <c r="M157" s="46"/>
      <c r="N157" s="46"/>
      <c r="O157" s="46"/>
      <c r="P157" s="46"/>
      <c r="Q157" s="46"/>
      <c r="R157" s="98"/>
      <c r="S157" s="98"/>
      <c r="T157" s="98"/>
      <c r="U157" s="98"/>
      <c r="V157" s="98"/>
      <c r="W157" s="98"/>
      <c r="X157" s="98"/>
      <c r="Y157" s="98"/>
      <c r="Z157" s="98"/>
      <c r="AA157" s="98"/>
    </row>
    <row r="158" spans="1:27" hidden="1">
      <c r="A158" s="178">
        <v>2</v>
      </c>
      <c r="B158" s="570" t="s">
        <v>534</v>
      </c>
      <c r="C158" s="570"/>
      <c r="D158" s="570"/>
      <c r="E158" s="570"/>
      <c r="F158" s="570"/>
      <c r="G158" s="181" t="s">
        <v>530</v>
      </c>
      <c r="H158" s="182">
        <v>8</v>
      </c>
      <c r="I158" s="46"/>
      <c r="J158" s="46"/>
      <c r="K158" s="46"/>
      <c r="L158" s="46"/>
      <c r="M158" s="46"/>
      <c r="N158" s="46"/>
      <c r="O158" s="46"/>
      <c r="P158" s="46"/>
      <c r="Q158" s="46"/>
      <c r="R158" s="98"/>
      <c r="S158" s="98"/>
      <c r="T158" s="98"/>
      <c r="U158" s="98"/>
      <c r="V158" s="98"/>
      <c r="W158" s="98"/>
      <c r="X158" s="98"/>
      <c r="Y158" s="98"/>
      <c r="Z158" s="98"/>
      <c r="AA158" s="98"/>
    </row>
    <row r="159" spans="1:27" hidden="1">
      <c r="A159" s="178">
        <v>3</v>
      </c>
      <c r="B159" s="570" t="s">
        <v>534</v>
      </c>
      <c r="C159" s="570"/>
      <c r="D159" s="570"/>
      <c r="E159" s="570"/>
      <c r="F159" s="570"/>
      <c r="G159" s="181" t="s">
        <v>530</v>
      </c>
      <c r="H159" s="182">
        <v>9</v>
      </c>
      <c r="I159" s="46"/>
      <c r="J159" s="46"/>
      <c r="K159" s="46"/>
      <c r="L159" s="46"/>
      <c r="M159" s="46"/>
      <c r="N159" s="46"/>
      <c r="O159" s="46"/>
      <c r="P159" s="46"/>
      <c r="Q159" s="46"/>
      <c r="R159" s="98"/>
      <c r="S159" s="98"/>
      <c r="T159" s="98"/>
      <c r="U159" s="98"/>
      <c r="V159" s="98"/>
      <c r="W159" s="98"/>
      <c r="X159" s="98"/>
      <c r="Y159" s="98"/>
      <c r="Z159" s="98"/>
      <c r="AA159" s="98"/>
    </row>
    <row r="160" spans="1:27" hidden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98"/>
      <c r="S160" s="98"/>
      <c r="T160" s="98"/>
      <c r="U160" s="98"/>
      <c r="V160" s="98"/>
      <c r="W160" s="98"/>
      <c r="X160" s="98"/>
      <c r="Y160" s="98"/>
      <c r="Z160" s="98"/>
      <c r="AA160" s="98"/>
    </row>
    <row r="161" spans="1:27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98"/>
      <c r="S161" s="98"/>
      <c r="T161" s="98"/>
      <c r="U161" s="98"/>
      <c r="V161" s="98"/>
      <c r="W161" s="98"/>
      <c r="X161" s="98"/>
      <c r="Y161" s="98"/>
      <c r="Z161" s="98"/>
      <c r="AA161" s="98"/>
    </row>
  </sheetData>
  <sheetProtection password="ECE5" sheet="1" objects="1" scenarios="1"/>
  <mergeCells count="298">
    <mergeCell ref="B8:I8"/>
    <mergeCell ref="K8:M8"/>
    <mergeCell ref="O8:P8"/>
    <mergeCell ref="B11:I11"/>
    <mergeCell ref="K11:M11"/>
    <mergeCell ref="O11:P11"/>
    <mergeCell ref="G1:I1"/>
    <mergeCell ref="B4:I4"/>
    <mergeCell ref="O4:P4"/>
    <mergeCell ref="B5:C5"/>
    <mergeCell ref="D5:G5"/>
    <mergeCell ref="B9:I9"/>
    <mergeCell ref="K4:N4"/>
    <mergeCell ref="T15:Z15"/>
    <mergeCell ref="B16:H16"/>
    <mergeCell ref="I16:K16"/>
    <mergeCell ref="L16:M16"/>
    <mergeCell ref="O16:P16"/>
    <mergeCell ref="Q16:R16"/>
    <mergeCell ref="P13:R13"/>
    <mergeCell ref="B15:F15"/>
    <mergeCell ref="G15:H15"/>
    <mergeCell ref="I15:K15"/>
    <mergeCell ref="L15:M15"/>
    <mergeCell ref="O15:P15"/>
    <mergeCell ref="Q15:R15"/>
    <mergeCell ref="B17:H17"/>
    <mergeCell ref="I17:K17"/>
    <mergeCell ref="L17:M17"/>
    <mergeCell ref="O17:P17"/>
    <mergeCell ref="Q17:R17"/>
    <mergeCell ref="B18:H18"/>
    <mergeCell ref="I18:K18"/>
    <mergeCell ref="L18:M18"/>
    <mergeCell ref="O18:P18"/>
    <mergeCell ref="Q18:R18"/>
    <mergeCell ref="B19:H19"/>
    <mergeCell ref="I19:K19"/>
    <mergeCell ref="L19:M19"/>
    <mergeCell ref="O19:P19"/>
    <mergeCell ref="Q19:R19"/>
    <mergeCell ref="B20:H20"/>
    <mergeCell ref="I20:K20"/>
    <mergeCell ref="L20:M20"/>
    <mergeCell ref="O20:P20"/>
    <mergeCell ref="Q20:R20"/>
    <mergeCell ref="B21:H21"/>
    <mergeCell ref="I21:K21"/>
    <mergeCell ref="L21:M21"/>
    <mergeCell ref="O21:P21"/>
    <mergeCell ref="Q21:R21"/>
    <mergeCell ref="B22:H22"/>
    <mergeCell ref="I22:K22"/>
    <mergeCell ref="L22:M22"/>
    <mergeCell ref="O22:P22"/>
    <mergeCell ref="Q22:R22"/>
    <mergeCell ref="B23:H23"/>
    <mergeCell ref="I23:K23"/>
    <mergeCell ref="L23:M23"/>
    <mergeCell ref="O23:P23"/>
    <mergeCell ref="Q23:R23"/>
    <mergeCell ref="B24:D24"/>
    <mergeCell ref="E24:F24"/>
    <mergeCell ref="G24:H24"/>
    <mergeCell ref="I24:K24"/>
    <mergeCell ref="L24:M24"/>
    <mergeCell ref="W25:Y25"/>
    <mergeCell ref="B26:D26"/>
    <mergeCell ref="E26:F26"/>
    <mergeCell ref="G26:H26"/>
    <mergeCell ref="I26:K26"/>
    <mergeCell ref="L26:M26"/>
    <mergeCell ref="O26:P26"/>
    <mergeCell ref="Q26:R26"/>
    <mergeCell ref="O24:P24"/>
    <mergeCell ref="Q24:R24"/>
    <mergeCell ref="B25:D25"/>
    <mergeCell ref="E25:F25"/>
    <mergeCell ref="G25:H25"/>
    <mergeCell ref="I25:K25"/>
    <mergeCell ref="L25:M25"/>
    <mergeCell ref="O25:P25"/>
    <mergeCell ref="Q25:R25"/>
    <mergeCell ref="Q27:R27"/>
    <mergeCell ref="B28:D28"/>
    <mergeCell ref="E28:F28"/>
    <mergeCell ref="G28:H28"/>
    <mergeCell ref="I28:K28"/>
    <mergeCell ref="L28:M28"/>
    <mergeCell ref="O28:P28"/>
    <mergeCell ref="Q28:R28"/>
    <mergeCell ref="B27:D27"/>
    <mergeCell ref="E27:F27"/>
    <mergeCell ref="G27:H27"/>
    <mergeCell ref="I27:K27"/>
    <mergeCell ref="L27:M27"/>
    <mergeCell ref="O27:P27"/>
    <mergeCell ref="Q29:R29"/>
    <mergeCell ref="B30:D30"/>
    <mergeCell ref="E30:F30"/>
    <mergeCell ref="G30:H30"/>
    <mergeCell ref="I30:K30"/>
    <mergeCell ref="L30:M30"/>
    <mergeCell ref="O30:P30"/>
    <mergeCell ref="Q30:R30"/>
    <mergeCell ref="B29:D29"/>
    <mergeCell ref="E29:F29"/>
    <mergeCell ref="G29:H29"/>
    <mergeCell ref="I29:K29"/>
    <mergeCell ref="L29:M29"/>
    <mergeCell ref="O29:P29"/>
    <mergeCell ref="Q31:R31"/>
    <mergeCell ref="B32:D32"/>
    <mergeCell ref="E32:F32"/>
    <mergeCell ref="G32:H32"/>
    <mergeCell ref="I32:K32"/>
    <mergeCell ref="L32:M32"/>
    <mergeCell ref="O32:P32"/>
    <mergeCell ref="Q32:R32"/>
    <mergeCell ref="B31:D31"/>
    <mergeCell ref="E31:F31"/>
    <mergeCell ref="G31:H31"/>
    <mergeCell ref="I31:K31"/>
    <mergeCell ref="L31:M31"/>
    <mergeCell ref="O31:P31"/>
    <mergeCell ref="Q33:R33"/>
    <mergeCell ref="B34:D34"/>
    <mergeCell ref="E34:F34"/>
    <mergeCell ref="G34:H34"/>
    <mergeCell ref="I34:K34"/>
    <mergeCell ref="L34:M34"/>
    <mergeCell ref="O34:P34"/>
    <mergeCell ref="Q34:R34"/>
    <mergeCell ref="B33:D33"/>
    <mergeCell ref="E33:F33"/>
    <mergeCell ref="G33:H33"/>
    <mergeCell ref="I33:K33"/>
    <mergeCell ref="L33:M33"/>
    <mergeCell ref="O33:P33"/>
    <mergeCell ref="Q35:R35"/>
    <mergeCell ref="B36:D36"/>
    <mergeCell ref="E36:F36"/>
    <mergeCell ref="G36:H36"/>
    <mergeCell ref="I36:K36"/>
    <mergeCell ref="L36:M36"/>
    <mergeCell ref="O36:P36"/>
    <mergeCell ref="Q36:R36"/>
    <mergeCell ref="B35:D35"/>
    <mergeCell ref="E35:F35"/>
    <mergeCell ref="G35:H35"/>
    <mergeCell ref="I35:K35"/>
    <mergeCell ref="L35:M35"/>
    <mergeCell ref="O35:P35"/>
    <mergeCell ref="B39:F39"/>
    <mergeCell ref="G39:H39"/>
    <mergeCell ref="I39:K39"/>
    <mergeCell ref="L39:M39"/>
    <mergeCell ref="O39:P39"/>
    <mergeCell ref="Q39:R39"/>
    <mergeCell ref="Q37:R37"/>
    <mergeCell ref="B38:F38"/>
    <mergeCell ref="G38:H38"/>
    <mergeCell ref="I38:K38"/>
    <mergeCell ref="L38:M38"/>
    <mergeCell ref="O38:P38"/>
    <mergeCell ref="Q38:R38"/>
    <mergeCell ref="B37:D37"/>
    <mergeCell ref="E37:F37"/>
    <mergeCell ref="G37:H37"/>
    <mergeCell ref="I37:K37"/>
    <mergeCell ref="L37:M37"/>
    <mergeCell ref="O37:P37"/>
    <mergeCell ref="B43:F43"/>
    <mergeCell ref="G43:H43"/>
    <mergeCell ref="I43:K43"/>
    <mergeCell ref="L43:M43"/>
    <mergeCell ref="O43:P43"/>
    <mergeCell ref="Q43:R43"/>
    <mergeCell ref="B40:F40"/>
    <mergeCell ref="G40:H40"/>
    <mergeCell ref="I40:K40"/>
    <mergeCell ref="L40:M40"/>
    <mergeCell ref="O40:P40"/>
    <mergeCell ref="Q40:R40"/>
    <mergeCell ref="B41:F41"/>
    <mergeCell ref="G41:H41"/>
    <mergeCell ref="I41:K41"/>
    <mergeCell ref="B42:F42"/>
    <mergeCell ref="G42:H42"/>
    <mergeCell ref="I42:K42"/>
    <mergeCell ref="L41:M41"/>
    <mergeCell ref="O41:P41"/>
    <mergeCell ref="Q41:R41"/>
    <mergeCell ref="L42:M42"/>
    <mergeCell ref="O42:P42"/>
    <mergeCell ref="Q42:R42"/>
    <mergeCell ref="Q45:R45"/>
    <mergeCell ref="B46:F46"/>
    <mergeCell ref="I46:K46"/>
    <mergeCell ref="L46:M46"/>
    <mergeCell ref="O46:P46"/>
    <mergeCell ref="Q46:R46"/>
    <mergeCell ref="B44:F44"/>
    <mergeCell ref="G44:H53"/>
    <mergeCell ref="I44:K44"/>
    <mergeCell ref="L44:M44"/>
    <mergeCell ref="O44:P44"/>
    <mergeCell ref="Q44:R44"/>
    <mergeCell ref="B45:F45"/>
    <mergeCell ref="I45:K45"/>
    <mergeCell ref="L45:M45"/>
    <mergeCell ref="O45:P45"/>
    <mergeCell ref="B47:F47"/>
    <mergeCell ref="I47:K47"/>
    <mergeCell ref="L47:M47"/>
    <mergeCell ref="O47:P47"/>
    <mergeCell ref="Q47:R47"/>
    <mergeCell ref="B48:F48"/>
    <mergeCell ref="I48:K48"/>
    <mergeCell ref="L48:M48"/>
    <mergeCell ref="O48:P48"/>
    <mergeCell ref="Q48:R48"/>
    <mergeCell ref="B49:F49"/>
    <mergeCell ref="I49:K49"/>
    <mergeCell ref="L49:M49"/>
    <mergeCell ref="O49:P49"/>
    <mergeCell ref="Q49:R49"/>
    <mergeCell ref="B50:F50"/>
    <mergeCell ref="I50:K50"/>
    <mergeCell ref="L50:M50"/>
    <mergeCell ref="O50:P50"/>
    <mergeCell ref="Q50:R50"/>
    <mergeCell ref="B53:F53"/>
    <mergeCell ref="I53:K53"/>
    <mergeCell ref="L53:M53"/>
    <mergeCell ref="O53:P53"/>
    <mergeCell ref="Q53:R53"/>
    <mergeCell ref="M54:P54"/>
    <mergeCell ref="Q54:R54"/>
    <mergeCell ref="B51:F51"/>
    <mergeCell ref="I51:K51"/>
    <mergeCell ref="L51:M51"/>
    <mergeCell ref="O51:P51"/>
    <mergeCell ref="Q51:R51"/>
    <mergeCell ref="B52:F52"/>
    <mergeCell ref="I52:K52"/>
    <mergeCell ref="L52:M52"/>
    <mergeCell ref="O52:P52"/>
    <mergeCell ref="Q52:R52"/>
    <mergeCell ref="A56:D56"/>
    <mergeCell ref="F56:M56"/>
    <mergeCell ref="N56:P56"/>
    <mergeCell ref="Q56:R56"/>
    <mergeCell ref="A57:R57"/>
    <mergeCell ref="O59:P59"/>
    <mergeCell ref="Q59:R59"/>
    <mergeCell ref="A59:B59"/>
    <mergeCell ref="C59:H59"/>
    <mergeCell ref="I59:L59"/>
    <mergeCell ref="M59:N59"/>
    <mergeCell ref="B65:E65"/>
    <mergeCell ref="G65:I65"/>
    <mergeCell ref="O65:T65"/>
    <mergeCell ref="B66:E66"/>
    <mergeCell ref="J66:M66"/>
    <mergeCell ref="O60:P60"/>
    <mergeCell ref="Q60:R60"/>
    <mergeCell ref="O63:S63"/>
    <mergeCell ref="O64:T64"/>
    <mergeCell ref="A60:B60"/>
    <mergeCell ref="C60:H60"/>
    <mergeCell ref="I60:L60"/>
    <mergeCell ref="M60:N60"/>
    <mergeCell ref="K137:N137"/>
    <mergeCell ref="B151:F151"/>
    <mergeCell ref="B155:F155"/>
    <mergeCell ref="B104:F104"/>
    <mergeCell ref="B121:F121"/>
    <mergeCell ref="B77:F77"/>
    <mergeCell ref="B92:F92"/>
    <mergeCell ref="G77:I77"/>
    <mergeCell ref="B78:F78"/>
    <mergeCell ref="G92:I92"/>
    <mergeCell ref="B93:F93"/>
    <mergeCell ref="G104:I104"/>
    <mergeCell ref="B105:F105"/>
    <mergeCell ref="G121:I121"/>
    <mergeCell ref="B122:F122"/>
    <mergeCell ref="B159:F159"/>
    <mergeCell ref="B153:F153"/>
    <mergeCell ref="B154:F154"/>
    <mergeCell ref="B157:F157"/>
    <mergeCell ref="B158:F158"/>
    <mergeCell ref="B136:G136"/>
    <mergeCell ref="B149:F149"/>
    <mergeCell ref="B150:F150"/>
    <mergeCell ref="H136:J136"/>
    <mergeCell ref="B137:G137"/>
  </mergeCells>
  <dataValidations count="26">
    <dataValidation operator="equal" allowBlank="1" sqref="D5:G5 A15 R4 U71 F74:F75 U73:U77 U66:U69 F67:F68" xr:uid="{00000000-0002-0000-0900-000000000000}"/>
    <dataValidation operator="equal" allowBlank="1" showInputMessage="1" promptTitle="DUOMENŲ  NEVESTI" prompt="Langas  užpildomas  automatiškai" sqref="Q16:R17 Z17 L44:M44 R18:R53" xr:uid="{00000000-0002-0000-0900-000001000000}">
      <formula1>0</formula1>
      <formula2>0</formula2>
    </dataValidation>
    <dataValidation operator="equal" allowBlank="1" showInputMessage="1" promptTitle="KAINOS  NEVESTI" prompt="Langas  užpildomas  automatiškai" sqref="P21:P25 O48:O53 P27:P44 O20:O44" xr:uid="{00000000-0002-0000-0900-000002000000}">
      <formula1>0</formula1>
      <formula2>0</formula2>
    </dataValidation>
    <dataValidation allowBlank="1" showInputMessage="1" showErrorMessage="1" promptTitle="KAINOS  NEVESTI" prompt="Langas  užpildomas  automatiškai" sqref="O16 P48:P53" xr:uid="{00000000-0002-0000-0900-000003000000}">
      <formula1>0</formula1>
      <formula2>0</formula2>
    </dataValidation>
    <dataValidation type="list" operator="equal" allowBlank="1" sqref="C24:D38" xr:uid="{00000000-0002-0000-0900-000004000000}">
      <formula1>",PVC - 22 / 0.45,PVC - 22 / 0.6,PVC - 22 / 0.8,PVC - 22 / 1,PVC - 22 / 2,PVC - 28 / 2,PVC - 32 / 2,PVC - 45 / 2,,,,"</formula1>
      <formula2>0</formula2>
    </dataValidation>
    <dataValidation type="list" operator="equal" allowBlank="1" showInputMessage="1" showErrorMessage="1" promptTitle="KLIENTO  PLOKŠTĖS  PAVADINIMAS" prompt="Pasirinkti  iš  sąrašo" sqref="B11" xr:uid="{00000000-0002-0000-0900-000005000000}">
      <formula1>",Kliento plokštė,Kliento detalės,Kliento stalviršis,Padėklinė plokštė,"</formula1>
      <formula2>0</formula2>
    </dataValidation>
    <dataValidation type="list" allowBlank="1" showInputMessage="1" showErrorMessage="1" promptTitle="PLOKŠTĖS  PAVADINIMAS" prompt="Pasirinkti  iš  sąrašo" sqref="C8:I8 C4:I4" xr:uid="{00000000-0002-0000-0900-000006000000}">
      <formula1>"Plokštės"</formula1>
      <formula2>0</formula2>
    </dataValidation>
    <dataValidation allowBlank="1" showInputMessage="1" showErrorMessage="1" promptTitle="DUOMENŲ  NEVESTI" prompt="Langas  užpildomas  automatiškai" sqref="L8:M8 P8" xr:uid="{00000000-0002-0000-0900-000007000000}">
      <formula1>0</formula1>
      <formula2>0</formula2>
    </dataValidation>
    <dataValidation type="list" operator="equal" allowBlank="1" sqref="E24:F37 G38:H40 G41:G43 H43" xr:uid="{00000000-0002-0000-0900-000008000000}">
      <formula1>"Tiesus,Figūrinis,,"</formula1>
      <formula2>0</formula2>
    </dataValidation>
    <dataValidation type="list" operator="equal" allowBlank="1" sqref="O4:P4" xr:uid="{00000000-0002-0000-0900-000009000000}">
      <formula1>",8.00,9.00,10.00,11.00,12.00,13.00,14.00,15.00,16.00,17.00,"</formula1>
      <formula2>0</formula2>
    </dataValidation>
    <dataValidation allowBlank="1" showErrorMessage="1" sqref="K8 O8 O11" xr:uid="{00000000-0002-0000-0900-00000A000000}">
      <formula1>0</formula1>
      <formula2>0</formula2>
    </dataValidation>
    <dataValidation type="list" allowBlank="1" showErrorMessage="1" sqref="P11" xr:uid="{00000000-0002-0000-0900-00000B000000}">
      <formula1>"18,25,3,10,12,16"</formula1>
      <formula2>0</formula2>
    </dataValidation>
    <dataValidation allowBlank="1" showInputMessage="1" showErrorMessage="1" promptTitle="KAINOS  NEVESTI" prompt="Duomenys  užpildomi  automatiškai" sqref="P16" xr:uid="{00000000-0002-0000-0900-00000C000000}">
      <formula1>0</formula1>
      <formula2>0</formula2>
    </dataValidation>
    <dataValidation type="list" operator="equal" allowBlank="1" sqref="U9 W9 U12 W12" xr:uid="{00000000-0002-0000-0900-00000D000000}">
      <formula1>",Kliento plokštė,Kliento detalės,Kliento stalviršis,Padėklinė plokštė,"</formula1>
      <formula2>0</formula2>
    </dataValidation>
    <dataValidation type="list" operator="equal" allowBlank="1" sqref="E38:F40" xr:uid="{00000000-0002-0000-0900-00000E000000}">
      <formula1>"PVC - 22 / 0,80,PVC - 22 / 1,PVC - 22 / 2,PVC - 28 / 2,PVC - 42 / 2,PVC - 45 / 2,,,,"</formula1>
      <formula2>0</formula2>
    </dataValidation>
    <dataValidation type="list" operator="equal" allowBlank="1" sqref="F56:M56" xr:uid="{00000000-0002-0000-0900-00000F000000}">
      <formula1>"KASOS  ČEKIS,IŠANKSTINĖ sąskaita - ,,"</formula1>
      <formula2>0</formula2>
    </dataValidation>
    <dataValidation type="list" operator="equal" allowBlank="1" sqref="C20:H23" xr:uid="{00000000-0002-0000-0900-000010000000}">
      <formula1>"MELAMINAS  21  BALTAS					,MELAMINAS  21  ne  pagal plokštę					,MELAMINAS  21  pagal plokštę					,MELAMINAS  21  PILKAS					,MELAMINAS  40  ne  pagal plokštę					,MELAMINAS  40  pagal plokštę					,,,"</formula1>
      <formula2>0</formula2>
    </dataValidation>
    <dataValidation type="list" operator="equal" allowBlank="1" sqref="O15:R15 B15:H15 L15:M15 C157:F159 F66" xr:uid="{00000000-0002-0000-0900-000011000000}">
      <formula1>"PVC 22/0,45,PVC 22/0,6,PVC 22/0,8,PVC 22/1,PVC 22/1,4 blizgus,PVC 22/2,PVC 28/2,PVC 42/2,PVC 45/2,,,,,,,,"</formula1>
      <formula2>0</formula2>
    </dataValidation>
    <dataValidation type="list" operator="equal" allowBlank="1" sqref="B20:B23" xr:uid="{00000000-0002-0000-0900-000012000000}">
      <formula1>"MELAMINAS  21  BALTAS,MELAMINAS  21  ne  pagal plokštę,MELAMINAS  21  pagal plokštę,MELAMINAS  21  PILKAS,MELAMINAS  40  ne  pagal plokštę,MELAMINAS  40  pagal plokštę,,,,,,,,,"</formula1>
      <formula2>0</formula2>
    </dataValidation>
    <dataValidation type="list" operator="equal" allowBlank="1" sqref="B157:B159" xr:uid="{00000000-0002-0000-0900-000013000000}">
      <formula1>"Apvalinimas,Detalių storinimas,Išpjova,Kampai (suskaldymas) ,Pjūvis (LMDP/stalviršis),Rankinis pjovimas,Skylės lankstams Ø 35,,,,,,,,"</formula1>
      <formula2>0</formula2>
    </dataValidation>
    <dataValidation type="list" operator="equal" allowBlank="1" sqref="B30" xr:uid="{00000000-0002-0000-0900-000014000000}">
      <formula1>"PPVC 22/0.45,PVC 22/0.6,PVC 22/0.8,PVC 22/1,PVC 22/1.4 blizgus,PVC 22/2,PVC 28/2,PVC 42/2,PVC 45/2,,,,,,,,,"</formula1>
      <formula2>0</formula2>
    </dataValidation>
    <dataValidation type="list" operator="equal" allowBlank="1" sqref="B31 B24:B25" xr:uid="{00000000-0002-0000-0900-000015000000}">
      <formula1>"PVC 22/0.45,PVC 22/0.6,PVC 22/0.8,PVC 22/1,PVC 22/1.4 blizgus,PVC 22/2,PVC 28/2,PVC 42/2,PVC 45/2,,,,,,,,"</formula1>
      <formula2>0</formula2>
    </dataValidation>
    <dataValidation type="list" operator="equal" allowBlank="1" sqref="B32:B37 B26:B29" xr:uid="{00000000-0002-0000-0900-000016000000}">
      <formula1>"PVC 22/0.45,PVC 22/0.6,PVC 22/0.8,PVC 22/1,PVC 22/1.4 blizgus,PVC 22/2,PVC 28/2,PVC 42/2,PVC 45/2,,,,,,,,,"</formula1>
      <formula2>0</formula2>
    </dataValidation>
    <dataValidation type="list" operator="equal" allowBlank="1" sqref="B38:B40" xr:uid="{00000000-0002-0000-0900-000017000000}">
      <formula1>"Kliento PVC 22/0.45,Kliento PVC 22/0.6,Kliento PVC 22/0.8,Kliento PVC 22/1,Kliento PVC 22/1.4 blizgus,Kliento PVC 22/2,Kliento PVC 28/2,Kliento PVC 42/2,Kliento PVC 45/2,Kliento MELAMINAS 21,Kliento MELAMINAS 40,,,,,,,,"</formula1>
      <formula2>0</formula2>
    </dataValidation>
    <dataValidation type="list" allowBlank="1" showInputMessage="1" showErrorMessage="1" sqref="B45:F53" xr:uid="{00000000-0002-0000-0900-000018000000}">
      <formula1>$O$66:$O$77</formula1>
    </dataValidation>
    <dataValidation type="list" operator="equal" allowBlank="1" sqref="B41:F43" xr:uid="{00000000-0002-0000-0900-000019000000}">
      <formula1>"BESIULIS-08mm,BESIULIS-1mm,BESIULIS-2mm,KLIEN-BESIUL-08mm,KLIEN-BESIUL-1mm,KLIEN-BESIUL-2mm"</formula1>
    </dataValidation>
  </dataValidations>
  <hyperlinks>
    <hyperlink ref="G1" r:id="rId1" xr:uid="{00000000-0004-0000-0900-000000000000}"/>
  </hyperlinks>
  <pageMargins left="0.59055118110236215" right="0.19685039370078741" top="0.39370078740157483" bottom="0.39370078740157483" header="0" footer="0"/>
  <pageSetup paperSize="9" orientation="portrait" r:id="rId2"/>
  <ignoredErrors>
    <ignoredError sqref="R4 L44 O48:P53" unlockedFormula="1"/>
    <ignoredError sqref="A36" formula="1"/>
    <ignoredError sqref="R3 B8:I9 A8 I60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apas10">
    <pageSetUpPr fitToPage="1"/>
  </sheetPr>
  <dimension ref="A1:AA161"/>
  <sheetViews>
    <sheetView zoomScale="110" zoomScaleNormal="110" workbookViewId="0">
      <selection activeCell="AA16" sqref="AA16"/>
    </sheetView>
  </sheetViews>
  <sheetFormatPr defaultRowHeight="14.4"/>
  <cols>
    <col min="1" max="6" width="4.5546875" customWidth="1"/>
    <col min="7" max="7" width="9.44140625" customWidth="1"/>
    <col min="8" max="8" width="5.44140625" customWidth="1"/>
    <col min="9" max="14" width="4.5546875" customWidth="1"/>
    <col min="15" max="15" width="9.21875" customWidth="1"/>
    <col min="16" max="16" width="1.44140625" customWidth="1"/>
    <col min="17" max="17" width="7.21875" customWidth="1"/>
    <col min="18" max="18" width="4.44140625" customWidth="1"/>
    <col min="19" max="19" width="4.5546875" customWidth="1"/>
    <col min="20" max="20" width="9.21875" customWidth="1"/>
    <col min="21" max="21" width="2.5546875" customWidth="1"/>
    <col min="22" max="22" width="9.21875" customWidth="1"/>
    <col min="23" max="23" width="2.5546875" customWidth="1"/>
    <col min="24" max="24" width="9.21875" customWidth="1"/>
    <col min="25" max="25" width="2.77734375" customWidth="1"/>
    <col min="26" max="26" width="9.77734375" customWidth="1"/>
  </cols>
  <sheetData>
    <row r="1" spans="1:27" ht="17.100000000000001" customHeight="1">
      <c r="A1" s="97" t="s">
        <v>0</v>
      </c>
      <c r="B1" s="98"/>
      <c r="C1" s="98"/>
      <c r="D1" s="98"/>
      <c r="E1" s="98"/>
      <c r="F1" s="98"/>
      <c r="G1" s="521" t="s">
        <v>448</v>
      </c>
      <c r="H1" s="521"/>
      <c r="I1" s="521"/>
      <c r="J1" s="98" t="s">
        <v>449</v>
      </c>
      <c r="K1" s="98"/>
      <c r="L1" s="98"/>
      <c r="M1" s="98"/>
      <c r="N1" s="98"/>
      <c r="O1" s="46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</row>
    <row r="2" spans="1:27" ht="5.5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6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 spans="1:27" ht="11.1" customHeight="1" thickBot="1">
      <c r="A3" s="98"/>
      <c r="B3" s="98"/>
      <c r="C3" s="98"/>
      <c r="D3" s="98"/>
      <c r="E3" s="98" t="s">
        <v>7</v>
      </c>
      <c r="F3" s="98"/>
      <c r="G3" s="98"/>
      <c r="H3" s="98"/>
      <c r="I3" s="98"/>
      <c r="J3" s="98"/>
      <c r="K3" s="98"/>
      <c r="L3" t="s">
        <v>450</v>
      </c>
      <c r="P3" s="98"/>
      <c r="Q3" s="98"/>
      <c r="R3" s="99">
        <f ca="1">IF(B8="","",LOOKUP(R4,A145:A147,H145:H147))</f>
        <v>11</v>
      </c>
      <c r="S3" s="98"/>
      <c r="T3" s="98"/>
      <c r="U3" s="98"/>
      <c r="V3" s="98"/>
      <c r="W3" s="98"/>
      <c r="X3" s="98"/>
      <c r="Y3" s="98"/>
      <c r="Z3" s="98"/>
      <c r="AA3" s="98"/>
    </row>
    <row r="4" spans="1:27" ht="18" thickBot="1">
      <c r="A4" s="98"/>
      <c r="B4" s="522" t="str">
        <f>IF(Užs1!G4="","",Užs1!G4)</f>
        <v/>
      </c>
      <c r="C4" s="522"/>
      <c r="D4" s="522"/>
      <c r="E4" s="522"/>
      <c r="F4" s="522"/>
      <c r="G4" s="522"/>
      <c r="H4" s="522"/>
      <c r="I4" s="522"/>
      <c r="J4" s="98"/>
      <c r="K4" s="611">
        <f>'SK1'!K4:N4</f>
        <v>0</v>
      </c>
      <c r="L4" s="612"/>
      <c r="M4" s="612"/>
      <c r="N4" s="613"/>
      <c r="O4" s="523"/>
      <c r="P4" s="523"/>
      <c r="Q4" s="100" t="s">
        <v>451</v>
      </c>
      <c r="R4" s="215">
        <f>'SK1'!R4</f>
        <v>1</v>
      </c>
      <c r="S4" s="98"/>
      <c r="T4" s="98"/>
      <c r="U4" s="98"/>
      <c r="V4" s="98"/>
      <c r="W4" s="98"/>
      <c r="X4" s="98"/>
      <c r="Y4" s="98"/>
      <c r="Z4" s="98"/>
      <c r="AA4" s="98"/>
    </row>
    <row r="5" spans="1:27" ht="12" customHeight="1">
      <c r="A5" s="98"/>
      <c r="B5" s="524" t="s">
        <v>452</v>
      </c>
      <c r="C5" s="524"/>
      <c r="D5" s="525" t="str">
        <f>IF(Užs1!M4="","",Užs1!M4)</f>
        <v/>
      </c>
      <c r="E5" s="525"/>
      <c r="F5" s="525"/>
      <c r="G5" s="525"/>
      <c r="H5" s="98"/>
      <c r="I5" s="98"/>
      <c r="J5" s="98"/>
      <c r="K5" s="98"/>
      <c r="L5" s="98"/>
      <c r="M5" s="98"/>
      <c r="N5" s="98"/>
      <c r="O5" s="46"/>
      <c r="P5" s="98"/>
      <c r="Q5" s="98"/>
      <c r="R5" s="99"/>
      <c r="S5" s="98"/>
      <c r="T5" s="98"/>
      <c r="U5" s="98"/>
      <c r="V5" s="98"/>
      <c r="W5" s="98"/>
      <c r="X5" s="98"/>
      <c r="Y5" s="98"/>
      <c r="Z5" s="98"/>
      <c r="AA5" s="98"/>
    </row>
    <row r="6" spans="1:27" ht="5.55" customHeight="1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46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</row>
    <row r="7" spans="1:27" ht="9.6" customHeight="1" thickBot="1">
      <c r="A7" s="98"/>
      <c r="B7" s="98"/>
      <c r="C7" s="98" t="s">
        <v>453</v>
      </c>
      <c r="D7" s="98"/>
      <c r="E7" s="98"/>
      <c r="F7" s="98"/>
      <c r="G7" s="98"/>
      <c r="H7" s="98"/>
      <c r="I7" s="98"/>
      <c r="J7" s="98"/>
      <c r="K7" s="98"/>
      <c r="L7" s="98" t="s">
        <v>454</v>
      </c>
      <c r="M7" s="98"/>
      <c r="N7" s="98"/>
      <c r="O7" s="80" t="s">
        <v>11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</row>
    <row r="8" spans="1:27" ht="18" thickBot="1">
      <c r="A8" s="102" t="e">
        <f ca="1">IF(B8="","",LOOKUP(Užs4!N12,'LMDP ir  HDF  Asortimentas'!S3:S197,'LMDP ir  HDF  Asortimentas'!A3:A197))</f>
        <v>#N/A</v>
      </c>
      <c r="B8" s="522" t="b">
        <f ca="1">IF(B11&gt;0,0,Užs4!H8)</f>
        <v>0</v>
      </c>
      <c r="C8" s="522"/>
      <c r="D8" s="522"/>
      <c r="E8" s="522"/>
      <c r="F8" s="522"/>
      <c r="G8" s="522"/>
      <c r="H8" s="522"/>
      <c r="I8" s="522"/>
      <c r="J8" s="98"/>
      <c r="K8" s="527" t="str">
        <f>IF(K11&gt;0,0,Užs4!K6)</f>
        <v/>
      </c>
      <c r="L8" s="527"/>
      <c r="M8" s="527"/>
      <c r="N8" s="98"/>
      <c r="O8" s="528">
        <f>IF(O11&gt;0,0,Užs4!N6)</f>
        <v>0</v>
      </c>
      <c r="P8" s="528"/>
      <c r="Q8" s="98" t="s">
        <v>455</v>
      </c>
      <c r="R8" s="211" t="s">
        <v>6</v>
      </c>
      <c r="S8" s="98"/>
      <c r="T8" s="103"/>
      <c r="U8" s="98"/>
      <c r="V8" s="98"/>
      <c r="W8" s="98"/>
      <c r="X8" s="98"/>
      <c r="Y8" s="98"/>
      <c r="Z8" s="98"/>
      <c r="AA8" s="98"/>
    </row>
    <row r="9" spans="1:27" ht="18" customHeight="1">
      <c r="A9" s="98"/>
      <c r="B9" s="518" t="str">
        <f ca="1">IF(K11&gt;0,0,Užs4!L11)</f>
        <v>???</v>
      </c>
      <c r="C9" s="519"/>
      <c r="D9" s="519"/>
      <c r="E9" s="519"/>
      <c r="F9" s="519"/>
      <c r="G9" s="519"/>
      <c r="H9" s="519"/>
      <c r="I9" s="520"/>
      <c r="J9" s="98"/>
      <c r="K9" s="98"/>
      <c r="L9" s="98"/>
      <c r="M9" s="98"/>
      <c r="N9" s="98"/>
      <c r="O9" s="46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</row>
    <row r="10" spans="1:27" ht="9.6" customHeight="1" thickBot="1">
      <c r="A10" s="98"/>
      <c r="B10" s="98"/>
      <c r="C10" s="98" t="s">
        <v>456</v>
      </c>
      <c r="D10" s="98"/>
      <c r="E10" s="98"/>
      <c r="F10" s="98"/>
      <c r="G10" s="98"/>
      <c r="H10" s="98"/>
      <c r="I10" s="98"/>
      <c r="J10" s="98"/>
      <c r="K10" s="98"/>
      <c r="L10" s="98" t="s">
        <v>454</v>
      </c>
      <c r="M10" s="98"/>
      <c r="N10" s="98"/>
      <c r="O10" s="80" t="s">
        <v>11</v>
      </c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</row>
    <row r="11" spans="1:27" ht="18" thickBot="1">
      <c r="A11" s="98"/>
      <c r="B11" s="535"/>
      <c r="C11" s="535"/>
      <c r="D11" s="535"/>
      <c r="E11" s="535"/>
      <c r="F11" s="535"/>
      <c r="G11" s="535"/>
      <c r="H11" s="535"/>
      <c r="I11" s="535"/>
      <c r="J11" s="98"/>
      <c r="K11" s="536"/>
      <c r="L11" s="536"/>
      <c r="M11" s="536"/>
      <c r="N11" s="98"/>
      <c r="O11" s="536"/>
      <c r="P11" s="536"/>
      <c r="Q11" s="214" t="s">
        <v>570</v>
      </c>
      <c r="R11" s="213"/>
      <c r="S11" s="98"/>
      <c r="T11" s="103"/>
      <c r="U11" s="98"/>
      <c r="V11" s="98"/>
      <c r="W11" s="98"/>
      <c r="X11" s="98"/>
      <c r="Y11" s="98"/>
      <c r="Z11" s="98"/>
      <c r="AA11" s="98"/>
    </row>
    <row r="12" spans="1:27" ht="6" customHeight="1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46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</row>
    <row r="13" spans="1:27" ht="14.1" customHeight="1">
      <c r="A13" s="98"/>
      <c r="B13" s="98"/>
      <c r="C13" s="98"/>
      <c r="D13" s="104" t="s">
        <v>457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46"/>
      <c r="P13" s="538">
        <f ca="1">TODAY()</f>
        <v>46080</v>
      </c>
      <c r="Q13" s="539"/>
      <c r="R13" s="540"/>
      <c r="S13" s="98"/>
      <c r="T13" s="98"/>
      <c r="U13" s="98"/>
      <c r="V13" s="98"/>
      <c r="W13" s="98"/>
      <c r="X13" s="98"/>
      <c r="Y13" s="98"/>
      <c r="Z13" s="98"/>
      <c r="AA13" s="98"/>
    </row>
    <row r="14" spans="1:27" ht="5.55" customHeight="1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46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</row>
    <row r="15" spans="1:27" ht="24" customHeight="1">
      <c r="A15" s="105"/>
      <c r="B15" s="525" t="s">
        <v>458</v>
      </c>
      <c r="C15" s="525"/>
      <c r="D15" s="525"/>
      <c r="E15" s="525"/>
      <c r="F15" s="525"/>
      <c r="G15" s="525" t="s">
        <v>459</v>
      </c>
      <c r="H15" s="525"/>
      <c r="I15" s="537" t="s">
        <v>460</v>
      </c>
      <c r="J15" s="537"/>
      <c r="K15" s="537"/>
      <c r="L15" s="525" t="s">
        <v>461</v>
      </c>
      <c r="M15" s="525"/>
      <c r="N15" s="106" t="s">
        <v>462</v>
      </c>
      <c r="O15" s="525" t="s">
        <v>463</v>
      </c>
      <c r="P15" s="525"/>
      <c r="Q15" s="525" t="s">
        <v>464</v>
      </c>
      <c r="R15" s="525"/>
      <c r="S15" s="98"/>
      <c r="T15" s="532" t="s">
        <v>465</v>
      </c>
      <c r="U15" s="532"/>
      <c r="V15" s="532"/>
      <c r="W15" s="532"/>
      <c r="X15" s="532"/>
      <c r="Y15" s="532"/>
      <c r="Z15" s="532"/>
      <c r="AA15" s="98"/>
    </row>
    <row r="16" spans="1:27" ht="15" customHeight="1">
      <c r="A16" s="103"/>
      <c r="B16" s="512" t="s">
        <v>466</v>
      </c>
      <c r="C16" s="512"/>
      <c r="D16" s="512"/>
      <c r="E16" s="512"/>
      <c r="F16" s="512"/>
      <c r="G16" s="512"/>
      <c r="H16" s="512"/>
      <c r="I16" s="513" t="s">
        <v>467</v>
      </c>
      <c r="J16" s="513"/>
      <c r="K16" s="513"/>
      <c r="L16" s="533"/>
      <c r="M16" s="533"/>
      <c r="N16" s="107" t="s">
        <v>468</v>
      </c>
      <c r="O16" s="534" t="str">
        <f>IF(L16="","",INDEX('LMDP ir  HDF  Asortimentas'!A1:S197,A8,R3))</f>
        <v/>
      </c>
      <c r="P16" s="534"/>
      <c r="Q16" s="517" t="str">
        <f t="shared" ref="Q16:Q53" si="0">IF(L16="","",(L16*O16))</f>
        <v/>
      </c>
      <c r="R16" s="517"/>
      <c r="S16" s="98"/>
      <c r="T16" s="108" t="s">
        <v>469</v>
      </c>
      <c r="U16" s="109" t="s">
        <v>470</v>
      </c>
      <c r="V16" s="108" t="s">
        <v>469</v>
      </c>
      <c r="W16" s="109" t="s">
        <v>470</v>
      </c>
      <c r="X16" s="108" t="s">
        <v>471</v>
      </c>
      <c r="Y16" s="108" t="s">
        <v>472</v>
      </c>
      <c r="Z16" s="110" t="s">
        <v>468</v>
      </c>
      <c r="AA16" s="98"/>
    </row>
    <row r="17" spans="1:27" ht="15" customHeight="1">
      <c r="A17" s="103"/>
      <c r="B17" s="512" t="s">
        <v>473</v>
      </c>
      <c r="C17" s="512"/>
      <c r="D17" s="512"/>
      <c r="E17" s="512"/>
      <c r="F17" s="512"/>
      <c r="G17" s="512"/>
      <c r="H17" s="512"/>
      <c r="I17" s="513" t="s">
        <v>467</v>
      </c>
      <c r="J17" s="513"/>
      <c r="K17" s="513"/>
      <c r="L17" s="514"/>
      <c r="M17" s="515"/>
      <c r="N17" s="107" t="s">
        <v>468</v>
      </c>
      <c r="O17" s="516"/>
      <c r="P17" s="516"/>
      <c r="Q17" s="517" t="str">
        <f t="shared" si="0"/>
        <v/>
      </c>
      <c r="R17" s="517"/>
      <c r="S17" s="98"/>
      <c r="T17" s="111"/>
      <c r="U17" s="112" t="s">
        <v>470</v>
      </c>
      <c r="V17" s="111"/>
      <c r="W17" s="112" t="s">
        <v>470</v>
      </c>
      <c r="X17" s="111"/>
      <c r="Y17" s="113" t="s">
        <v>472</v>
      </c>
      <c r="Z17" s="114" t="str">
        <f t="shared" ref="Z17:Z24" si="1">IF(V17="","",((T17/1000)*(V17/1000)*X17))</f>
        <v/>
      </c>
      <c r="AA17" s="98"/>
    </row>
    <row r="18" spans="1:27" ht="15" customHeight="1">
      <c r="A18" s="103"/>
      <c r="B18" s="512" t="s">
        <v>544</v>
      </c>
      <c r="C18" s="512"/>
      <c r="D18" s="512"/>
      <c r="E18" s="512"/>
      <c r="F18" s="512"/>
      <c r="G18" s="512"/>
      <c r="H18" s="512"/>
      <c r="I18" s="513" t="s">
        <v>467</v>
      </c>
      <c r="J18" s="513"/>
      <c r="K18" s="513"/>
      <c r="L18" s="514"/>
      <c r="M18" s="515"/>
      <c r="N18" s="107" t="s">
        <v>468</v>
      </c>
      <c r="O18" s="516"/>
      <c r="P18" s="516"/>
      <c r="Q18" s="517" t="str">
        <f t="shared" si="0"/>
        <v/>
      </c>
      <c r="R18" s="517"/>
      <c r="S18" s="98"/>
      <c r="T18" s="111"/>
      <c r="U18" s="112" t="s">
        <v>470</v>
      </c>
      <c r="V18" s="111"/>
      <c r="W18" s="112" t="s">
        <v>470</v>
      </c>
      <c r="X18" s="111"/>
      <c r="Y18" s="113" t="s">
        <v>472</v>
      </c>
      <c r="Z18" s="114" t="str">
        <f t="shared" si="1"/>
        <v/>
      </c>
      <c r="AA18" s="98"/>
    </row>
    <row r="19" spans="1:27" ht="15" customHeight="1">
      <c r="A19" s="103"/>
      <c r="B19" s="512" t="s">
        <v>545</v>
      </c>
      <c r="C19" s="512"/>
      <c r="D19" s="512"/>
      <c r="E19" s="512"/>
      <c r="F19" s="512"/>
      <c r="G19" s="512"/>
      <c r="H19" s="512"/>
      <c r="I19" s="513" t="s">
        <v>467</v>
      </c>
      <c r="J19" s="513"/>
      <c r="K19" s="513"/>
      <c r="L19" s="514"/>
      <c r="M19" s="515"/>
      <c r="N19" s="107" t="s">
        <v>468</v>
      </c>
      <c r="O19" s="516"/>
      <c r="P19" s="516"/>
      <c r="Q19" s="517" t="str">
        <f t="shared" si="0"/>
        <v/>
      </c>
      <c r="R19" s="517"/>
      <c r="S19" s="98"/>
      <c r="T19" s="111"/>
      <c r="U19" s="112" t="s">
        <v>470</v>
      </c>
      <c r="V19" s="111"/>
      <c r="W19" s="112" t="s">
        <v>470</v>
      </c>
      <c r="X19" s="111"/>
      <c r="Y19" s="113" t="s">
        <v>472</v>
      </c>
      <c r="Z19" s="114" t="str">
        <f t="shared" si="1"/>
        <v/>
      </c>
      <c r="AA19" s="98"/>
    </row>
    <row r="20" spans="1:27" ht="15" customHeight="1">
      <c r="A20" s="115">
        <f>LOOKUP(B20,B138:B143,A138:A143)</f>
        <v>138</v>
      </c>
      <c r="B20" s="541" t="s">
        <v>474</v>
      </c>
      <c r="C20" s="541"/>
      <c r="D20" s="541"/>
      <c r="E20" s="541"/>
      <c r="F20" s="541"/>
      <c r="G20" s="541"/>
      <c r="H20" s="541"/>
      <c r="I20" s="542" t="str">
        <f>IF(B20="","",LOOKUP(B20,$B$138:$B$143,$K$138:$K$143))</f>
        <v>01  W2250</v>
      </c>
      <c r="J20" s="542"/>
      <c r="K20" s="542"/>
      <c r="L20" s="543"/>
      <c r="M20" s="544"/>
      <c r="N20" s="116" t="s">
        <v>475</v>
      </c>
      <c r="O20" s="534" t="str">
        <f t="shared" ref="O20:O40" si="2">IF(L20="","",INDEX($A$1:$R$214,A20,S20))</f>
        <v/>
      </c>
      <c r="P20" s="534"/>
      <c r="Q20" s="517" t="str">
        <f t="shared" si="0"/>
        <v/>
      </c>
      <c r="R20" s="517"/>
      <c r="S20" s="102" t="str">
        <f>IF(L20="","",LOOKUP($R$4,$A$153:$A$155,$H$153:$H$155))</f>
        <v/>
      </c>
      <c r="T20" s="111"/>
      <c r="U20" s="112" t="s">
        <v>470</v>
      </c>
      <c r="V20" s="111"/>
      <c r="W20" s="112" t="s">
        <v>470</v>
      </c>
      <c r="X20" s="111"/>
      <c r="Y20" s="113" t="s">
        <v>472</v>
      </c>
      <c r="Z20" s="114" t="str">
        <f t="shared" si="1"/>
        <v/>
      </c>
      <c r="AA20" s="98"/>
    </row>
    <row r="21" spans="1:27" ht="15" customHeight="1">
      <c r="A21" s="117">
        <f>LOOKUP(B21,B137:B142,A137:A142)</f>
        <v>141</v>
      </c>
      <c r="B21" s="541" t="s">
        <v>476</v>
      </c>
      <c r="C21" s="541"/>
      <c r="D21" s="541"/>
      <c r="E21" s="541"/>
      <c r="F21" s="541"/>
      <c r="G21" s="541"/>
      <c r="H21" s="541"/>
      <c r="I21" s="542" t="str">
        <f>IF(B21="","",LOOKUP(B21,$B$137:$B$142,$K$137:$K$142))</f>
        <v>36  U2100</v>
      </c>
      <c r="J21" s="542"/>
      <c r="K21" s="542"/>
      <c r="L21" s="543"/>
      <c r="M21" s="544"/>
      <c r="N21" s="116" t="s">
        <v>475</v>
      </c>
      <c r="O21" s="534" t="str">
        <f t="shared" si="2"/>
        <v/>
      </c>
      <c r="P21" s="534"/>
      <c r="Q21" s="517" t="str">
        <f t="shared" si="0"/>
        <v/>
      </c>
      <c r="R21" s="517"/>
      <c r="S21" s="102" t="str">
        <f>IF(L21="","",LOOKUP($R$4,$A$153:$A$155,$H$153:$H$155))</f>
        <v/>
      </c>
      <c r="T21" s="111"/>
      <c r="U21" s="112" t="s">
        <v>470</v>
      </c>
      <c r="V21" s="111"/>
      <c r="W21" s="112" t="s">
        <v>470</v>
      </c>
      <c r="X21" s="111"/>
      <c r="Y21" s="113" t="s">
        <v>472</v>
      </c>
      <c r="Z21" s="114" t="str">
        <f t="shared" si="1"/>
        <v/>
      </c>
      <c r="AA21" s="98"/>
    </row>
    <row r="22" spans="1:27" ht="15" customHeight="1">
      <c r="A22" s="117">
        <f>LOOKUP(B22,B137:B142,A137:A142)</f>
        <v>140</v>
      </c>
      <c r="B22" s="541" t="s">
        <v>477</v>
      </c>
      <c r="C22" s="541"/>
      <c r="D22" s="541"/>
      <c r="E22" s="541"/>
      <c r="F22" s="541"/>
      <c r="G22" s="541"/>
      <c r="H22" s="541"/>
      <c r="I22" s="542" t="str">
        <f>IF(B22="","",LOOKUP(B22,$B$137:$B$142,$K$137:$K$142))</f>
        <v>LAM  JUO  KL21</v>
      </c>
      <c r="J22" s="542"/>
      <c r="K22" s="542"/>
      <c r="L22" s="543"/>
      <c r="M22" s="544"/>
      <c r="N22" s="116" t="s">
        <v>475</v>
      </c>
      <c r="O22" s="534" t="str">
        <f t="shared" si="2"/>
        <v/>
      </c>
      <c r="P22" s="534"/>
      <c r="Q22" s="517" t="str">
        <f t="shared" si="0"/>
        <v/>
      </c>
      <c r="R22" s="517"/>
      <c r="S22" s="102" t="str">
        <f>IF(L22="","",LOOKUP($R$4,$A$153:$A$155,$H$153:$H$155))</f>
        <v/>
      </c>
      <c r="T22" s="111"/>
      <c r="U22" s="112" t="s">
        <v>470</v>
      </c>
      <c r="V22" s="111"/>
      <c r="W22" s="112" t="s">
        <v>470</v>
      </c>
      <c r="X22" s="111"/>
      <c r="Y22" s="113" t="s">
        <v>472</v>
      </c>
      <c r="Z22" s="114" t="str">
        <f t="shared" si="1"/>
        <v/>
      </c>
      <c r="AA22" s="98"/>
    </row>
    <row r="23" spans="1:27" ht="15" customHeight="1">
      <c r="A23" s="117">
        <f>LOOKUP(B23,B138:B143,A138:A143)</f>
        <v>143</v>
      </c>
      <c r="B23" s="541" t="s">
        <v>478</v>
      </c>
      <c r="C23" s="541"/>
      <c r="D23" s="541"/>
      <c r="E23" s="541"/>
      <c r="F23" s="541"/>
      <c r="G23" s="541"/>
      <c r="H23" s="541"/>
      <c r="I23" s="542" t="str">
        <f>IF(B23="","",LOOKUP(B23,$B$137:$B$142,$K$137:$K$142))</f>
        <v>LAM  JUO  KL40</v>
      </c>
      <c r="J23" s="542"/>
      <c r="K23" s="542"/>
      <c r="L23" s="543"/>
      <c r="M23" s="544"/>
      <c r="N23" s="116" t="s">
        <v>475</v>
      </c>
      <c r="O23" s="534" t="str">
        <f t="shared" si="2"/>
        <v/>
      </c>
      <c r="P23" s="534"/>
      <c r="Q23" s="517" t="str">
        <f t="shared" si="0"/>
        <v/>
      </c>
      <c r="R23" s="517"/>
      <c r="S23" s="102" t="str">
        <f>IF(L23="","",LOOKUP($R$4,$A$153:$A$155,$H$153:$H$155))</f>
        <v/>
      </c>
      <c r="T23" s="111"/>
      <c r="U23" s="112" t="s">
        <v>470</v>
      </c>
      <c r="V23" s="111"/>
      <c r="W23" s="112" t="s">
        <v>470</v>
      </c>
      <c r="X23" s="111"/>
      <c r="Y23" s="113" t="s">
        <v>472</v>
      </c>
      <c r="Z23" s="114" t="str">
        <f t="shared" si="1"/>
        <v/>
      </c>
      <c r="AA23" s="98"/>
    </row>
    <row r="24" spans="1:27" ht="15" customHeight="1" thickBot="1">
      <c r="A24" s="115">
        <f t="shared" ref="A24:A35" si="3">IF(E24="Tiesus",LOOKUP(B24,$B$78:$B$89,$A$78:$A$89),LOOKUP(B24,$B$93:$B$101,$A$93:$A$101))</f>
        <v>82</v>
      </c>
      <c r="B24" s="549" t="s">
        <v>479</v>
      </c>
      <c r="C24" s="549"/>
      <c r="D24" s="549"/>
      <c r="E24" s="550" t="s">
        <v>480</v>
      </c>
      <c r="F24" s="550"/>
      <c r="G24" s="548" t="str">
        <f>IF($R$4="","",Užs4!J15)</f>
        <v/>
      </c>
      <c r="H24" s="548"/>
      <c r="I24" s="548" t="str">
        <f>IF($R$4="","",Užs4!M15)</f>
        <v/>
      </c>
      <c r="J24" s="548"/>
      <c r="K24" s="548"/>
      <c r="L24" s="543"/>
      <c r="M24" s="544"/>
      <c r="N24" s="116" t="s">
        <v>475</v>
      </c>
      <c r="O24" s="534" t="str">
        <f t="shared" si="2"/>
        <v/>
      </c>
      <c r="P24" s="534"/>
      <c r="Q24" s="517" t="str">
        <f t="shared" si="0"/>
        <v/>
      </c>
      <c r="R24" s="517"/>
      <c r="S24" s="102" t="str">
        <f t="shared" ref="S24:S40" si="4">IF(L24="","",LOOKUP($R$4,$A$157:$A$159,$H$157:$H$159))</f>
        <v/>
      </c>
      <c r="T24" s="111"/>
      <c r="U24" s="112" t="s">
        <v>470</v>
      </c>
      <c r="V24" s="111"/>
      <c r="W24" s="112" t="s">
        <v>470</v>
      </c>
      <c r="X24" s="111"/>
      <c r="Y24" s="113" t="s">
        <v>472</v>
      </c>
      <c r="Z24" s="114" t="str">
        <f t="shared" si="1"/>
        <v/>
      </c>
      <c r="AA24" s="98"/>
    </row>
    <row r="25" spans="1:27" ht="15" customHeight="1" thickBot="1">
      <c r="A25" s="115">
        <f t="shared" si="3"/>
        <v>83</v>
      </c>
      <c r="B25" s="549" t="s">
        <v>481</v>
      </c>
      <c r="C25" s="549"/>
      <c r="D25" s="549"/>
      <c r="E25" s="550" t="s">
        <v>480</v>
      </c>
      <c r="F25" s="550"/>
      <c r="G25" s="548" t="str">
        <f>IF($R$4="","",Užs4!J16)</f>
        <v/>
      </c>
      <c r="H25" s="548"/>
      <c r="I25" s="548" t="str">
        <f>IF($R$4="","",Užs4!M16)</f>
        <v/>
      </c>
      <c r="J25" s="548"/>
      <c r="K25" s="548"/>
      <c r="L25" s="543"/>
      <c r="M25" s="544"/>
      <c r="N25" s="116" t="s">
        <v>475</v>
      </c>
      <c r="O25" s="534" t="str">
        <f t="shared" si="2"/>
        <v/>
      </c>
      <c r="P25" s="534"/>
      <c r="Q25" s="517" t="str">
        <f t="shared" si="0"/>
        <v/>
      </c>
      <c r="R25" s="517"/>
      <c r="S25" s="102" t="str">
        <f t="shared" si="4"/>
        <v/>
      </c>
      <c r="T25" s="98"/>
      <c r="U25" s="98"/>
      <c r="V25" s="80"/>
      <c r="W25" s="545" t="s">
        <v>31</v>
      </c>
      <c r="X25" s="545"/>
      <c r="Y25" s="545"/>
      <c r="Z25" s="118" t="str">
        <f>IF(V17="","",(SUM(Z17:Z24)))</f>
        <v/>
      </c>
      <c r="AA25" s="98"/>
    </row>
    <row r="26" spans="1:27" ht="15" customHeight="1">
      <c r="A26" s="115">
        <f t="shared" si="3"/>
        <v>84</v>
      </c>
      <c r="B26" s="546" t="s">
        <v>482</v>
      </c>
      <c r="C26" s="546"/>
      <c r="D26" s="546"/>
      <c r="E26" s="547" t="s">
        <v>480</v>
      </c>
      <c r="F26" s="547"/>
      <c r="G26" s="548" t="str">
        <f>IF($R$4="","",Užs4!J17)</f>
        <v/>
      </c>
      <c r="H26" s="548"/>
      <c r="I26" s="548" t="str">
        <f>IF($R$4="","",Užs4!M17)</f>
        <v/>
      </c>
      <c r="J26" s="548"/>
      <c r="K26" s="548"/>
      <c r="L26" s="543"/>
      <c r="M26" s="544"/>
      <c r="N26" s="116" t="s">
        <v>475</v>
      </c>
      <c r="O26" s="534" t="str">
        <f t="shared" si="2"/>
        <v/>
      </c>
      <c r="P26" s="534"/>
      <c r="Q26" s="517" t="str">
        <f t="shared" si="0"/>
        <v/>
      </c>
      <c r="R26" s="517"/>
      <c r="S26" s="102" t="str">
        <f t="shared" si="4"/>
        <v/>
      </c>
      <c r="T26" s="98"/>
      <c r="U26" s="98"/>
      <c r="V26" s="98"/>
      <c r="W26" s="98"/>
      <c r="X26" s="98"/>
      <c r="Y26" s="98"/>
      <c r="Z26" s="98"/>
      <c r="AA26" s="98"/>
    </row>
    <row r="27" spans="1:27" ht="15" customHeight="1">
      <c r="A27" s="115">
        <f t="shared" si="3"/>
        <v>96</v>
      </c>
      <c r="B27" s="546" t="s">
        <v>482</v>
      </c>
      <c r="C27" s="546"/>
      <c r="D27" s="546"/>
      <c r="E27" s="547" t="s">
        <v>483</v>
      </c>
      <c r="F27" s="547"/>
      <c r="G27" s="548" t="str">
        <f>IF($R$4="","",Užs4!J17)</f>
        <v/>
      </c>
      <c r="H27" s="548"/>
      <c r="I27" s="548" t="str">
        <f>IF($R$4="","",Užs4!M17)</f>
        <v/>
      </c>
      <c r="J27" s="548"/>
      <c r="K27" s="548"/>
      <c r="L27" s="543"/>
      <c r="M27" s="544"/>
      <c r="N27" s="116" t="s">
        <v>475</v>
      </c>
      <c r="O27" s="534" t="str">
        <f t="shared" si="2"/>
        <v/>
      </c>
      <c r="P27" s="534"/>
      <c r="Q27" s="517" t="str">
        <f t="shared" si="0"/>
        <v/>
      </c>
      <c r="R27" s="517"/>
      <c r="S27" s="102" t="str">
        <f t="shared" si="4"/>
        <v/>
      </c>
      <c r="T27" s="98"/>
      <c r="U27" s="98"/>
      <c r="V27" s="98"/>
      <c r="W27" s="98"/>
      <c r="X27" s="98"/>
      <c r="Y27" s="98"/>
      <c r="Z27" s="98"/>
      <c r="AA27" s="98"/>
    </row>
    <row r="28" spans="1:27" ht="15" customHeight="1">
      <c r="A28" s="115">
        <f t="shared" si="3"/>
        <v>85</v>
      </c>
      <c r="B28" s="551" t="s">
        <v>484</v>
      </c>
      <c r="C28" s="551"/>
      <c r="D28" s="551"/>
      <c r="E28" s="552" t="s">
        <v>480</v>
      </c>
      <c r="F28" s="552"/>
      <c r="G28" s="548" t="str">
        <f>IF($R$4="","",Užs4!J18)</f>
        <v/>
      </c>
      <c r="H28" s="548"/>
      <c r="I28" s="548" t="str">
        <f>IF($R$4="","",Užs4!M18)</f>
        <v/>
      </c>
      <c r="J28" s="548"/>
      <c r="K28" s="548"/>
      <c r="L28" s="543"/>
      <c r="M28" s="544"/>
      <c r="N28" s="116" t="s">
        <v>475</v>
      </c>
      <c r="O28" s="534" t="str">
        <f t="shared" si="2"/>
        <v/>
      </c>
      <c r="P28" s="534"/>
      <c r="Q28" s="517" t="str">
        <f t="shared" si="0"/>
        <v/>
      </c>
      <c r="R28" s="517"/>
      <c r="S28" s="102" t="str">
        <f t="shared" si="4"/>
        <v/>
      </c>
      <c r="T28" s="98"/>
      <c r="U28" s="98"/>
      <c r="V28" s="98"/>
      <c r="W28" s="98"/>
      <c r="X28" s="98"/>
      <c r="Y28" s="98"/>
      <c r="Z28" s="98"/>
      <c r="AA28" s="98"/>
    </row>
    <row r="29" spans="1:27" ht="15" customHeight="1">
      <c r="A29" s="115">
        <f t="shared" si="3"/>
        <v>97</v>
      </c>
      <c r="B29" s="551" t="s">
        <v>484</v>
      </c>
      <c r="C29" s="551"/>
      <c r="D29" s="551"/>
      <c r="E29" s="552" t="s">
        <v>483</v>
      </c>
      <c r="F29" s="552"/>
      <c r="G29" s="548" t="str">
        <f>IF($R$4="","",Užs4!J18)</f>
        <v/>
      </c>
      <c r="H29" s="548"/>
      <c r="I29" s="548" t="str">
        <f>IF($R$4="","",Užs4!M18)</f>
        <v/>
      </c>
      <c r="J29" s="548"/>
      <c r="K29" s="548"/>
      <c r="L29" s="543"/>
      <c r="M29" s="544"/>
      <c r="N29" s="116" t="s">
        <v>475</v>
      </c>
      <c r="O29" s="534" t="str">
        <f t="shared" si="2"/>
        <v/>
      </c>
      <c r="P29" s="534"/>
      <c r="Q29" s="517" t="str">
        <f t="shared" si="0"/>
        <v/>
      </c>
      <c r="R29" s="517"/>
      <c r="S29" s="102" t="str">
        <f t="shared" si="4"/>
        <v/>
      </c>
      <c r="T29" s="98"/>
      <c r="U29" s="98"/>
      <c r="V29" s="98"/>
      <c r="W29" s="98"/>
      <c r="X29" s="98"/>
      <c r="Y29" s="98"/>
      <c r="Z29" s="98"/>
      <c r="AA29" s="98"/>
    </row>
    <row r="30" spans="1:27" ht="15" customHeight="1">
      <c r="A30" s="115">
        <f t="shared" si="3"/>
        <v>87</v>
      </c>
      <c r="B30" s="553" t="s">
        <v>485</v>
      </c>
      <c r="C30" s="553"/>
      <c r="D30" s="553"/>
      <c r="E30" s="554" t="s">
        <v>480</v>
      </c>
      <c r="F30" s="554"/>
      <c r="G30" s="548" t="str">
        <f>IF($R$4="","",Užs4!J19)</f>
        <v/>
      </c>
      <c r="H30" s="548"/>
      <c r="I30" s="548" t="str">
        <f>IF($R$4="","",Užs4!M19)</f>
        <v/>
      </c>
      <c r="J30" s="548"/>
      <c r="K30" s="548"/>
      <c r="L30" s="543"/>
      <c r="M30" s="544"/>
      <c r="N30" s="116" t="s">
        <v>475</v>
      </c>
      <c r="O30" s="534" t="str">
        <f t="shared" si="2"/>
        <v/>
      </c>
      <c r="P30" s="534"/>
      <c r="Q30" s="517" t="str">
        <f t="shared" si="0"/>
        <v/>
      </c>
      <c r="R30" s="517"/>
      <c r="S30" s="102" t="str">
        <f t="shared" si="4"/>
        <v/>
      </c>
      <c r="T30" s="98"/>
      <c r="U30" s="98"/>
      <c r="V30" s="98"/>
      <c r="W30" s="98"/>
      <c r="X30" s="98"/>
      <c r="Y30" s="98"/>
      <c r="Z30" s="98"/>
      <c r="AA30" s="98"/>
    </row>
    <row r="31" spans="1:27" ht="15" customHeight="1">
      <c r="A31" s="115">
        <f t="shared" si="3"/>
        <v>99</v>
      </c>
      <c r="B31" s="553" t="s">
        <v>485</v>
      </c>
      <c r="C31" s="553"/>
      <c r="D31" s="553"/>
      <c r="E31" s="554" t="s">
        <v>483</v>
      </c>
      <c r="F31" s="554"/>
      <c r="G31" s="548" t="str">
        <f>IF($R$4="","",Užs4!J19)</f>
        <v/>
      </c>
      <c r="H31" s="548"/>
      <c r="I31" s="548" t="str">
        <f>IF($R$4="","",Užs4!M19)</f>
        <v/>
      </c>
      <c r="J31" s="548"/>
      <c r="K31" s="548"/>
      <c r="L31" s="543"/>
      <c r="M31" s="544"/>
      <c r="N31" s="116" t="s">
        <v>475</v>
      </c>
      <c r="O31" s="534" t="str">
        <f t="shared" si="2"/>
        <v/>
      </c>
      <c r="P31" s="534"/>
      <c r="Q31" s="517" t="str">
        <f t="shared" si="0"/>
        <v/>
      </c>
      <c r="R31" s="517"/>
      <c r="S31" s="102" t="str">
        <f t="shared" si="4"/>
        <v/>
      </c>
      <c r="T31" s="98"/>
      <c r="U31" s="98"/>
      <c r="V31" s="98"/>
      <c r="W31" s="98"/>
      <c r="X31" s="98"/>
      <c r="Y31" s="98"/>
      <c r="Z31" s="98"/>
      <c r="AA31" s="98"/>
    </row>
    <row r="32" spans="1:27" ht="15" customHeight="1">
      <c r="A32" s="115">
        <f t="shared" si="3"/>
        <v>88</v>
      </c>
      <c r="B32" s="555" t="s">
        <v>486</v>
      </c>
      <c r="C32" s="555"/>
      <c r="D32" s="555"/>
      <c r="E32" s="556" t="s">
        <v>480</v>
      </c>
      <c r="F32" s="556"/>
      <c r="G32" s="548" t="str">
        <f>IF($R$4="","",Užs4!J20)</f>
        <v/>
      </c>
      <c r="H32" s="548"/>
      <c r="I32" s="548" t="str">
        <f>IF($R$4="","",Užs4!M20)</f>
        <v/>
      </c>
      <c r="J32" s="548"/>
      <c r="K32" s="548"/>
      <c r="L32" s="543"/>
      <c r="M32" s="544"/>
      <c r="N32" s="116" t="s">
        <v>475</v>
      </c>
      <c r="O32" s="534" t="str">
        <f t="shared" si="2"/>
        <v/>
      </c>
      <c r="P32" s="534"/>
      <c r="Q32" s="517" t="str">
        <f t="shared" si="0"/>
        <v/>
      </c>
      <c r="R32" s="517"/>
      <c r="S32" s="102" t="str">
        <f t="shared" si="4"/>
        <v/>
      </c>
      <c r="T32" s="98"/>
      <c r="U32" s="98"/>
      <c r="V32" s="98"/>
      <c r="W32" s="98"/>
      <c r="X32" s="98"/>
      <c r="Y32" s="98"/>
      <c r="Z32" s="98"/>
      <c r="AA32" s="98"/>
    </row>
    <row r="33" spans="1:27" ht="15" customHeight="1">
      <c r="A33" s="115">
        <f t="shared" si="3"/>
        <v>100</v>
      </c>
      <c r="B33" s="555" t="s">
        <v>486</v>
      </c>
      <c r="C33" s="555"/>
      <c r="D33" s="555"/>
      <c r="E33" s="556" t="s">
        <v>483</v>
      </c>
      <c r="F33" s="556"/>
      <c r="G33" s="548" t="str">
        <f>IF($R$4="","",Užs4!J20)</f>
        <v/>
      </c>
      <c r="H33" s="548"/>
      <c r="I33" s="548" t="str">
        <f>IF($R$4="","",Užs4!M20)</f>
        <v/>
      </c>
      <c r="J33" s="548"/>
      <c r="K33" s="548"/>
      <c r="L33" s="543"/>
      <c r="M33" s="544"/>
      <c r="N33" s="116" t="s">
        <v>475</v>
      </c>
      <c r="O33" s="534" t="str">
        <f t="shared" si="2"/>
        <v/>
      </c>
      <c r="P33" s="534"/>
      <c r="Q33" s="517" t="str">
        <f t="shared" si="0"/>
        <v/>
      </c>
      <c r="R33" s="517"/>
      <c r="S33" s="102" t="str">
        <f t="shared" si="4"/>
        <v/>
      </c>
      <c r="T33" s="98"/>
      <c r="U33" s="98"/>
      <c r="V33" s="98"/>
      <c r="W33" s="98"/>
      <c r="X33" s="98"/>
      <c r="Y33" s="98"/>
      <c r="Z33" s="98"/>
      <c r="AA33" s="98"/>
    </row>
    <row r="34" spans="1:27" ht="15" customHeight="1">
      <c r="A34" s="115">
        <f t="shared" si="3"/>
        <v>89</v>
      </c>
      <c r="B34" s="557" t="s">
        <v>487</v>
      </c>
      <c r="C34" s="557"/>
      <c r="D34" s="557"/>
      <c r="E34" s="558" t="s">
        <v>480</v>
      </c>
      <c r="F34" s="558"/>
      <c r="G34" s="548" t="str">
        <f>IF($R$4="","",Užs4!J21)</f>
        <v/>
      </c>
      <c r="H34" s="548"/>
      <c r="I34" s="548" t="str">
        <f>IF($R$4="","",Užs4!M21)</f>
        <v/>
      </c>
      <c r="J34" s="548"/>
      <c r="K34" s="548"/>
      <c r="L34" s="543"/>
      <c r="M34" s="544"/>
      <c r="N34" s="116" t="s">
        <v>475</v>
      </c>
      <c r="O34" s="534" t="str">
        <f t="shared" si="2"/>
        <v/>
      </c>
      <c r="P34" s="534"/>
      <c r="Q34" s="517" t="str">
        <f t="shared" si="0"/>
        <v/>
      </c>
      <c r="R34" s="517"/>
      <c r="S34" s="102" t="str">
        <f t="shared" si="4"/>
        <v/>
      </c>
      <c r="T34" s="98"/>
      <c r="U34" s="98"/>
      <c r="V34" s="98"/>
      <c r="W34" s="98"/>
      <c r="X34" s="98"/>
      <c r="Y34" s="98"/>
      <c r="Z34" s="98"/>
      <c r="AA34" s="98"/>
    </row>
    <row r="35" spans="1:27" ht="15" customHeight="1">
      <c r="A35" s="115">
        <f t="shared" si="3"/>
        <v>101</v>
      </c>
      <c r="B35" s="557" t="s">
        <v>487</v>
      </c>
      <c r="C35" s="557"/>
      <c r="D35" s="557"/>
      <c r="E35" s="558" t="s">
        <v>483</v>
      </c>
      <c r="F35" s="558"/>
      <c r="G35" s="548" t="str">
        <f>IF($R$4="","",Užs4!J21)</f>
        <v/>
      </c>
      <c r="H35" s="548"/>
      <c r="I35" s="548" t="str">
        <f>IF($R$4="","",Užs4!M21)</f>
        <v/>
      </c>
      <c r="J35" s="548"/>
      <c r="K35" s="548"/>
      <c r="L35" s="543"/>
      <c r="M35" s="544"/>
      <c r="N35" s="116" t="s">
        <v>475</v>
      </c>
      <c r="O35" s="534" t="str">
        <f t="shared" si="2"/>
        <v/>
      </c>
      <c r="P35" s="534"/>
      <c r="Q35" s="517" t="str">
        <f t="shared" si="0"/>
        <v/>
      </c>
      <c r="R35" s="517"/>
      <c r="S35" s="102" t="str">
        <f t="shared" si="4"/>
        <v/>
      </c>
      <c r="T35" s="98"/>
      <c r="U35" s="98"/>
      <c r="V35" s="98"/>
      <c r="W35" s="98"/>
      <c r="X35" s="98"/>
      <c r="Y35" s="98"/>
      <c r="Z35" s="98"/>
      <c r="AA35" s="98"/>
    </row>
    <row r="36" spans="1:27" ht="15" customHeight="1">
      <c r="A36" s="115">
        <f>IF(E36="Tiesus",LOOKUP(B36,$B$82:$B$90,$A$82:$A$90),LOOKUP(B36,$B$94:$B$102,$A$94:$A$102))</f>
        <v>90</v>
      </c>
      <c r="B36" s="559" t="s">
        <v>488</v>
      </c>
      <c r="C36" s="559"/>
      <c r="D36" s="559"/>
      <c r="E36" s="560" t="s">
        <v>480</v>
      </c>
      <c r="F36" s="560"/>
      <c r="G36" s="548" t="str">
        <f>IF($R$4="","",Užs4!J22)</f>
        <v/>
      </c>
      <c r="H36" s="548"/>
      <c r="I36" s="548" t="str">
        <f>IF($R$4="","",Užs4!M22)</f>
        <v/>
      </c>
      <c r="J36" s="548"/>
      <c r="K36" s="548"/>
      <c r="L36" s="543"/>
      <c r="M36" s="544"/>
      <c r="N36" s="116" t="s">
        <v>475</v>
      </c>
      <c r="O36" s="534" t="str">
        <f t="shared" si="2"/>
        <v/>
      </c>
      <c r="P36" s="534"/>
      <c r="Q36" s="517" t="str">
        <f t="shared" si="0"/>
        <v/>
      </c>
      <c r="R36" s="517"/>
      <c r="S36" s="102" t="str">
        <f t="shared" si="4"/>
        <v/>
      </c>
      <c r="T36" s="98"/>
      <c r="U36" s="98"/>
      <c r="V36" s="98"/>
      <c r="W36" s="98"/>
      <c r="X36" s="98"/>
      <c r="Y36" s="98"/>
      <c r="Z36" s="98"/>
      <c r="AA36" s="98"/>
    </row>
    <row r="37" spans="1:27" ht="15" customHeight="1">
      <c r="A37" s="115">
        <f>IF(E37="Tiesus",LOOKUP(B37,$B$78:$B$89,$A$78:$A$89),LOOKUP(B37,$B$93:$B$101,$A$93:$A$101))</f>
        <v>101</v>
      </c>
      <c r="B37" s="559" t="s">
        <v>488</v>
      </c>
      <c r="C37" s="559"/>
      <c r="D37" s="559"/>
      <c r="E37" s="560" t="s">
        <v>483</v>
      </c>
      <c r="F37" s="560"/>
      <c r="G37" s="548" t="str">
        <f>IF($R$4="","",Užs4!J22)</f>
        <v/>
      </c>
      <c r="H37" s="548"/>
      <c r="I37" s="548" t="str">
        <f>IF($R$4="","",Užs4!M22)</f>
        <v/>
      </c>
      <c r="J37" s="548"/>
      <c r="K37" s="548"/>
      <c r="L37" s="543"/>
      <c r="M37" s="544"/>
      <c r="N37" s="116" t="s">
        <v>475</v>
      </c>
      <c r="O37" s="534" t="str">
        <f t="shared" si="2"/>
        <v/>
      </c>
      <c r="P37" s="534"/>
      <c r="Q37" s="517" t="str">
        <f t="shared" si="0"/>
        <v/>
      </c>
      <c r="R37" s="517"/>
      <c r="S37" s="102" t="str">
        <f t="shared" si="4"/>
        <v/>
      </c>
      <c r="T37" s="98"/>
      <c r="U37" s="98"/>
      <c r="V37" s="98"/>
      <c r="W37" s="98"/>
      <c r="X37" s="98"/>
      <c r="Y37" s="98"/>
      <c r="Z37" s="98"/>
      <c r="AA37" s="98"/>
    </row>
    <row r="38" spans="1:27" ht="15" customHeight="1">
      <c r="A38" s="115">
        <f>IF(G38="Tiesus",LOOKUP(B38,$B$105:$B118,$A$105:$A$118),LOOKUP(B38,$B$122:$B132,$A$122:$A$132))</f>
        <v>111</v>
      </c>
      <c r="B38" s="561" t="s">
        <v>489</v>
      </c>
      <c r="C38" s="561"/>
      <c r="D38" s="561"/>
      <c r="E38" s="561"/>
      <c r="F38" s="561"/>
      <c r="G38" s="562" t="s">
        <v>480</v>
      </c>
      <c r="H38" s="562"/>
      <c r="I38" s="548" t="s">
        <v>918</v>
      </c>
      <c r="J38" s="548"/>
      <c r="K38" s="548"/>
      <c r="L38" s="543"/>
      <c r="M38" s="544"/>
      <c r="N38" s="116" t="s">
        <v>475</v>
      </c>
      <c r="O38" s="534" t="str">
        <f t="shared" si="2"/>
        <v/>
      </c>
      <c r="P38" s="534"/>
      <c r="Q38" s="517" t="str">
        <f t="shared" si="0"/>
        <v/>
      </c>
      <c r="R38" s="517"/>
      <c r="S38" s="102" t="str">
        <f t="shared" si="4"/>
        <v/>
      </c>
      <c r="T38" s="98"/>
      <c r="U38" s="98"/>
      <c r="V38" s="98"/>
      <c r="W38" s="98"/>
      <c r="X38" s="98"/>
      <c r="Y38" s="98"/>
      <c r="Z38" s="98"/>
      <c r="AA38" s="98"/>
    </row>
    <row r="39" spans="1:27" ht="15" customHeight="1">
      <c r="A39" s="115">
        <f>IF(G39="Tiesus",LOOKUP(B39,$B$105:$B118,$A$105:$A$118),LOOKUP(B39,$B$122:$B132,$A$122:$A$132))</f>
        <v>112</v>
      </c>
      <c r="B39" s="561" t="s">
        <v>490</v>
      </c>
      <c r="C39" s="561"/>
      <c r="D39" s="561"/>
      <c r="E39" s="561"/>
      <c r="F39" s="561"/>
      <c r="G39" s="562" t="s">
        <v>480</v>
      </c>
      <c r="H39" s="562"/>
      <c r="I39" s="548" t="s">
        <v>918</v>
      </c>
      <c r="J39" s="548"/>
      <c r="K39" s="548"/>
      <c r="L39" s="543"/>
      <c r="M39" s="544"/>
      <c r="N39" s="116" t="s">
        <v>475</v>
      </c>
      <c r="O39" s="534" t="str">
        <f t="shared" si="2"/>
        <v/>
      </c>
      <c r="P39" s="534"/>
      <c r="Q39" s="517" t="str">
        <f t="shared" si="0"/>
        <v/>
      </c>
      <c r="R39" s="517"/>
      <c r="S39" s="102" t="str">
        <f t="shared" si="4"/>
        <v/>
      </c>
      <c r="T39" s="98"/>
      <c r="U39" s="98"/>
      <c r="V39" s="98"/>
      <c r="W39" s="98"/>
      <c r="X39" s="98"/>
      <c r="Y39" s="98"/>
      <c r="Z39" s="98"/>
      <c r="AA39" s="98"/>
    </row>
    <row r="40" spans="1:27" ht="15" customHeight="1">
      <c r="A40" s="115">
        <f ca="1">IF(G40="Tiesus",LOOKUP(B40,$B$105:$B119,$A$105:$A$118),LOOKUP(B40,$B$122:$B133,$A$122:$A$132))</f>
        <v>114</v>
      </c>
      <c r="B40" s="561" t="s">
        <v>516</v>
      </c>
      <c r="C40" s="561"/>
      <c r="D40" s="561"/>
      <c r="E40" s="561"/>
      <c r="F40" s="561"/>
      <c r="G40" s="562" t="s">
        <v>480</v>
      </c>
      <c r="H40" s="562"/>
      <c r="I40" s="548" t="s">
        <v>918</v>
      </c>
      <c r="J40" s="548"/>
      <c r="K40" s="548"/>
      <c r="L40" s="543"/>
      <c r="M40" s="544"/>
      <c r="N40" s="116" t="s">
        <v>475</v>
      </c>
      <c r="O40" s="534" t="str">
        <f t="shared" si="2"/>
        <v/>
      </c>
      <c r="P40" s="534"/>
      <c r="Q40" s="517" t="str">
        <f t="shared" si="0"/>
        <v/>
      </c>
      <c r="R40" s="517"/>
      <c r="S40" s="102" t="str">
        <f t="shared" si="4"/>
        <v/>
      </c>
      <c r="T40" s="98"/>
      <c r="U40" s="98"/>
      <c r="V40" s="98"/>
      <c r="W40" s="98"/>
      <c r="X40" s="98"/>
      <c r="Y40" s="98"/>
      <c r="Z40" s="98"/>
      <c r="AA40" s="98"/>
    </row>
    <row r="41" spans="1:27" ht="15" customHeight="1">
      <c r="A41" s="115">
        <f>IF(B41="BESIULIS-08mm",LOOKUP(B41,$B$79:$B81,$A$79:$A$81),LOOKUP(B41,$B$106:$B$108,$A$106:$A$108))</f>
        <v>79</v>
      </c>
      <c r="B41" s="563" t="s">
        <v>726</v>
      </c>
      <c r="C41" s="564"/>
      <c r="D41" s="564"/>
      <c r="E41" s="564"/>
      <c r="F41" s="565"/>
      <c r="G41" s="607" t="s">
        <v>480</v>
      </c>
      <c r="H41" s="608"/>
      <c r="I41" s="567" t="str">
        <f>IF($R$4="","",Užs4!N17)</f>
        <v/>
      </c>
      <c r="J41" s="568"/>
      <c r="K41" s="569"/>
      <c r="L41" s="543"/>
      <c r="M41" s="544"/>
      <c r="N41" s="116" t="s">
        <v>475</v>
      </c>
      <c r="O41" s="534" t="str">
        <f t="shared" ref="O41:O43" si="5">IF(L41="","",INDEX($A$1:$R$221,A41,S41))</f>
        <v/>
      </c>
      <c r="P41" s="534"/>
      <c r="Q41" s="517" t="str">
        <f t="shared" si="0"/>
        <v/>
      </c>
      <c r="R41" s="517"/>
      <c r="S41" s="327" t="str">
        <f t="shared" ref="S41:S43" si="6">IF(L41="","",LOOKUP($R$4,$A$157:$A$159,$H$157:$H$159))</f>
        <v/>
      </c>
      <c r="T41" s="98"/>
      <c r="U41" s="98"/>
      <c r="V41" s="98"/>
      <c r="W41" s="98"/>
      <c r="X41" s="98"/>
      <c r="Y41" s="98"/>
      <c r="Z41" s="98"/>
      <c r="AA41" s="98"/>
    </row>
    <row r="42" spans="1:27" ht="15" customHeight="1">
      <c r="A42" s="115">
        <f>IF(B42="BESIULIS-1mm",LOOKUP(B42,$B$79:$B81,$A$79:$A$81),LOOKUP(B42,$B$106:$B$108,$A$106:$A$108))</f>
        <v>80</v>
      </c>
      <c r="B42" s="563" t="s">
        <v>727</v>
      </c>
      <c r="C42" s="564"/>
      <c r="D42" s="564"/>
      <c r="E42" s="564"/>
      <c r="F42" s="565"/>
      <c r="G42" s="607" t="s">
        <v>480</v>
      </c>
      <c r="H42" s="608"/>
      <c r="I42" s="567" t="str">
        <f>IF($R$4="","",Užs4!N18)</f>
        <v/>
      </c>
      <c r="J42" s="568"/>
      <c r="K42" s="569"/>
      <c r="L42" s="543"/>
      <c r="M42" s="544"/>
      <c r="N42" s="116" t="s">
        <v>475</v>
      </c>
      <c r="O42" s="534" t="str">
        <f t="shared" si="5"/>
        <v/>
      </c>
      <c r="P42" s="534"/>
      <c r="Q42" s="517" t="str">
        <f t="shared" si="0"/>
        <v/>
      </c>
      <c r="R42" s="517"/>
      <c r="S42" s="327" t="str">
        <f t="shared" si="6"/>
        <v/>
      </c>
      <c r="T42" s="98"/>
      <c r="U42" s="98"/>
      <c r="V42" s="98"/>
      <c r="W42" s="98"/>
      <c r="X42" s="98"/>
      <c r="Y42" s="98"/>
      <c r="Z42" s="98"/>
      <c r="AA42" s="98"/>
    </row>
    <row r="43" spans="1:27" ht="15" customHeight="1">
      <c r="A43" s="115">
        <f>IF(B43="BESIULIS-2mm",LOOKUP(B43,$B$79:$B81,$A$79:$A$81),LOOKUP(B43,$B$106:$B$108,$A$106:$A$108))</f>
        <v>81</v>
      </c>
      <c r="B43" s="563" t="s">
        <v>728</v>
      </c>
      <c r="C43" s="564"/>
      <c r="D43" s="564"/>
      <c r="E43" s="564"/>
      <c r="F43" s="565"/>
      <c r="G43" s="566" t="s">
        <v>480</v>
      </c>
      <c r="H43" s="566"/>
      <c r="I43" s="567" t="str">
        <f>IF($R$4="","",Užs4!N19)</f>
        <v/>
      </c>
      <c r="J43" s="568"/>
      <c r="K43" s="569"/>
      <c r="L43" s="543"/>
      <c r="M43" s="544"/>
      <c r="N43" s="116" t="s">
        <v>475</v>
      </c>
      <c r="O43" s="534" t="str">
        <f t="shared" si="5"/>
        <v/>
      </c>
      <c r="P43" s="534"/>
      <c r="Q43" s="517" t="str">
        <f t="shared" si="0"/>
        <v/>
      </c>
      <c r="R43" s="517"/>
      <c r="S43" s="327" t="str">
        <f t="shared" si="6"/>
        <v/>
      </c>
      <c r="T43" s="98"/>
      <c r="U43" s="98"/>
      <c r="V43" s="98"/>
      <c r="W43" s="98"/>
      <c r="X43" s="98"/>
      <c r="Y43" s="98"/>
      <c r="Z43" s="98"/>
      <c r="AA43" s="98"/>
    </row>
    <row r="44" spans="1:27" ht="15" customHeight="1">
      <c r="A44" s="115">
        <f>LOOKUP(B44,B67:B74,A67:A74)</f>
        <v>72</v>
      </c>
      <c r="B44" s="570" t="s">
        <v>493</v>
      </c>
      <c r="C44" s="570"/>
      <c r="D44" s="570"/>
      <c r="E44" s="570"/>
      <c r="F44" s="570"/>
      <c r="G44" s="571" t="s">
        <v>494</v>
      </c>
      <c r="H44" s="571"/>
      <c r="I44" s="572" t="str">
        <f t="shared" ref="I44:I53" si="7">IF(B44="","",LOOKUP(B44,$B$67:$B$75,$J$67:$J$75))</f>
        <v>q lmdp supj.</v>
      </c>
      <c r="J44" s="572"/>
      <c r="K44" s="572"/>
      <c r="L44" s="573" t="str">
        <f>Z25</f>
        <v/>
      </c>
      <c r="M44" s="573"/>
      <c r="N44" s="107" t="s">
        <v>468</v>
      </c>
      <c r="O44" s="534" t="str">
        <f>IF(L44="","",INDEX(A1:R217,A44,S44))</f>
        <v/>
      </c>
      <c r="P44" s="534"/>
      <c r="Q44" s="517" t="str">
        <f t="shared" si="0"/>
        <v/>
      </c>
      <c r="R44" s="517"/>
      <c r="S44" s="102" t="str">
        <f t="shared" ref="S44:S53" si="8">IF(L44="","",LOOKUP($R$4,$A$149:$A$151,$H$149:$H$151))</f>
        <v/>
      </c>
      <c r="T44" s="98"/>
      <c r="U44" s="98"/>
      <c r="V44" s="98"/>
      <c r="W44" s="98"/>
      <c r="X44" s="98"/>
      <c r="Y44" s="98"/>
      <c r="Z44" s="98"/>
      <c r="AA44" s="98"/>
    </row>
    <row r="45" spans="1:27" ht="15" customHeight="1">
      <c r="A45" s="115">
        <f>LOOKUP(B45,B67:B75,A67:A75)</f>
        <v>67</v>
      </c>
      <c r="B45" s="574" t="s">
        <v>684</v>
      </c>
      <c r="C45" s="574"/>
      <c r="D45" s="574"/>
      <c r="E45" s="574"/>
      <c r="F45" s="574"/>
      <c r="G45" s="571"/>
      <c r="H45" s="571"/>
      <c r="I45" s="572" t="str">
        <f t="shared" si="7"/>
        <v>q apdirb.</v>
      </c>
      <c r="J45" s="572"/>
      <c r="K45" s="572"/>
      <c r="L45" s="575"/>
      <c r="M45" s="575"/>
      <c r="N45" s="119" t="str">
        <f t="shared" ref="N45:N53" si="9">IF(B45="","",LOOKUP(B45,$O$66:$O$77,$U$66:$U$77))</f>
        <v>vnt</v>
      </c>
      <c r="O45" s="516"/>
      <c r="P45" s="516"/>
      <c r="Q45" s="517" t="str">
        <f t="shared" si="0"/>
        <v/>
      </c>
      <c r="R45" s="517"/>
      <c r="S45" s="102" t="str">
        <f t="shared" si="8"/>
        <v/>
      </c>
      <c r="T45" s="98"/>
      <c r="U45" s="98"/>
      <c r="V45" s="98"/>
      <c r="W45" s="98"/>
      <c r="X45" s="98"/>
      <c r="Y45" s="98"/>
      <c r="Z45" s="98"/>
      <c r="AA45" s="98"/>
    </row>
    <row r="46" spans="1:27" ht="15" customHeight="1">
      <c r="A46" s="115">
        <f>LOOKUP(B46,B67:B75,A67:A75)</f>
        <v>69</v>
      </c>
      <c r="B46" s="574" t="s">
        <v>495</v>
      </c>
      <c r="C46" s="574"/>
      <c r="D46" s="574"/>
      <c r="E46" s="574"/>
      <c r="F46" s="574"/>
      <c r="G46" s="571"/>
      <c r="H46" s="571"/>
      <c r="I46" s="572" t="str">
        <f t="shared" si="7"/>
        <v>q apdirb.</v>
      </c>
      <c r="J46" s="572"/>
      <c r="K46" s="572"/>
      <c r="L46" s="575"/>
      <c r="M46" s="575"/>
      <c r="N46" s="119" t="str">
        <f t="shared" si="9"/>
        <v>vnt</v>
      </c>
      <c r="O46" s="516"/>
      <c r="P46" s="516"/>
      <c r="Q46" s="517" t="str">
        <f t="shared" si="0"/>
        <v/>
      </c>
      <c r="R46" s="517"/>
      <c r="S46" s="102" t="str">
        <f t="shared" si="8"/>
        <v/>
      </c>
      <c r="T46" s="98"/>
      <c r="U46" s="98"/>
      <c r="V46" s="98"/>
      <c r="W46" s="98"/>
      <c r="X46" s="98"/>
      <c r="Y46" s="98"/>
      <c r="Z46" s="98"/>
      <c r="AA46" s="98"/>
    </row>
    <row r="47" spans="1:27" ht="15" customHeight="1">
      <c r="A47" s="115">
        <f>LOOKUP(B47,B67:B75,A67:A75)</f>
        <v>68</v>
      </c>
      <c r="B47" s="574" t="s">
        <v>685</v>
      </c>
      <c r="C47" s="574"/>
      <c r="D47" s="574"/>
      <c r="E47" s="574"/>
      <c r="F47" s="574"/>
      <c r="G47" s="571"/>
      <c r="H47" s="571"/>
      <c r="I47" s="572" t="str">
        <f t="shared" si="7"/>
        <v>q aptarn.</v>
      </c>
      <c r="J47" s="572"/>
      <c r="K47" s="572"/>
      <c r="L47" s="575"/>
      <c r="M47" s="575"/>
      <c r="N47" s="119" t="str">
        <f t="shared" si="9"/>
        <v>vnt</v>
      </c>
      <c r="O47" s="516"/>
      <c r="P47" s="516"/>
      <c r="Q47" s="517" t="str">
        <f t="shared" si="0"/>
        <v/>
      </c>
      <c r="R47" s="517"/>
      <c r="S47" s="102" t="str">
        <f t="shared" si="8"/>
        <v/>
      </c>
      <c r="T47" s="98"/>
      <c r="U47" s="98"/>
      <c r="V47" s="98"/>
      <c r="W47" s="98"/>
      <c r="X47" s="98"/>
      <c r="Y47" s="98"/>
      <c r="Z47" s="98"/>
      <c r="AA47" s="98"/>
    </row>
    <row r="48" spans="1:27" ht="15" customHeight="1">
      <c r="A48" s="115">
        <f>LOOKUP(B48,B67:B75,A67:A75)</f>
        <v>70</v>
      </c>
      <c r="B48" s="554" t="s">
        <v>496</v>
      </c>
      <c r="C48" s="554"/>
      <c r="D48" s="554"/>
      <c r="E48" s="554"/>
      <c r="F48" s="554"/>
      <c r="G48" s="571"/>
      <c r="H48" s="571"/>
      <c r="I48" s="572" t="str">
        <f t="shared" si="7"/>
        <v>q apdirb.</v>
      </c>
      <c r="J48" s="572"/>
      <c r="K48" s="572"/>
      <c r="L48" s="575"/>
      <c r="M48" s="575"/>
      <c r="N48" s="119" t="str">
        <f t="shared" si="9"/>
        <v>m2</v>
      </c>
      <c r="O48" s="576" t="str">
        <f t="shared" ref="O48:O53" si="10">IF(L48="","",INDEX($A$1:$R$217,A48,S48))</f>
        <v/>
      </c>
      <c r="P48" s="576"/>
      <c r="Q48" s="517" t="str">
        <f t="shared" si="0"/>
        <v/>
      </c>
      <c r="R48" s="517"/>
      <c r="S48" s="102" t="str">
        <f t="shared" si="8"/>
        <v/>
      </c>
      <c r="T48" s="98"/>
      <c r="U48" s="98"/>
      <c r="V48" s="98"/>
      <c r="W48" s="98"/>
      <c r="X48" s="98"/>
      <c r="Y48" s="98"/>
      <c r="Z48" s="98"/>
      <c r="AA48" s="98"/>
    </row>
    <row r="49" spans="1:27" ht="15" customHeight="1">
      <c r="A49" s="115">
        <f>LOOKUP(B49,B67:B75,A67:A75)</f>
        <v>71</v>
      </c>
      <c r="B49" s="554" t="s">
        <v>499</v>
      </c>
      <c r="C49" s="554"/>
      <c r="D49" s="554"/>
      <c r="E49" s="554"/>
      <c r="F49" s="554"/>
      <c r="G49" s="571"/>
      <c r="H49" s="571"/>
      <c r="I49" s="572" t="str">
        <f t="shared" si="7"/>
        <v>q apdirb.</v>
      </c>
      <c r="J49" s="572"/>
      <c r="K49" s="572"/>
      <c r="L49" s="575"/>
      <c r="M49" s="575"/>
      <c r="N49" s="119" t="str">
        <f t="shared" si="9"/>
        <v>vnt</v>
      </c>
      <c r="O49" s="576" t="str">
        <f t="shared" si="10"/>
        <v/>
      </c>
      <c r="P49" s="576"/>
      <c r="Q49" s="517" t="str">
        <f t="shared" si="0"/>
        <v/>
      </c>
      <c r="R49" s="517"/>
      <c r="S49" s="102" t="str">
        <f t="shared" si="8"/>
        <v/>
      </c>
      <c r="T49" s="98"/>
      <c r="U49" s="98"/>
      <c r="V49" s="98"/>
      <c r="W49" s="98"/>
      <c r="X49" s="98"/>
      <c r="Y49" s="98"/>
      <c r="Z49" s="98"/>
      <c r="AA49" s="98"/>
    </row>
    <row r="50" spans="1:27" ht="15" customHeight="1">
      <c r="A50" s="115">
        <f>LOOKUP(B50,B67:B75,A67:A75)</f>
        <v>73</v>
      </c>
      <c r="B50" s="554" t="s">
        <v>498</v>
      </c>
      <c r="C50" s="554"/>
      <c r="D50" s="554"/>
      <c r="E50" s="554"/>
      <c r="F50" s="554"/>
      <c r="G50" s="571"/>
      <c r="H50" s="571"/>
      <c r="I50" s="572" t="str">
        <f t="shared" si="7"/>
        <v>q apdirb.</v>
      </c>
      <c r="J50" s="572"/>
      <c r="K50" s="572"/>
      <c r="L50" s="575"/>
      <c r="M50" s="575"/>
      <c r="N50" s="119" t="str">
        <f t="shared" si="9"/>
        <v>vnt</v>
      </c>
      <c r="O50" s="576" t="str">
        <f t="shared" si="10"/>
        <v/>
      </c>
      <c r="P50" s="576"/>
      <c r="Q50" s="517" t="str">
        <f t="shared" si="0"/>
        <v/>
      </c>
      <c r="R50" s="517"/>
      <c r="S50" s="102" t="str">
        <f t="shared" si="8"/>
        <v/>
      </c>
      <c r="T50" s="98"/>
      <c r="U50" s="98"/>
      <c r="V50" s="98"/>
      <c r="W50" s="98"/>
      <c r="X50" s="98"/>
      <c r="Y50" s="98"/>
      <c r="Z50" s="98"/>
      <c r="AA50" s="98"/>
    </row>
    <row r="51" spans="1:27" ht="15" customHeight="1">
      <c r="A51" s="115">
        <f>LOOKUP(B51,B67:B75,A67:A75)</f>
        <v>73</v>
      </c>
      <c r="B51" s="554" t="s">
        <v>498</v>
      </c>
      <c r="C51" s="554"/>
      <c r="D51" s="554"/>
      <c r="E51" s="554"/>
      <c r="F51" s="554"/>
      <c r="G51" s="571"/>
      <c r="H51" s="571"/>
      <c r="I51" s="572" t="str">
        <f t="shared" si="7"/>
        <v>q apdirb.</v>
      </c>
      <c r="J51" s="572"/>
      <c r="K51" s="572"/>
      <c r="L51" s="575"/>
      <c r="M51" s="575"/>
      <c r="N51" s="119" t="str">
        <f t="shared" si="9"/>
        <v>vnt</v>
      </c>
      <c r="O51" s="576" t="str">
        <f t="shared" si="10"/>
        <v/>
      </c>
      <c r="P51" s="576"/>
      <c r="Q51" s="517" t="str">
        <f t="shared" si="0"/>
        <v/>
      </c>
      <c r="R51" s="517"/>
      <c r="S51" s="102" t="str">
        <f t="shared" si="8"/>
        <v/>
      </c>
      <c r="T51" s="98"/>
      <c r="U51" s="98"/>
      <c r="V51" s="98"/>
      <c r="W51" s="98"/>
      <c r="X51" s="98"/>
      <c r="Y51" s="98"/>
      <c r="Z51" s="98"/>
      <c r="AA51" s="98"/>
    </row>
    <row r="52" spans="1:27" ht="15" customHeight="1">
      <c r="A52" s="115">
        <f>LOOKUP(B52,B67:B75,A67:A75)</f>
        <v>74</v>
      </c>
      <c r="B52" s="554" t="s">
        <v>497</v>
      </c>
      <c r="C52" s="554"/>
      <c r="D52" s="554"/>
      <c r="E52" s="554"/>
      <c r="F52" s="554"/>
      <c r="G52" s="571"/>
      <c r="H52" s="571"/>
      <c r="I52" s="572" t="str">
        <f t="shared" si="7"/>
        <v>q apdirb.</v>
      </c>
      <c r="J52" s="572"/>
      <c r="K52" s="572"/>
      <c r="L52" s="575"/>
      <c r="M52" s="575"/>
      <c r="N52" s="119" t="str">
        <f t="shared" si="9"/>
        <v>m'</v>
      </c>
      <c r="O52" s="576" t="str">
        <f t="shared" si="10"/>
        <v/>
      </c>
      <c r="P52" s="576"/>
      <c r="Q52" s="517" t="str">
        <f t="shared" si="0"/>
        <v/>
      </c>
      <c r="R52" s="517"/>
      <c r="S52" s="102" t="str">
        <f t="shared" si="8"/>
        <v/>
      </c>
      <c r="T52" s="98"/>
      <c r="U52" s="98"/>
      <c r="V52" s="98"/>
      <c r="W52" s="98"/>
      <c r="X52" s="98"/>
      <c r="Y52" s="98"/>
      <c r="Z52" s="98"/>
      <c r="AA52" s="98"/>
    </row>
    <row r="53" spans="1:27" ht="15" customHeight="1" thickBot="1">
      <c r="A53" s="115">
        <f>LOOKUP(B53,B67:B75,A67:A75)</f>
        <v>75</v>
      </c>
      <c r="B53" s="554" t="s">
        <v>500</v>
      </c>
      <c r="C53" s="554"/>
      <c r="D53" s="554"/>
      <c r="E53" s="554"/>
      <c r="F53" s="554"/>
      <c r="G53" s="571"/>
      <c r="H53" s="571"/>
      <c r="I53" s="572" t="str">
        <f t="shared" si="7"/>
        <v>q apdirb.</v>
      </c>
      <c r="J53" s="572"/>
      <c r="K53" s="572"/>
      <c r="L53" s="575"/>
      <c r="M53" s="575"/>
      <c r="N53" s="119" t="str">
        <f t="shared" si="9"/>
        <v>vnt</v>
      </c>
      <c r="O53" s="576" t="str">
        <f t="shared" si="10"/>
        <v/>
      </c>
      <c r="P53" s="576"/>
      <c r="Q53" s="517" t="str">
        <f t="shared" si="0"/>
        <v/>
      </c>
      <c r="R53" s="517"/>
      <c r="S53" s="102" t="str">
        <f t="shared" si="8"/>
        <v/>
      </c>
      <c r="T53" s="98"/>
      <c r="U53" s="98"/>
      <c r="V53" s="98"/>
      <c r="W53" s="98"/>
      <c r="X53" s="98"/>
      <c r="Y53" s="98"/>
      <c r="Z53" s="98"/>
      <c r="AA53" s="98"/>
    </row>
    <row r="54" spans="1:27" ht="18" customHeight="1" thickBot="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585" t="s">
        <v>501</v>
      </c>
      <c r="N54" s="585"/>
      <c r="O54" s="585"/>
      <c r="P54" s="585"/>
      <c r="Q54" s="577">
        <f>SUM(Q16:R53)</f>
        <v>0</v>
      </c>
      <c r="R54" s="577"/>
      <c r="S54" s="98"/>
      <c r="T54" s="98"/>
      <c r="U54" s="98"/>
      <c r="V54" s="98"/>
      <c r="W54" s="98"/>
      <c r="X54" s="98"/>
      <c r="Y54" s="98"/>
      <c r="Z54" s="98"/>
      <c r="AA54" s="98"/>
    </row>
    <row r="55" spans="1:27" ht="8.1" customHeight="1" thickBot="1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120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</row>
    <row r="56" spans="1:27" ht="15.6" customHeight="1" thickTop="1" thickBot="1">
      <c r="A56" s="614" t="s">
        <v>502</v>
      </c>
      <c r="B56" s="615"/>
      <c r="C56" s="615"/>
      <c r="D56" s="616"/>
      <c r="E56" s="80" t="s">
        <v>85</v>
      </c>
      <c r="F56" s="617" t="s">
        <v>596</v>
      </c>
      <c r="G56" s="618"/>
      <c r="H56" s="618"/>
      <c r="I56" s="618"/>
      <c r="J56" s="618"/>
      <c r="K56" s="618"/>
      <c r="L56" s="618"/>
      <c r="M56" s="619"/>
      <c r="N56" s="620" t="s">
        <v>503</v>
      </c>
      <c r="O56" s="589"/>
      <c r="P56" s="621"/>
      <c r="Q56" s="622"/>
      <c r="R56" s="623"/>
      <c r="S56" s="98"/>
      <c r="T56" s="98"/>
      <c r="U56" s="98"/>
      <c r="V56" s="98"/>
      <c r="W56" s="98"/>
      <c r="X56" s="98"/>
      <c r="Y56" s="98"/>
      <c r="Z56" s="98"/>
      <c r="AA56" s="98"/>
    </row>
    <row r="57" spans="1:27" ht="5.55" customHeight="1" thickTop="1">
      <c r="A57" s="584"/>
      <c r="B57" s="584"/>
      <c r="C57" s="584"/>
      <c r="D57" s="584"/>
      <c r="E57" s="584"/>
      <c r="F57" s="584"/>
      <c r="G57" s="584"/>
      <c r="H57" s="584"/>
      <c r="I57" s="584"/>
      <c r="J57" s="584"/>
      <c r="K57" s="584"/>
      <c r="L57" s="584"/>
      <c r="M57" s="584"/>
      <c r="N57" s="584"/>
      <c r="O57" s="584"/>
      <c r="P57" s="584"/>
      <c r="Q57" s="584"/>
      <c r="R57" s="584"/>
      <c r="S57" s="98"/>
      <c r="T57" s="98"/>
      <c r="U57" s="98"/>
      <c r="V57" s="98"/>
      <c r="W57" s="98"/>
      <c r="X57" s="98"/>
      <c r="Y57" s="98"/>
      <c r="Z57" s="98"/>
      <c r="AA57" s="98"/>
    </row>
    <row r="58" spans="1:27" ht="8.1" customHeight="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46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</row>
    <row r="59" spans="1:27" ht="14.55" customHeight="1">
      <c r="A59" s="586" t="s">
        <v>594</v>
      </c>
      <c r="B59" s="587"/>
      <c r="C59" s="586" t="s">
        <v>7</v>
      </c>
      <c r="D59" s="588"/>
      <c r="E59" s="588"/>
      <c r="F59" s="588"/>
      <c r="G59" s="588"/>
      <c r="H59" s="587"/>
      <c r="I59" s="586" t="s">
        <v>504</v>
      </c>
      <c r="J59" s="588"/>
      <c r="K59" s="588"/>
      <c r="L59" s="587"/>
      <c r="M59" s="586" t="s">
        <v>461</v>
      </c>
      <c r="N59" s="587"/>
      <c r="O59" s="586" t="s">
        <v>464</v>
      </c>
      <c r="P59" s="587"/>
      <c r="Q59" s="586" t="s">
        <v>595</v>
      </c>
      <c r="R59" s="587"/>
      <c r="S59" s="98"/>
      <c r="T59" s="98"/>
      <c r="U59" s="98"/>
      <c r="V59" s="98"/>
      <c r="W59" s="98"/>
      <c r="X59" s="98"/>
      <c r="Y59" s="98"/>
      <c r="Z59" s="98"/>
      <c r="AA59" s="98"/>
    </row>
    <row r="60" spans="1:27" ht="14.55" customHeight="1">
      <c r="A60" s="600">
        <f>K4</f>
        <v>0</v>
      </c>
      <c r="B60" s="601"/>
      <c r="C60" s="595" t="str">
        <f>B4</f>
        <v/>
      </c>
      <c r="D60" s="596"/>
      <c r="E60" s="596"/>
      <c r="F60" s="596"/>
      <c r="G60" s="596"/>
      <c r="H60" s="597"/>
      <c r="I60" s="595" t="str">
        <f ca="1">B9</f>
        <v>???</v>
      </c>
      <c r="J60" s="596"/>
      <c r="K60" s="596"/>
      <c r="L60" s="597"/>
      <c r="M60" s="598">
        <f>L16</f>
        <v>0</v>
      </c>
      <c r="N60" s="599"/>
      <c r="O60" s="578">
        <f>Q54</f>
        <v>0</v>
      </c>
      <c r="P60" s="579"/>
      <c r="Q60" s="578">
        <f>Q56</f>
        <v>0</v>
      </c>
      <c r="R60" s="579"/>
      <c r="S60" s="98"/>
      <c r="T60" s="98"/>
      <c r="U60" s="98"/>
      <c r="V60" s="98"/>
      <c r="W60" s="98"/>
      <c r="X60" s="98"/>
      <c r="Y60" s="98"/>
      <c r="Z60" s="98"/>
      <c r="AA60" s="98"/>
    </row>
    <row r="61" spans="1:27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46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</row>
    <row r="62" spans="1:27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8"/>
      <c r="S62" s="98"/>
      <c r="T62" s="98"/>
      <c r="U62" s="98"/>
      <c r="V62" s="98"/>
      <c r="W62" s="98"/>
      <c r="X62" s="98"/>
      <c r="Y62" s="98"/>
      <c r="Z62" s="98"/>
      <c r="AA62" s="98"/>
    </row>
    <row r="63" spans="1:27" hidden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524"/>
      <c r="P63" s="524"/>
      <c r="Q63" s="524"/>
      <c r="R63" s="524"/>
      <c r="S63" s="524"/>
      <c r="T63" s="98"/>
      <c r="U63" s="98"/>
      <c r="V63" s="98"/>
      <c r="W63" s="98"/>
      <c r="X63" s="98"/>
      <c r="Y63" s="98"/>
      <c r="Z63" s="98"/>
      <c r="AA63" s="98"/>
    </row>
    <row r="64" spans="1:27" hidden="1">
      <c r="A64" s="80"/>
      <c r="B64" s="80"/>
      <c r="C64" s="80"/>
      <c r="D64" s="46"/>
      <c r="E64" s="46"/>
      <c r="F64" s="46"/>
      <c r="G64" s="121">
        <f>COLUMN()</f>
        <v>7</v>
      </c>
      <c r="H64" s="121">
        <f>COLUMN()</f>
        <v>8</v>
      </c>
      <c r="I64" s="121">
        <f>COLUMN()</f>
        <v>9</v>
      </c>
      <c r="J64" s="46"/>
      <c r="K64" s="154" t="s">
        <v>1656</v>
      </c>
      <c r="L64" s="46"/>
      <c r="M64" s="46"/>
      <c r="N64" s="46"/>
      <c r="O64" s="582" t="s">
        <v>543</v>
      </c>
      <c r="P64" s="582"/>
      <c r="Q64" s="582"/>
      <c r="R64" s="582"/>
      <c r="S64" s="582"/>
      <c r="T64" s="582"/>
      <c r="U64" s="98"/>
      <c r="V64" s="98"/>
      <c r="W64" s="98"/>
      <c r="X64" s="98"/>
      <c r="Y64" s="98"/>
      <c r="Z64" s="98"/>
      <c r="AA64" s="98"/>
    </row>
    <row r="65" spans="1:27" ht="14.55" hidden="1" customHeight="1">
      <c r="A65" s="80"/>
      <c r="B65" s="580" t="s">
        <v>505</v>
      </c>
      <c r="C65" s="580"/>
      <c r="D65" s="580"/>
      <c r="E65" s="580"/>
      <c r="F65" s="46"/>
      <c r="G65" s="581" t="s">
        <v>506</v>
      </c>
      <c r="H65" s="581"/>
      <c r="I65" s="581"/>
      <c r="J65" s="46"/>
      <c r="K65" s="46"/>
      <c r="L65" s="46"/>
      <c r="M65" s="46"/>
      <c r="N65" s="46"/>
      <c r="O65" s="582"/>
      <c r="P65" s="582"/>
      <c r="Q65" s="582"/>
      <c r="R65" s="582"/>
      <c r="S65" s="582"/>
      <c r="T65" s="582"/>
      <c r="U65" s="98"/>
      <c r="V65" s="98"/>
      <c r="W65" s="98"/>
      <c r="X65" s="98"/>
      <c r="Y65" s="98"/>
      <c r="Z65" s="98"/>
      <c r="AA65" s="98"/>
    </row>
    <row r="66" spans="1:27" hidden="1">
      <c r="A66" s="80"/>
      <c r="B66" s="592" t="s">
        <v>507</v>
      </c>
      <c r="C66" s="592"/>
      <c r="D66" s="592"/>
      <c r="E66" s="592"/>
      <c r="F66" s="122" t="s">
        <v>85</v>
      </c>
      <c r="G66" s="123">
        <v>1</v>
      </c>
      <c r="H66" s="124">
        <v>2</v>
      </c>
      <c r="I66" s="192">
        <v>3</v>
      </c>
      <c r="J66" s="593" t="s">
        <v>508</v>
      </c>
      <c r="K66" s="593"/>
      <c r="L66" s="593"/>
      <c r="M66" s="593"/>
      <c r="N66" s="46"/>
      <c r="O66" s="274" t="s">
        <v>684</v>
      </c>
      <c r="P66" s="275"/>
      <c r="Q66" s="275"/>
      <c r="R66" s="275"/>
      <c r="S66" s="275"/>
      <c r="T66" s="276"/>
      <c r="U66" s="272" t="s">
        <v>471</v>
      </c>
      <c r="V66" s="98"/>
      <c r="W66" s="98"/>
      <c r="X66" s="98"/>
      <c r="Y66" s="98"/>
      <c r="Z66" s="98"/>
      <c r="AA66" s="98"/>
    </row>
    <row r="67" spans="1:27" hidden="1">
      <c r="A67" s="125">
        <f>ROW()</f>
        <v>67</v>
      </c>
      <c r="B67" s="279" t="s">
        <v>684</v>
      </c>
      <c r="C67" s="277"/>
      <c r="D67" s="277"/>
      <c r="E67" s="277"/>
      <c r="F67" s="122" t="s">
        <v>471</v>
      </c>
      <c r="G67" s="123" t="s">
        <v>85</v>
      </c>
      <c r="H67" s="124" t="s">
        <v>85</v>
      </c>
      <c r="I67" s="192" t="s">
        <v>85</v>
      </c>
      <c r="J67" s="131" t="s">
        <v>509</v>
      </c>
      <c r="K67" s="278"/>
      <c r="L67" s="278"/>
      <c r="M67" s="180"/>
      <c r="N67" s="46"/>
      <c r="O67" s="203" t="s">
        <v>495</v>
      </c>
      <c r="P67" s="204"/>
      <c r="Q67" s="204"/>
      <c r="R67" s="204"/>
      <c r="S67" s="204"/>
      <c r="T67" s="206"/>
      <c r="U67" s="272" t="s">
        <v>471</v>
      </c>
      <c r="V67" s="143"/>
      <c r="W67" s="98"/>
      <c r="X67" s="98"/>
      <c r="Y67" s="98"/>
      <c r="Z67" s="98"/>
      <c r="AA67" s="98"/>
    </row>
    <row r="68" spans="1:27" hidden="1">
      <c r="A68" s="125">
        <f>ROW()</f>
        <v>68</v>
      </c>
      <c r="B68" s="279" t="s">
        <v>685</v>
      </c>
      <c r="C68" s="277"/>
      <c r="D68" s="277"/>
      <c r="E68" s="277"/>
      <c r="F68" s="122" t="s">
        <v>471</v>
      </c>
      <c r="G68" s="123" t="s">
        <v>85</v>
      </c>
      <c r="H68" s="124" t="s">
        <v>85</v>
      </c>
      <c r="I68" s="192" t="s">
        <v>85</v>
      </c>
      <c r="J68" s="131" t="s">
        <v>686</v>
      </c>
      <c r="K68" s="278"/>
      <c r="L68" s="278"/>
      <c r="M68" s="180"/>
      <c r="N68" s="46"/>
      <c r="O68" s="203" t="s">
        <v>685</v>
      </c>
      <c r="P68" s="204"/>
      <c r="Q68" s="204"/>
      <c r="R68" s="204"/>
      <c r="S68" s="204"/>
      <c r="T68" s="206"/>
      <c r="U68" s="272" t="s">
        <v>471</v>
      </c>
      <c r="V68" s="143"/>
      <c r="W68" s="98"/>
      <c r="X68" s="98"/>
      <c r="Y68" s="98"/>
      <c r="Z68" s="98"/>
      <c r="AA68" s="98"/>
    </row>
    <row r="69" spans="1:27" hidden="1">
      <c r="A69" s="125">
        <f>ROW()</f>
        <v>69</v>
      </c>
      <c r="B69" s="126" t="s">
        <v>495</v>
      </c>
      <c r="C69" s="127"/>
      <c r="D69" s="128"/>
      <c r="E69" s="128"/>
      <c r="F69" s="137" t="s">
        <v>471</v>
      </c>
      <c r="G69" s="129" t="s">
        <v>85</v>
      </c>
      <c r="H69" s="130" t="s">
        <v>85</v>
      </c>
      <c r="I69" s="193" t="s">
        <v>85</v>
      </c>
      <c r="J69" s="131" t="s">
        <v>509</v>
      </c>
      <c r="K69" s="132"/>
      <c r="L69" s="133"/>
      <c r="M69" s="134"/>
      <c r="N69" s="46"/>
      <c r="O69" s="203" t="s">
        <v>542</v>
      </c>
      <c r="P69" s="204"/>
      <c r="Q69" s="204"/>
      <c r="R69" s="204"/>
      <c r="S69" s="204"/>
      <c r="T69" s="206"/>
      <c r="U69" s="272" t="s">
        <v>471</v>
      </c>
      <c r="V69" s="205"/>
      <c r="W69" s="98"/>
      <c r="X69" s="98"/>
      <c r="Y69" s="98"/>
      <c r="Z69" s="98"/>
      <c r="AA69" s="98"/>
    </row>
    <row r="70" spans="1:27" hidden="1">
      <c r="A70" s="125">
        <f>ROW()</f>
        <v>70</v>
      </c>
      <c r="B70" s="126" t="s">
        <v>496</v>
      </c>
      <c r="C70" s="135"/>
      <c r="D70" s="136"/>
      <c r="E70" s="136"/>
      <c r="F70" s="137" t="s">
        <v>468</v>
      </c>
      <c r="G70" s="138">
        <v>12</v>
      </c>
      <c r="H70" s="139">
        <v>10</v>
      </c>
      <c r="I70" s="194">
        <v>8</v>
      </c>
      <c r="J70" s="131" t="s">
        <v>509</v>
      </c>
      <c r="K70" s="132"/>
      <c r="L70" s="133"/>
      <c r="M70" s="134"/>
      <c r="N70" s="46"/>
      <c r="O70" s="203" t="s">
        <v>496</v>
      </c>
      <c r="P70" s="204"/>
      <c r="Q70" s="204"/>
      <c r="R70" s="204"/>
      <c r="S70" s="204"/>
      <c r="T70" s="206"/>
      <c r="U70" s="273" t="s">
        <v>547</v>
      </c>
      <c r="V70" s="205"/>
      <c r="W70" s="98"/>
      <c r="X70" s="98"/>
      <c r="Y70" s="98"/>
      <c r="Z70" s="98"/>
      <c r="AA70" s="98"/>
    </row>
    <row r="71" spans="1:27" hidden="1">
      <c r="A71" s="125">
        <f>ROW()</f>
        <v>71</v>
      </c>
      <c r="B71" s="126" t="s">
        <v>499</v>
      </c>
      <c r="C71" s="127"/>
      <c r="D71" s="128"/>
      <c r="E71" s="128"/>
      <c r="F71" s="137" t="s">
        <v>471</v>
      </c>
      <c r="G71" s="138">
        <v>12</v>
      </c>
      <c r="H71" s="139">
        <v>10</v>
      </c>
      <c r="I71" s="194">
        <v>8</v>
      </c>
      <c r="J71" s="131" t="s">
        <v>509</v>
      </c>
      <c r="K71" s="140"/>
      <c r="L71" s="128"/>
      <c r="M71" s="141"/>
      <c r="N71" s="46"/>
      <c r="O71" s="203" t="s">
        <v>499</v>
      </c>
      <c r="P71" s="204"/>
      <c r="Q71" s="204"/>
      <c r="R71" s="204"/>
      <c r="S71" s="204"/>
      <c r="T71" s="206"/>
      <c r="U71" s="272" t="s">
        <v>471</v>
      </c>
      <c r="V71" s="205"/>
      <c r="W71" s="98"/>
      <c r="X71" s="98"/>
      <c r="Y71" s="98"/>
      <c r="Z71" s="98"/>
      <c r="AA71" s="98"/>
    </row>
    <row r="72" spans="1:27" hidden="1">
      <c r="A72" s="125">
        <f>ROW()</f>
        <v>72</v>
      </c>
      <c r="B72" s="126" t="s">
        <v>493</v>
      </c>
      <c r="C72" s="135"/>
      <c r="D72" s="136"/>
      <c r="E72" s="136"/>
      <c r="F72" s="137" t="s">
        <v>468</v>
      </c>
      <c r="G72" s="138">
        <v>6</v>
      </c>
      <c r="H72" s="139">
        <v>5</v>
      </c>
      <c r="I72" s="194">
        <v>4.5</v>
      </c>
      <c r="J72" s="131" t="s">
        <v>467</v>
      </c>
      <c r="K72" s="132"/>
      <c r="L72" s="133"/>
      <c r="M72" s="134"/>
      <c r="N72" s="46"/>
      <c r="O72" s="203" t="s">
        <v>493</v>
      </c>
      <c r="P72" s="204"/>
      <c r="Q72" s="204"/>
      <c r="R72" s="204"/>
      <c r="S72" s="204"/>
      <c r="T72" s="206"/>
      <c r="U72" s="273" t="s">
        <v>547</v>
      </c>
      <c r="V72" s="205"/>
      <c r="W72" s="98"/>
      <c r="X72" s="98"/>
      <c r="Y72" s="98"/>
      <c r="Z72" s="98"/>
      <c r="AA72" s="98"/>
    </row>
    <row r="73" spans="1:27" hidden="1">
      <c r="A73" s="125">
        <f>ROW()</f>
        <v>73</v>
      </c>
      <c r="B73" s="126" t="s">
        <v>498</v>
      </c>
      <c r="C73" s="135"/>
      <c r="D73" s="136"/>
      <c r="E73" s="136"/>
      <c r="F73" s="137" t="s">
        <v>471</v>
      </c>
      <c r="G73" s="138">
        <v>6</v>
      </c>
      <c r="H73" s="139">
        <v>5</v>
      </c>
      <c r="I73" s="194">
        <v>4.5</v>
      </c>
      <c r="J73" s="131" t="s">
        <v>509</v>
      </c>
      <c r="K73" s="132"/>
      <c r="L73" s="133"/>
      <c r="M73" s="134"/>
      <c r="N73" s="46"/>
      <c r="O73" s="203" t="s">
        <v>498</v>
      </c>
      <c r="P73" s="204"/>
      <c r="Q73" s="204"/>
      <c r="R73" s="204"/>
      <c r="S73" s="204"/>
      <c r="T73" s="206"/>
      <c r="U73" s="272" t="s">
        <v>471</v>
      </c>
      <c r="V73" s="205"/>
      <c r="W73" s="98"/>
      <c r="X73" s="98"/>
      <c r="Y73" s="98"/>
      <c r="Z73" s="98"/>
      <c r="AA73" s="98"/>
    </row>
    <row r="74" spans="1:27" hidden="1">
      <c r="A74" s="125">
        <f>ROW()</f>
        <v>74</v>
      </c>
      <c r="B74" s="126" t="s">
        <v>497</v>
      </c>
      <c r="C74" s="135"/>
      <c r="D74" s="136"/>
      <c r="E74" s="136"/>
      <c r="F74" s="122" t="s">
        <v>475</v>
      </c>
      <c r="G74" s="138">
        <v>12</v>
      </c>
      <c r="H74" s="139">
        <v>10</v>
      </c>
      <c r="I74" s="194">
        <v>8</v>
      </c>
      <c r="J74" s="131" t="s">
        <v>509</v>
      </c>
      <c r="K74" s="132"/>
      <c r="L74" s="133"/>
      <c r="M74" s="134"/>
      <c r="N74" s="46"/>
      <c r="O74" s="203" t="s">
        <v>497</v>
      </c>
      <c r="P74" s="204"/>
      <c r="Q74" s="204"/>
      <c r="R74" s="204"/>
      <c r="S74" s="204"/>
      <c r="T74" s="206"/>
      <c r="U74" s="272" t="s">
        <v>475</v>
      </c>
      <c r="V74" s="205"/>
      <c r="W74" s="98"/>
      <c r="X74" s="98"/>
      <c r="Y74" s="98"/>
      <c r="Z74" s="98"/>
      <c r="AA74" s="98"/>
    </row>
    <row r="75" spans="1:27" hidden="1">
      <c r="A75" s="125">
        <f>ROW()</f>
        <v>75</v>
      </c>
      <c r="B75" s="126" t="s">
        <v>500</v>
      </c>
      <c r="C75" s="135"/>
      <c r="D75" s="136"/>
      <c r="E75" s="136"/>
      <c r="F75" s="122" t="s">
        <v>471</v>
      </c>
      <c r="G75" s="138">
        <v>2</v>
      </c>
      <c r="H75" s="139">
        <v>1.5</v>
      </c>
      <c r="I75" s="194">
        <v>1</v>
      </c>
      <c r="J75" s="131" t="s">
        <v>509</v>
      </c>
      <c r="K75" s="132"/>
      <c r="L75" s="133"/>
      <c r="M75" s="134"/>
      <c r="N75" s="46"/>
      <c r="O75" s="203" t="s">
        <v>546</v>
      </c>
      <c r="P75" s="204"/>
      <c r="Q75" s="204"/>
      <c r="R75" s="204"/>
      <c r="S75" s="204"/>
      <c r="T75" s="206"/>
      <c r="U75" s="272" t="s">
        <v>471</v>
      </c>
      <c r="V75" s="98"/>
      <c r="W75" s="98"/>
      <c r="X75" s="98"/>
      <c r="Y75" s="98"/>
      <c r="Z75" s="98"/>
      <c r="AA75" s="98"/>
    </row>
    <row r="76" spans="1:27" ht="14.55" hidden="1" customHeight="1">
      <c r="A76" s="80"/>
      <c r="B76" s="80"/>
      <c r="C76" s="142"/>
      <c r="D76" s="46"/>
      <c r="E76" s="46"/>
      <c r="F76" s="10"/>
      <c r="G76" s="121">
        <f>COLUMN()</f>
        <v>7</v>
      </c>
      <c r="H76" s="121">
        <f>COLUMN()</f>
        <v>8</v>
      </c>
      <c r="I76" s="121">
        <f>COLUMN()</f>
        <v>9</v>
      </c>
      <c r="J76" s="46"/>
      <c r="K76" s="46"/>
      <c r="L76" s="46"/>
      <c r="M76" s="46"/>
      <c r="N76" s="46"/>
      <c r="O76" s="203" t="s">
        <v>500</v>
      </c>
      <c r="P76" s="204"/>
      <c r="Q76" s="204"/>
      <c r="R76" s="204"/>
      <c r="S76" s="204"/>
      <c r="T76" s="206"/>
      <c r="U76" s="272" t="s">
        <v>471</v>
      </c>
      <c r="V76" s="98"/>
      <c r="W76" s="98"/>
      <c r="X76" s="98"/>
      <c r="Y76" s="98"/>
      <c r="Z76" s="98"/>
      <c r="AA76" s="98"/>
    </row>
    <row r="77" spans="1:27" hidden="1">
      <c r="A77" s="10"/>
      <c r="B77" s="580" t="s">
        <v>505</v>
      </c>
      <c r="C77" s="580"/>
      <c r="D77" s="580"/>
      <c r="E77" s="580"/>
      <c r="F77" s="580"/>
      <c r="G77" s="581" t="s">
        <v>506</v>
      </c>
      <c r="H77" s="581"/>
      <c r="I77" s="581"/>
      <c r="J77" s="144"/>
      <c r="K77" s="144"/>
      <c r="L77" s="46"/>
      <c r="M77" s="46"/>
      <c r="N77" s="46"/>
      <c r="O77" s="207" t="s">
        <v>541</v>
      </c>
      <c r="P77" s="208"/>
      <c r="Q77" s="208"/>
      <c r="R77" s="208"/>
      <c r="S77" s="208"/>
      <c r="T77" s="209"/>
      <c r="U77" s="272" t="s">
        <v>471</v>
      </c>
      <c r="V77" s="98"/>
      <c r="W77" s="98"/>
      <c r="X77" s="98"/>
      <c r="Y77" s="98"/>
      <c r="Z77" s="98"/>
      <c r="AA77" s="98"/>
    </row>
    <row r="78" spans="1:27" hidden="1">
      <c r="A78" s="10"/>
      <c r="B78" s="594" t="s">
        <v>510</v>
      </c>
      <c r="C78" s="594"/>
      <c r="D78" s="594"/>
      <c r="E78" s="594"/>
      <c r="F78" s="594"/>
      <c r="G78" s="145">
        <v>1</v>
      </c>
      <c r="H78" s="146">
        <v>2</v>
      </c>
      <c r="I78" s="146">
        <v>3</v>
      </c>
      <c r="J78" s="147"/>
      <c r="K78" s="148"/>
      <c r="L78" s="46"/>
      <c r="M78" s="46"/>
      <c r="N78" s="46"/>
      <c r="V78" s="98"/>
      <c r="W78" s="98"/>
      <c r="X78" s="98"/>
      <c r="Y78" s="98"/>
      <c r="Z78" s="98"/>
      <c r="AA78" s="98"/>
    </row>
    <row r="79" spans="1:27" hidden="1">
      <c r="A79" s="125">
        <f t="shared" ref="A79:A81" si="11">ROW()</f>
        <v>79</v>
      </c>
      <c r="B79" s="324" t="s">
        <v>726</v>
      </c>
      <c r="C79" s="325"/>
      <c r="D79" s="325"/>
      <c r="E79" s="150"/>
      <c r="F79" s="151"/>
      <c r="G79" s="321">
        <v>5</v>
      </c>
      <c r="H79" s="322">
        <v>4.5</v>
      </c>
      <c r="I79" s="323">
        <v>4.5</v>
      </c>
      <c r="J79" s="147"/>
      <c r="K79" s="154" t="s">
        <v>910</v>
      </c>
      <c r="L79" s="46"/>
      <c r="M79" s="46"/>
      <c r="N79" s="46"/>
      <c r="V79" s="98"/>
      <c r="W79" s="98"/>
      <c r="X79" s="98"/>
      <c r="Y79" s="98"/>
      <c r="Z79" s="98"/>
      <c r="AA79" s="98"/>
    </row>
    <row r="80" spans="1:27" hidden="1">
      <c r="A80" s="125">
        <f t="shared" si="11"/>
        <v>80</v>
      </c>
      <c r="B80" s="324" t="s">
        <v>727</v>
      </c>
      <c r="C80" s="325"/>
      <c r="D80" s="325"/>
      <c r="E80" s="150"/>
      <c r="F80" s="151"/>
      <c r="G80" s="321">
        <v>5</v>
      </c>
      <c r="H80" s="322">
        <v>4.5</v>
      </c>
      <c r="I80" s="323">
        <v>4.5</v>
      </c>
      <c r="J80" s="147"/>
      <c r="K80" s="148"/>
      <c r="L80" s="46"/>
      <c r="M80" s="46"/>
      <c r="N80" s="46"/>
      <c r="V80" s="98"/>
      <c r="W80" s="98"/>
      <c r="X80" s="98"/>
      <c r="Y80" s="98"/>
      <c r="Z80" s="98"/>
      <c r="AA80" s="98"/>
    </row>
    <row r="81" spans="1:27" hidden="1">
      <c r="A81" s="125">
        <f t="shared" si="11"/>
        <v>81</v>
      </c>
      <c r="B81" s="324" t="s">
        <v>728</v>
      </c>
      <c r="C81" s="325"/>
      <c r="D81" s="325"/>
      <c r="E81" s="150"/>
      <c r="F81" s="151"/>
      <c r="G81" s="321">
        <v>5</v>
      </c>
      <c r="H81" s="322">
        <v>4.5</v>
      </c>
      <c r="I81" s="323">
        <v>4.5</v>
      </c>
      <c r="J81" s="147"/>
      <c r="K81" s="148"/>
      <c r="L81" s="46"/>
      <c r="M81" s="46"/>
      <c r="N81" s="46"/>
      <c r="V81" s="98"/>
      <c r="W81" s="98"/>
      <c r="X81" s="98"/>
      <c r="Y81" s="98"/>
      <c r="Z81" s="98"/>
      <c r="AA81" s="98"/>
    </row>
    <row r="82" spans="1:27" hidden="1">
      <c r="A82" s="125">
        <f t="shared" ref="A82:A133" si="12">ROW()</f>
        <v>82</v>
      </c>
      <c r="B82" s="149" t="s">
        <v>479</v>
      </c>
      <c r="C82" s="150"/>
      <c r="D82" s="150"/>
      <c r="E82" s="150"/>
      <c r="F82" s="151"/>
      <c r="G82" s="138">
        <v>1.3</v>
      </c>
      <c r="H82" s="152">
        <v>1.1000000000000001</v>
      </c>
      <c r="I82" s="195">
        <v>1.1000000000000001</v>
      </c>
      <c r="J82" s="153"/>
      <c r="K82" s="154"/>
      <c r="L82" s="46"/>
      <c r="M82" s="46"/>
      <c r="N82" s="46"/>
      <c r="O82" s="46"/>
      <c r="P82" s="46"/>
      <c r="Q82" s="46"/>
      <c r="R82" s="98"/>
      <c r="S82" s="98"/>
      <c r="T82" s="143"/>
      <c r="U82" s="98"/>
      <c r="V82" s="98"/>
      <c r="W82" s="98"/>
      <c r="X82" s="98"/>
      <c r="Y82" s="98"/>
      <c r="Z82" s="98"/>
      <c r="AA82" s="98"/>
    </row>
    <row r="83" spans="1:27" hidden="1">
      <c r="A83" s="125">
        <f t="shared" si="12"/>
        <v>83</v>
      </c>
      <c r="B83" s="149" t="s">
        <v>481</v>
      </c>
      <c r="C83" s="150"/>
      <c r="D83" s="150"/>
      <c r="E83" s="150"/>
      <c r="F83" s="151"/>
      <c r="G83" s="138">
        <v>1.3</v>
      </c>
      <c r="H83" s="152">
        <v>1.1000000000000001</v>
      </c>
      <c r="I83" s="195">
        <v>1.1000000000000001</v>
      </c>
      <c r="J83" s="153"/>
      <c r="K83" s="155"/>
      <c r="L83" s="46"/>
      <c r="M83" s="46"/>
      <c r="N83" s="46"/>
      <c r="O83" s="46"/>
      <c r="P83" s="46"/>
      <c r="Q83" s="46"/>
      <c r="R83" s="98"/>
      <c r="S83" s="98"/>
      <c r="T83" s="143"/>
      <c r="U83" s="98"/>
      <c r="V83" s="98"/>
      <c r="W83" s="98"/>
      <c r="X83" s="98"/>
      <c r="Y83" s="98"/>
      <c r="Z83" s="98"/>
      <c r="AA83" s="98"/>
    </row>
    <row r="84" spans="1:27" hidden="1">
      <c r="A84" s="125">
        <f t="shared" si="12"/>
        <v>84</v>
      </c>
      <c r="B84" s="149" t="s">
        <v>482</v>
      </c>
      <c r="C84" s="150"/>
      <c r="D84" s="150"/>
      <c r="E84" s="150"/>
      <c r="F84" s="151"/>
      <c r="G84" s="138">
        <v>1.6</v>
      </c>
      <c r="H84" s="152">
        <v>1.4</v>
      </c>
      <c r="I84" s="195">
        <v>1.4</v>
      </c>
      <c r="J84" s="153"/>
      <c r="K84" s="155"/>
      <c r="L84" s="46"/>
      <c r="M84" s="46"/>
      <c r="N84" s="46"/>
      <c r="O84" s="46"/>
      <c r="P84" s="46"/>
      <c r="Q84" s="46"/>
      <c r="R84" s="98"/>
      <c r="S84" s="98"/>
      <c r="T84" s="143"/>
      <c r="U84" s="98"/>
      <c r="V84" s="98"/>
      <c r="W84" s="98"/>
      <c r="X84" s="98"/>
      <c r="Y84" s="98"/>
      <c r="Z84" s="98"/>
      <c r="AA84" s="98"/>
    </row>
    <row r="85" spans="1:27" hidden="1">
      <c r="A85" s="125">
        <f t="shared" si="12"/>
        <v>85</v>
      </c>
      <c r="B85" s="149" t="s">
        <v>484</v>
      </c>
      <c r="C85" s="150"/>
      <c r="D85" s="150"/>
      <c r="E85" s="150"/>
      <c r="F85" s="151"/>
      <c r="G85" s="138">
        <v>1.9</v>
      </c>
      <c r="H85" s="152">
        <v>1.6</v>
      </c>
      <c r="I85" s="195">
        <v>1.6</v>
      </c>
      <c r="J85" s="153"/>
      <c r="K85" s="155"/>
      <c r="L85" s="46"/>
      <c r="M85" s="46"/>
      <c r="N85" s="46"/>
      <c r="O85" s="46"/>
      <c r="P85" s="46"/>
      <c r="Q85" s="46"/>
      <c r="R85" s="98"/>
      <c r="S85" s="98"/>
      <c r="T85" s="143"/>
      <c r="U85" s="98"/>
      <c r="V85" s="98"/>
      <c r="W85" s="98"/>
      <c r="X85" s="98"/>
      <c r="Y85" s="98"/>
      <c r="Z85" s="98"/>
      <c r="AA85" s="98"/>
    </row>
    <row r="86" spans="1:27" hidden="1">
      <c r="A86" s="125">
        <f t="shared" si="12"/>
        <v>86</v>
      </c>
      <c r="B86" s="149" t="s">
        <v>511</v>
      </c>
      <c r="C86" s="150"/>
      <c r="D86" s="150"/>
      <c r="E86" s="150"/>
      <c r="F86" s="151"/>
      <c r="G86" s="138">
        <v>2.4</v>
      </c>
      <c r="H86" s="152">
        <v>2.1</v>
      </c>
      <c r="I86" s="195">
        <v>2.1</v>
      </c>
      <c r="J86" s="153"/>
      <c r="K86" s="155"/>
      <c r="L86" s="46"/>
      <c r="M86" s="46"/>
      <c r="N86" s="46"/>
      <c r="O86" s="46"/>
      <c r="P86" s="46"/>
      <c r="Q86" s="46"/>
      <c r="R86" s="98"/>
      <c r="S86" s="98"/>
      <c r="T86" s="143"/>
      <c r="U86" s="98"/>
      <c r="V86" s="98"/>
      <c r="W86" s="98"/>
      <c r="X86" s="98"/>
      <c r="Y86" s="98"/>
      <c r="Z86" s="98"/>
      <c r="AA86" s="98"/>
    </row>
    <row r="87" spans="1:27" hidden="1">
      <c r="A87" s="125">
        <f t="shared" si="12"/>
        <v>87</v>
      </c>
      <c r="B87" s="149" t="s">
        <v>485</v>
      </c>
      <c r="C87" s="150"/>
      <c r="D87" s="150"/>
      <c r="E87" s="150"/>
      <c r="F87" s="151"/>
      <c r="G87" s="138">
        <v>2.4</v>
      </c>
      <c r="H87" s="152">
        <v>2.1</v>
      </c>
      <c r="I87" s="195">
        <v>2.1</v>
      </c>
      <c r="J87" s="153"/>
      <c r="K87" s="155"/>
      <c r="L87" s="46"/>
      <c r="M87" s="46"/>
      <c r="N87" s="46"/>
      <c r="O87" s="46"/>
      <c r="P87" s="46"/>
      <c r="Q87" s="46"/>
      <c r="R87" s="98"/>
      <c r="S87" s="98"/>
      <c r="T87" s="143"/>
      <c r="U87" s="98"/>
      <c r="V87" s="98"/>
      <c r="W87" s="98"/>
      <c r="X87" s="98"/>
      <c r="Y87" s="98"/>
      <c r="Z87" s="98"/>
      <c r="AA87" s="98"/>
    </row>
    <row r="88" spans="1:27" hidden="1">
      <c r="A88" s="125">
        <f t="shared" si="12"/>
        <v>88</v>
      </c>
      <c r="B88" s="149" t="s">
        <v>486</v>
      </c>
      <c r="C88" s="150"/>
      <c r="D88" s="150"/>
      <c r="E88" s="150"/>
      <c r="F88" s="151"/>
      <c r="G88" s="138">
        <v>3.2</v>
      </c>
      <c r="H88" s="152">
        <v>2.7</v>
      </c>
      <c r="I88" s="195">
        <v>2.7</v>
      </c>
      <c r="J88" s="153"/>
      <c r="K88" s="155"/>
      <c r="L88" s="46"/>
      <c r="M88" s="46"/>
      <c r="N88" s="46"/>
      <c r="O88" s="46"/>
      <c r="P88" s="46"/>
      <c r="Q88" s="46"/>
      <c r="R88" s="98"/>
      <c r="S88" s="98"/>
      <c r="T88" s="98"/>
      <c r="U88" s="98"/>
      <c r="V88" s="98"/>
      <c r="W88" s="98"/>
      <c r="X88" s="98"/>
      <c r="Y88" s="98"/>
      <c r="Z88" s="98"/>
      <c r="AA88" s="98"/>
    </row>
    <row r="89" spans="1:27" hidden="1">
      <c r="A89" s="125">
        <f t="shared" si="12"/>
        <v>89</v>
      </c>
      <c r="B89" s="149" t="s">
        <v>487</v>
      </c>
      <c r="C89" s="150"/>
      <c r="D89" s="150"/>
      <c r="E89" s="150"/>
      <c r="F89" s="151"/>
      <c r="G89" s="138">
        <v>4.2</v>
      </c>
      <c r="H89" s="152">
        <v>3.2</v>
      </c>
      <c r="I89" s="195">
        <v>3.2</v>
      </c>
      <c r="J89" s="153"/>
      <c r="K89" s="155"/>
      <c r="L89" s="46"/>
      <c r="M89" s="46"/>
      <c r="N89" s="46"/>
      <c r="O89" s="46"/>
      <c r="P89" s="46"/>
      <c r="Q89" s="46"/>
      <c r="R89" s="98"/>
      <c r="S89" s="98"/>
      <c r="T89" s="98"/>
      <c r="U89" s="98"/>
      <c r="V89" s="98"/>
      <c r="W89" s="98"/>
      <c r="X89" s="98"/>
      <c r="Y89" s="98"/>
      <c r="Z89" s="98"/>
      <c r="AA89" s="98"/>
    </row>
    <row r="90" spans="1:27" hidden="1">
      <c r="A90" s="125">
        <f t="shared" si="12"/>
        <v>90</v>
      </c>
      <c r="B90" s="149" t="s">
        <v>488</v>
      </c>
      <c r="C90" s="150"/>
      <c r="D90" s="150"/>
      <c r="E90" s="150"/>
      <c r="F90" s="151"/>
      <c r="G90" s="138">
        <v>4.2</v>
      </c>
      <c r="H90" s="152">
        <v>3.2</v>
      </c>
      <c r="I90" s="195">
        <v>3.2</v>
      </c>
      <c r="J90" s="153"/>
      <c r="K90" s="155"/>
      <c r="L90" s="46"/>
      <c r="M90" s="46"/>
      <c r="N90" s="46"/>
      <c r="O90" s="46"/>
      <c r="P90" s="46"/>
      <c r="Q90" s="46"/>
      <c r="R90" s="98"/>
      <c r="S90" s="98"/>
      <c r="T90" s="98"/>
      <c r="U90" s="98"/>
      <c r="V90" s="98"/>
      <c r="W90" s="98"/>
      <c r="X90" s="98"/>
      <c r="Y90" s="98"/>
      <c r="Z90" s="98"/>
      <c r="AA90" s="98"/>
    </row>
    <row r="91" spans="1:27" ht="14.55" hidden="1" customHeight="1">
      <c r="A91" s="156"/>
      <c r="B91" s="17"/>
      <c r="C91" s="17"/>
      <c r="D91" s="17"/>
      <c r="E91" s="17"/>
      <c r="F91" s="17"/>
      <c r="G91" s="121">
        <f>COLUMN()</f>
        <v>7</v>
      </c>
      <c r="H91" s="121">
        <f>COLUMN()</f>
        <v>8</v>
      </c>
      <c r="I91" s="121">
        <f>COLUMN()</f>
        <v>9</v>
      </c>
      <c r="J91" s="157"/>
      <c r="K91" s="157"/>
      <c r="L91" s="46"/>
      <c r="M91" s="46"/>
      <c r="N91" s="46"/>
      <c r="O91" s="46"/>
      <c r="P91" s="46"/>
      <c r="Q91" s="46"/>
      <c r="R91" s="98"/>
      <c r="S91" s="98"/>
      <c r="T91" s="98"/>
      <c r="U91" s="98"/>
      <c r="V91" s="98"/>
      <c r="W91" s="98"/>
      <c r="X91" s="98"/>
      <c r="Y91" s="98"/>
      <c r="Z91" s="98"/>
      <c r="AA91" s="98"/>
    </row>
    <row r="92" spans="1:27" hidden="1">
      <c r="A92" s="10"/>
      <c r="B92" s="580" t="s">
        <v>505</v>
      </c>
      <c r="C92" s="580"/>
      <c r="D92" s="580"/>
      <c r="E92" s="580"/>
      <c r="F92" s="580"/>
      <c r="G92" s="581" t="s">
        <v>506</v>
      </c>
      <c r="H92" s="581"/>
      <c r="I92" s="581"/>
      <c r="J92" s="158"/>
      <c r="K92" s="158"/>
      <c r="L92" s="46"/>
      <c r="M92" s="46"/>
      <c r="N92" s="46"/>
      <c r="O92" s="46"/>
      <c r="P92" s="46"/>
      <c r="Q92" s="46"/>
      <c r="R92" s="98"/>
      <c r="S92" s="98"/>
      <c r="T92" s="98"/>
      <c r="U92" s="98"/>
      <c r="V92" s="98"/>
      <c r="W92" s="98"/>
      <c r="X92" s="98"/>
      <c r="Y92" s="98"/>
      <c r="Z92" s="98"/>
      <c r="AA92" s="98"/>
    </row>
    <row r="93" spans="1:27" hidden="1">
      <c r="A93" s="156"/>
      <c r="B93" s="603" t="s">
        <v>512</v>
      </c>
      <c r="C93" s="603"/>
      <c r="D93" s="603"/>
      <c r="E93" s="603"/>
      <c r="F93" s="603"/>
      <c r="G93" s="145">
        <v>1</v>
      </c>
      <c r="H93" s="146">
        <v>2</v>
      </c>
      <c r="I93" s="146">
        <v>3</v>
      </c>
      <c r="J93" s="159"/>
      <c r="K93" s="160"/>
      <c r="L93" s="46"/>
      <c r="M93" s="46"/>
      <c r="N93" s="46"/>
      <c r="O93" s="46"/>
      <c r="P93" s="46"/>
      <c r="Q93" s="46"/>
      <c r="R93" s="98"/>
      <c r="S93" s="98"/>
      <c r="T93" s="98"/>
      <c r="U93" s="98"/>
      <c r="V93" s="98"/>
      <c r="W93" s="98"/>
      <c r="X93" s="98"/>
      <c r="Y93" s="98"/>
      <c r="Z93" s="98"/>
      <c r="AA93" s="98"/>
    </row>
    <row r="94" spans="1:27" hidden="1">
      <c r="A94" s="125">
        <f t="shared" ref="A94:A102" si="13">ROW()</f>
        <v>94</v>
      </c>
      <c r="B94" s="149" t="s">
        <v>479</v>
      </c>
      <c r="C94" s="150"/>
      <c r="D94" s="150"/>
      <c r="E94" s="150"/>
      <c r="F94" s="151"/>
      <c r="G94" s="161">
        <v>0</v>
      </c>
      <c r="H94" s="162">
        <v>0</v>
      </c>
      <c r="I94" s="196">
        <v>0</v>
      </c>
      <c r="J94" s="163"/>
      <c r="K94" s="154" t="s">
        <v>910</v>
      </c>
      <c r="L94" s="46"/>
      <c r="M94" s="46"/>
      <c r="N94" s="46"/>
      <c r="O94" s="46"/>
      <c r="P94" s="46"/>
      <c r="Q94" s="46"/>
      <c r="R94" s="98"/>
      <c r="S94" s="98"/>
      <c r="T94" s="98"/>
      <c r="U94" s="98"/>
      <c r="V94" s="98"/>
      <c r="W94" s="98"/>
      <c r="X94" s="98"/>
      <c r="Y94" s="98"/>
      <c r="Z94" s="98"/>
      <c r="AA94" s="98"/>
    </row>
    <row r="95" spans="1:27" hidden="1">
      <c r="A95" s="125">
        <f t="shared" si="13"/>
        <v>95</v>
      </c>
      <c r="B95" s="149" t="s">
        <v>481</v>
      </c>
      <c r="C95" s="150"/>
      <c r="D95" s="150"/>
      <c r="E95" s="150"/>
      <c r="F95" s="151"/>
      <c r="G95" s="161">
        <v>0</v>
      </c>
      <c r="H95" s="162">
        <v>0</v>
      </c>
      <c r="I95" s="196">
        <v>0</v>
      </c>
      <c r="J95" s="163"/>
      <c r="K95" s="164"/>
      <c r="L95" s="46"/>
      <c r="M95" s="46"/>
      <c r="N95" s="46"/>
      <c r="O95" s="46"/>
      <c r="P95" s="46"/>
      <c r="Q95" s="46"/>
      <c r="R95" s="98"/>
      <c r="S95" s="98"/>
      <c r="T95" s="98"/>
      <c r="U95" s="98"/>
      <c r="V95" s="98"/>
      <c r="W95" s="98"/>
      <c r="X95" s="98"/>
      <c r="Y95" s="98"/>
      <c r="Z95" s="98"/>
      <c r="AA95" s="98"/>
    </row>
    <row r="96" spans="1:27" hidden="1">
      <c r="A96" s="125">
        <f t="shared" si="13"/>
        <v>96</v>
      </c>
      <c r="B96" s="149" t="s">
        <v>482</v>
      </c>
      <c r="C96" s="150"/>
      <c r="D96" s="150"/>
      <c r="E96" s="150"/>
      <c r="F96" s="151"/>
      <c r="G96" s="138">
        <v>3.2</v>
      </c>
      <c r="H96" s="152">
        <v>3</v>
      </c>
      <c r="I96" s="195">
        <v>3</v>
      </c>
      <c r="J96" s="163"/>
      <c r="K96" s="164"/>
      <c r="L96" s="46"/>
      <c r="M96" s="46"/>
      <c r="N96" s="46"/>
      <c r="O96" s="46"/>
      <c r="P96" s="46"/>
      <c r="Q96" s="46"/>
      <c r="R96" s="98"/>
      <c r="S96" s="98"/>
      <c r="T96" s="98"/>
      <c r="U96" s="98"/>
      <c r="V96" s="98"/>
      <c r="W96" s="98"/>
      <c r="X96" s="98"/>
      <c r="Y96" s="98"/>
      <c r="Z96" s="98"/>
      <c r="AA96" s="98"/>
    </row>
    <row r="97" spans="1:27" hidden="1">
      <c r="A97" s="125">
        <f t="shared" si="13"/>
        <v>97</v>
      </c>
      <c r="B97" s="149" t="s">
        <v>484</v>
      </c>
      <c r="C97" s="150"/>
      <c r="D97" s="150"/>
      <c r="E97" s="150"/>
      <c r="F97" s="151"/>
      <c r="G97" s="138">
        <v>3.7</v>
      </c>
      <c r="H97" s="152">
        <v>3.2</v>
      </c>
      <c r="I97" s="195">
        <v>3.2</v>
      </c>
      <c r="J97" s="163"/>
      <c r="K97" s="164"/>
      <c r="L97" s="46"/>
      <c r="M97" s="46"/>
      <c r="N97" s="46"/>
      <c r="O97" s="46"/>
      <c r="P97" s="46"/>
      <c r="Q97" s="46"/>
      <c r="R97" s="98"/>
      <c r="S97" s="98"/>
      <c r="T97" s="98"/>
      <c r="U97" s="98"/>
      <c r="V97" s="98"/>
      <c r="W97" s="98"/>
      <c r="X97" s="98"/>
      <c r="Y97" s="98"/>
      <c r="Z97" s="98"/>
      <c r="AA97" s="98"/>
    </row>
    <row r="98" spans="1:27" hidden="1">
      <c r="A98" s="125">
        <f t="shared" si="13"/>
        <v>98</v>
      </c>
      <c r="B98" s="149" t="s">
        <v>511</v>
      </c>
      <c r="C98" s="150"/>
      <c r="D98" s="150"/>
      <c r="E98" s="150"/>
      <c r="F98" s="151"/>
      <c r="G98" s="138">
        <v>4.2</v>
      </c>
      <c r="H98" s="152">
        <v>3.7</v>
      </c>
      <c r="I98" s="195">
        <v>3.7</v>
      </c>
      <c r="J98" s="163"/>
      <c r="K98" s="164"/>
      <c r="L98" s="46"/>
      <c r="M98" s="46"/>
      <c r="N98" s="46"/>
      <c r="O98" s="46"/>
      <c r="P98" s="46"/>
      <c r="Q98" s="46"/>
      <c r="R98" s="98"/>
      <c r="S98" s="98"/>
      <c r="T98" s="98"/>
      <c r="U98" s="98"/>
      <c r="V98" s="98"/>
      <c r="W98" s="98"/>
      <c r="X98" s="98"/>
      <c r="Y98" s="98"/>
      <c r="Z98" s="98"/>
      <c r="AA98" s="98"/>
    </row>
    <row r="99" spans="1:27" hidden="1">
      <c r="A99" s="125">
        <f t="shared" si="13"/>
        <v>99</v>
      </c>
      <c r="B99" s="149" t="s">
        <v>485</v>
      </c>
      <c r="C99" s="150"/>
      <c r="D99" s="150"/>
      <c r="E99" s="150"/>
      <c r="F99" s="151"/>
      <c r="G99" s="138">
        <v>4.7</v>
      </c>
      <c r="H99" s="152">
        <v>4.2</v>
      </c>
      <c r="I99" s="195">
        <v>4.2</v>
      </c>
      <c r="J99" s="163"/>
      <c r="K99" s="164"/>
      <c r="L99" s="46"/>
      <c r="M99" s="46"/>
      <c r="N99" s="46"/>
      <c r="O99" s="46"/>
      <c r="P99" s="46"/>
      <c r="Q99" s="46"/>
      <c r="R99" s="98"/>
      <c r="S99" s="98"/>
      <c r="T99" s="98"/>
      <c r="U99" s="98"/>
      <c r="V99" s="98"/>
      <c r="W99" s="98"/>
      <c r="X99" s="98"/>
      <c r="Y99" s="98"/>
      <c r="Z99" s="98"/>
      <c r="AA99" s="98"/>
    </row>
    <row r="100" spans="1:27" hidden="1">
      <c r="A100" s="125">
        <f t="shared" si="13"/>
        <v>100</v>
      </c>
      <c r="B100" s="149" t="s">
        <v>486</v>
      </c>
      <c r="C100" s="150"/>
      <c r="D100" s="150"/>
      <c r="E100" s="150"/>
      <c r="F100" s="151"/>
      <c r="G100" s="138">
        <v>5.3</v>
      </c>
      <c r="H100" s="152">
        <v>4.8</v>
      </c>
      <c r="I100" s="195">
        <v>4.8</v>
      </c>
      <c r="J100" s="163"/>
      <c r="K100" s="164"/>
      <c r="L100" s="46"/>
      <c r="M100" s="46"/>
      <c r="N100" s="46"/>
      <c r="O100" s="46"/>
      <c r="P100" s="46"/>
      <c r="Q100" s="46"/>
      <c r="R100" s="98"/>
      <c r="S100" s="98"/>
      <c r="T100" s="98"/>
      <c r="U100" s="98"/>
      <c r="V100" s="98"/>
      <c r="W100" s="98"/>
      <c r="X100" s="98"/>
      <c r="Y100" s="98"/>
      <c r="Z100" s="98"/>
      <c r="AA100" s="98"/>
    </row>
    <row r="101" spans="1:27" hidden="1">
      <c r="A101" s="125">
        <f t="shared" si="13"/>
        <v>101</v>
      </c>
      <c r="B101" s="149" t="s">
        <v>487</v>
      </c>
      <c r="C101" s="150"/>
      <c r="D101" s="150"/>
      <c r="E101" s="150"/>
      <c r="F101" s="151"/>
      <c r="G101" s="138">
        <v>5.8</v>
      </c>
      <c r="H101" s="152">
        <v>5.3</v>
      </c>
      <c r="I101" s="195">
        <v>5.3</v>
      </c>
      <c r="J101" s="163"/>
      <c r="K101" s="164"/>
      <c r="L101" s="46"/>
      <c r="M101" s="46"/>
      <c r="N101" s="46"/>
      <c r="O101" s="46"/>
      <c r="P101" s="46"/>
      <c r="Q101" s="46"/>
      <c r="R101" s="98"/>
      <c r="S101" s="98"/>
      <c r="T101" s="98"/>
      <c r="U101" s="98"/>
      <c r="V101" s="98"/>
      <c r="W101" s="98"/>
      <c r="X101" s="98"/>
      <c r="Y101" s="98"/>
      <c r="Z101" s="98"/>
      <c r="AA101" s="98"/>
    </row>
    <row r="102" spans="1:27" hidden="1">
      <c r="A102" s="125">
        <f t="shared" si="13"/>
        <v>102</v>
      </c>
      <c r="B102" s="149" t="s">
        <v>488</v>
      </c>
      <c r="C102" s="150"/>
      <c r="D102" s="150"/>
      <c r="E102" s="150"/>
      <c r="F102" s="151"/>
      <c r="G102" s="138">
        <v>5.8</v>
      </c>
      <c r="H102" s="152">
        <v>5.3</v>
      </c>
      <c r="I102" s="195">
        <v>5.3</v>
      </c>
      <c r="J102" s="163"/>
      <c r="K102" s="164"/>
      <c r="L102" s="46"/>
      <c r="M102" s="46"/>
      <c r="N102" s="46"/>
      <c r="O102" s="46"/>
      <c r="P102" s="46"/>
      <c r="Q102" s="46"/>
      <c r="R102" s="98"/>
      <c r="S102" s="98"/>
      <c r="T102" s="98"/>
      <c r="U102" s="98"/>
      <c r="V102" s="98"/>
      <c r="W102" s="98"/>
      <c r="X102" s="98"/>
      <c r="Y102" s="98"/>
      <c r="Z102" s="98"/>
      <c r="AA102" s="98"/>
    </row>
    <row r="103" spans="1:27" ht="14.55" hidden="1" customHeight="1">
      <c r="A103" s="156"/>
      <c r="B103" s="17"/>
      <c r="C103" s="17"/>
      <c r="D103" s="17"/>
      <c r="E103" s="17"/>
      <c r="F103" s="17"/>
      <c r="G103" s="121">
        <f>COLUMN()</f>
        <v>7</v>
      </c>
      <c r="H103" s="121">
        <f>COLUMN()</f>
        <v>8</v>
      </c>
      <c r="I103" s="121">
        <f>COLUMN()</f>
        <v>9</v>
      </c>
      <c r="J103" s="157"/>
      <c r="K103" s="157"/>
      <c r="L103" s="46"/>
      <c r="M103" s="46"/>
      <c r="N103" s="46"/>
      <c r="O103" s="46"/>
      <c r="P103" s="46"/>
      <c r="Q103" s="46"/>
      <c r="R103" s="98"/>
      <c r="S103" s="98"/>
      <c r="T103" s="98"/>
      <c r="U103" s="98"/>
      <c r="V103" s="98"/>
      <c r="W103" s="98"/>
      <c r="X103" s="98"/>
      <c r="Y103" s="98"/>
      <c r="Z103" s="98"/>
      <c r="AA103" s="98"/>
    </row>
    <row r="104" spans="1:27" hidden="1">
      <c r="A104" s="10"/>
      <c r="B104" s="580" t="s">
        <v>505</v>
      </c>
      <c r="C104" s="580"/>
      <c r="D104" s="580"/>
      <c r="E104" s="580"/>
      <c r="F104" s="580"/>
      <c r="G104" s="581" t="s">
        <v>506</v>
      </c>
      <c r="H104" s="581"/>
      <c r="I104" s="581"/>
      <c r="J104" s="157"/>
      <c r="K104" s="157"/>
      <c r="L104" s="46"/>
      <c r="M104" s="46"/>
      <c r="N104" s="46"/>
      <c r="O104" s="46"/>
      <c r="P104" s="46"/>
      <c r="Q104" s="46"/>
      <c r="R104" s="98"/>
      <c r="S104" s="98"/>
      <c r="T104" s="98"/>
      <c r="U104" s="98"/>
      <c r="V104" s="98"/>
      <c r="W104" s="98"/>
      <c r="X104" s="98"/>
      <c r="Y104" s="98"/>
      <c r="Z104" s="98"/>
      <c r="AA104" s="98"/>
    </row>
    <row r="105" spans="1:27" hidden="1">
      <c r="A105" s="10"/>
      <c r="B105" s="604" t="s">
        <v>513</v>
      </c>
      <c r="C105" s="604"/>
      <c r="D105" s="604"/>
      <c r="E105" s="604"/>
      <c r="F105" s="604"/>
      <c r="G105" s="145">
        <v>1</v>
      </c>
      <c r="H105" s="146">
        <v>2</v>
      </c>
      <c r="I105" s="146">
        <v>3</v>
      </c>
      <c r="J105" s="157"/>
      <c r="K105" s="157"/>
      <c r="L105" s="46"/>
      <c r="M105" s="46"/>
      <c r="N105" s="46"/>
      <c r="O105" s="46"/>
      <c r="P105" s="46"/>
      <c r="Q105" s="46"/>
      <c r="R105" s="98"/>
      <c r="S105" s="98"/>
      <c r="T105" s="98"/>
      <c r="U105" s="98"/>
      <c r="V105" s="98"/>
      <c r="W105" s="98"/>
      <c r="X105" s="98"/>
      <c r="Y105" s="98"/>
      <c r="Z105" s="98"/>
      <c r="AA105" s="98"/>
    </row>
    <row r="106" spans="1:27" hidden="1">
      <c r="A106" s="125">
        <f t="shared" ref="A106:A108" si="14">ROW()</f>
        <v>106</v>
      </c>
      <c r="B106" s="326" t="s">
        <v>735</v>
      </c>
      <c r="C106" s="325"/>
      <c r="D106" s="325"/>
      <c r="E106" s="325"/>
      <c r="F106" s="151"/>
      <c r="G106" s="319">
        <f>G79-K106</f>
        <v>4.5</v>
      </c>
      <c r="H106" s="320">
        <f>H79-K106</f>
        <v>4</v>
      </c>
      <c r="I106" s="320">
        <f>I79-K106</f>
        <v>4</v>
      </c>
      <c r="J106" s="157"/>
      <c r="K106" s="360">
        <v>0.5</v>
      </c>
      <c r="L106" s="46"/>
      <c r="M106" s="154" t="s">
        <v>910</v>
      </c>
      <c r="N106" s="46"/>
      <c r="O106" s="46"/>
      <c r="P106" s="46"/>
      <c r="Q106" s="46"/>
      <c r="R106" s="98"/>
      <c r="S106" s="98"/>
      <c r="T106" s="98"/>
      <c r="U106" s="98"/>
      <c r="V106" s="98"/>
      <c r="W106" s="98"/>
      <c r="X106" s="98"/>
      <c r="Y106" s="98"/>
      <c r="Z106" s="98"/>
      <c r="AA106" s="98"/>
    </row>
    <row r="107" spans="1:27" hidden="1">
      <c r="A107" s="125">
        <f t="shared" si="14"/>
        <v>107</v>
      </c>
      <c r="B107" s="326" t="s">
        <v>736</v>
      </c>
      <c r="C107" s="325"/>
      <c r="D107" s="325"/>
      <c r="E107" s="325"/>
      <c r="F107" s="151"/>
      <c r="G107" s="319">
        <f>G80-K107</f>
        <v>4.5</v>
      </c>
      <c r="H107" s="320">
        <f>H80-K107</f>
        <v>4</v>
      </c>
      <c r="I107" s="320">
        <f>I80-K107</f>
        <v>4</v>
      </c>
      <c r="J107" s="157"/>
      <c r="K107" s="360">
        <v>0.5</v>
      </c>
      <c r="L107" s="46"/>
      <c r="M107" s="46"/>
      <c r="N107" s="46"/>
      <c r="O107" s="46"/>
      <c r="P107" s="46"/>
      <c r="Q107" s="46"/>
      <c r="R107" s="98"/>
      <c r="S107" s="98"/>
      <c r="T107" s="98"/>
      <c r="U107" s="98"/>
      <c r="V107" s="98"/>
      <c r="W107" s="98"/>
      <c r="X107" s="98"/>
      <c r="Y107" s="98"/>
      <c r="Z107" s="98"/>
      <c r="AA107" s="98"/>
    </row>
    <row r="108" spans="1:27" hidden="1">
      <c r="A108" s="125">
        <f t="shared" si="14"/>
        <v>108</v>
      </c>
      <c r="B108" s="326" t="s">
        <v>737</v>
      </c>
      <c r="C108" s="325"/>
      <c r="D108" s="325"/>
      <c r="E108" s="325"/>
      <c r="F108" s="151"/>
      <c r="G108" s="319">
        <f>G81-K108</f>
        <v>4.5</v>
      </c>
      <c r="H108" s="320">
        <f>H81-K108</f>
        <v>4</v>
      </c>
      <c r="I108" s="320">
        <f>I81-K108</f>
        <v>4</v>
      </c>
      <c r="J108" s="157"/>
      <c r="K108" s="360">
        <v>0.5</v>
      </c>
      <c r="L108" s="46"/>
      <c r="M108" s="46"/>
      <c r="N108" s="46"/>
      <c r="O108" s="46"/>
      <c r="P108" s="46"/>
      <c r="Q108" s="46"/>
      <c r="R108" s="98"/>
      <c r="S108" s="98"/>
      <c r="T108" s="98"/>
      <c r="U108" s="98"/>
      <c r="V108" s="98"/>
      <c r="W108" s="98"/>
      <c r="X108" s="98"/>
      <c r="Y108" s="98"/>
      <c r="Z108" s="98"/>
      <c r="AA108" s="98"/>
    </row>
    <row r="109" spans="1:27" hidden="1">
      <c r="A109" s="125">
        <f t="shared" si="12"/>
        <v>109</v>
      </c>
      <c r="B109" s="165" t="s">
        <v>492</v>
      </c>
      <c r="C109" s="150"/>
      <c r="D109" s="150"/>
      <c r="E109" s="150"/>
      <c r="F109" s="151"/>
      <c r="G109" s="166">
        <f>H140-K109</f>
        <v>0.84</v>
      </c>
      <c r="H109" s="167">
        <f>I140-K109</f>
        <v>0.74</v>
      </c>
      <c r="I109" s="197">
        <f>J140-K109</f>
        <v>0.74</v>
      </c>
      <c r="J109" s="157"/>
      <c r="K109" s="168">
        <v>0.06</v>
      </c>
      <c r="L109" s="46"/>
      <c r="M109" s="154"/>
      <c r="N109" s="46"/>
      <c r="O109" s="46"/>
      <c r="P109" s="46"/>
      <c r="Q109" s="46"/>
      <c r="R109" s="98"/>
      <c r="S109" s="98"/>
      <c r="T109" s="98"/>
      <c r="U109" s="98"/>
      <c r="V109" s="98"/>
      <c r="W109" s="98"/>
      <c r="X109" s="98"/>
      <c r="Y109" s="98"/>
      <c r="Z109" s="98"/>
      <c r="AA109" s="98"/>
    </row>
    <row r="110" spans="1:27" hidden="1">
      <c r="A110" s="125">
        <f t="shared" si="12"/>
        <v>110</v>
      </c>
      <c r="B110" s="165" t="s">
        <v>514</v>
      </c>
      <c r="C110" s="150"/>
      <c r="D110" s="150"/>
      <c r="E110" s="150"/>
      <c r="F110" s="151"/>
      <c r="G110" s="166">
        <f>H143-K110</f>
        <v>2.08</v>
      </c>
      <c r="H110" s="167">
        <f>I143-K110</f>
        <v>1.88</v>
      </c>
      <c r="I110" s="197">
        <f>J143-K110</f>
        <v>1.88</v>
      </c>
      <c r="J110" s="157"/>
      <c r="K110" s="168">
        <v>0.12</v>
      </c>
      <c r="L110" s="46"/>
      <c r="M110" s="46"/>
      <c r="N110" s="46"/>
      <c r="O110" s="46"/>
      <c r="P110" s="46"/>
      <c r="Q110" s="46"/>
      <c r="R110" s="98"/>
      <c r="S110" s="98"/>
      <c r="T110" s="98"/>
      <c r="U110" s="98"/>
      <c r="V110" s="98"/>
      <c r="W110" s="98"/>
      <c r="X110" s="98"/>
      <c r="Y110" s="98"/>
      <c r="Z110" s="98"/>
      <c r="AA110" s="98"/>
    </row>
    <row r="111" spans="1:27" hidden="1">
      <c r="A111" s="125">
        <f t="shared" si="12"/>
        <v>111</v>
      </c>
      <c r="B111" s="169" t="s">
        <v>489</v>
      </c>
      <c r="C111" s="150"/>
      <c r="D111" s="150"/>
      <c r="E111" s="150"/>
      <c r="F111" s="151"/>
      <c r="G111" s="166">
        <f t="shared" ref="G111:G119" si="15">G82-K111</f>
        <v>1.21</v>
      </c>
      <c r="H111" s="167">
        <f t="shared" ref="H111:H119" si="16">H82-K111</f>
        <v>1.01</v>
      </c>
      <c r="I111" s="197">
        <f t="shared" ref="I111:I119" si="17">I82-K111</f>
        <v>1.01</v>
      </c>
      <c r="J111" s="157"/>
      <c r="K111" s="168">
        <v>0.09</v>
      </c>
      <c r="L111" s="46"/>
      <c r="M111" s="46"/>
      <c r="N111" s="46"/>
      <c r="O111" s="46"/>
      <c r="P111" s="46"/>
      <c r="Q111" s="46"/>
      <c r="R111" s="98"/>
      <c r="S111" s="98"/>
      <c r="T111" s="98"/>
      <c r="U111" s="98"/>
      <c r="V111" s="98"/>
      <c r="W111" s="98"/>
      <c r="X111" s="98"/>
      <c r="Y111" s="98"/>
      <c r="Z111" s="98"/>
      <c r="AA111" s="98"/>
    </row>
    <row r="112" spans="1:27" hidden="1">
      <c r="A112" s="125">
        <f t="shared" si="12"/>
        <v>112</v>
      </c>
      <c r="B112" s="169" t="s">
        <v>490</v>
      </c>
      <c r="C112" s="150"/>
      <c r="D112" s="150"/>
      <c r="E112" s="150"/>
      <c r="F112" s="151"/>
      <c r="G112" s="166">
        <f t="shared" si="15"/>
        <v>1.21</v>
      </c>
      <c r="H112" s="167">
        <f t="shared" si="16"/>
        <v>1.01</v>
      </c>
      <c r="I112" s="197">
        <f t="shared" si="17"/>
        <v>1.01</v>
      </c>
      <c r="J112" s="157"/>
      <c r="K112" s="168">
        <v>0.09</v>
      </c>
      <c r="L112" s="46"/>
      <c r="M112" s="46"/>
      <c r="N112" s="46"/>
      <c r="O112" s="46"/>
      <c r="P112" s="46"/>
      <c r="Q112" s="46"/>
      <c r="R112" s="98"/>
      <c r="S112" s="98"/>
      <c r="T112" s="98"/>
      <c r="U112" s="98"/>
      <c r="V112" s="98"/>
      <c r="W112" s="98"/>
      <c r="X112" s="98"/>
      <c r="Y112" s="98"/>
      <c r="Z112" s="98"/>
      <c r="AA112" s="98"/>
    </row>
    <row r="113" spans="1:27" hidden="1">
      <c r="A113" s="125">
        <f t="shared" si="12"/>
        <v>113</v>
      </c>
      <c r="B113" s="169" t="s">
        <v>515</v>
      </c>
      <c r="C113" s="150"/>
      <c r="D113" s="150"/>
      <c r="E113" s="150"/>
      <c r="F113" s="151"/>
      <c r="G113" s="166">
        <f t="shared" si="15"/>
        <v>1.48</v>
      </c>
      <c r="H113" s="167">
        <f t="shared" si="16"/>
        <v>1.28</v>
      </c>
      <c r="I113" s="197">
        <f t="shared" si="17"/>
        <v>1.28</v>
      </c>
      <c r="J113" s="157"/>
      <c r="K113" s="168">
        <v>0.12</v>
      </c>
      <c r="L113" s="46"/>
      <c r="M113" s="46"/>
      <c r="N113" s="46"/>
      <c r="O113" s="46"/>
      <c r="P113" s="46"/>
      <c r="Q113" s="46"/>
      <c r="R113" s="98"/>
      <c r="S113" s="98"/>
      <c r="T113" s="98"/>
      <c r="U113" s="98"/>
      <c r="V113" s="98"/>
      <c r="W113" s="98"/>
      <c r="X113" s="98"/>
      <c r="Y113" s="98"/>
      <c r="Z113" s="98"/>
      <c r="AA113" s="98"/>
    </row>
    <row r="114" spans="1:27" hidden="1">
      <c r="A114" s="125">
        <f t="shared" si="12"/>
        <v>114</v>
      </c>
      <c r="B114" s="169" t="s">
        <v>516</v>
      </c>
      <c r="C114" s="150"/>
      <c r="D114" s="150"/>
      <c r="E114" s="150"/>
      <c r="F114" s="151"/>
      <c r="G114" s="166">
        <f t="shared" si="15"/>
        <v>1.76</v>
      </c>
      <c r="H114" s="167">
        <f t="shared" si="16"/>
        <v>1.46</v>
      </c>
      <c r="I114" s="197">
        <f t="shared" si="17"/>
        <v>1.46</v>
      </c>
      <c r="J114" s="157"/>
      <c r="K114" s="168">
        <v>0.14000000000000001</v>
      </c>
      <c r="L114" s="46"/>
      <c r="M114" s="46"/>
      <c r="N114" s="46"/>
      <c r="O114" s="46"/>
      <c r="P114" s="46"/>
      <c r="Q114" s="46"/>
      <c r="R114" s="98"/>
      <c r="S114" s="98"/>
      <c r="T114" s="98"/>
      <c r="U114" s="98"/>
      <c r="V114" s="98"/>
      <c r="W114" s="98"/>
      <c r="X114" s="98"/>
      <c r="Y114" s="98"/>
      <c r="Z114" s="98"/>
      <c r="AA114" s="98"/>
    </row>
    <row r="115" spans="1:27" hidden="1">
      <c r="A115" s="125">
        <f t="shared" si="12"/>
        <v>115</v>
      </c>
      <c r="B115" s="169" t="s">
        <v>517</v>
      </c>
      <c r="C115" s="150"/>
      <c r="D115" s="150"/>
      <c r="E115" s="150"/>
      <c r="F115" s="151"/>
      <c r="G115" s="166">
        <f t="shared" si="15"/>
        <v>2.14</v>
      </c>
      <c r="H115" s="167">
        <f t="shared" si="16"/>
        <v>1.84</v>
      </c>
      <c r="I115" s="197">
        <f t="shared" si="17"/>
        <v>1.84</v>
      </c>
      <c r="J115" s="157"/>
      <c r="K115" s="168">
        <v>0.26</v>
      </c>
      <c r="L115" s="46"/>
      <c r="M115" s="46"/>
      <c r="N115" s="46"/>
      <c r="O115" s="46"/>
      <c r="P115" s="46"/>
      <c r="Q115" s="46"/>
      <c r="R115" s="98"/>
      <c r="S115" s="98"/>
      <c r="T115" s="98"/>
      <c r="U115" s="98"/>
      <c r="V115" s="98"/>
      <c r="W115" s="98"/>
      <c r="X115" s="98"/>
      <c r="Y115" s="98"/>
      <c r="Z115" s="98"/>
      <c r="AA115" s="98"/>
    </row>
    <row r="116" spans="1:27" hidden="1">
      <c r="A116" s="125">
        <f t="shared" si="12"/>
        <v>116</v>
      </c>
      <c r="B116" s="169" t="s">
        <v>491</v>
      </c>
      <c r="C116" s="150"/>
      <c r="D116" s="150"/>
      <c r="E116" s="150"/>
      <c r="F116" s="151"/>
      <c r="G116" s="166">
        <f t="shared" si="15"/>
        <v>2.14</v>
      </c>
      <c r="H116" s="167">
        <f t="shared" si="16"/>
        <v>1.84</v>
      </c>
      <c r="I116" s="197">
        <f t="shared" si="17"/>
        <v>1.84</v>
      </c>
      <c r="J116" s="157"/>
      <c r="K116" s="168">
        <v>0.26</v>
      </c>
      <c r="L116" s="46"/>
      <c r="M116" s="46"/>
      <c r="N116" s="46"/>
      <c r="O116" s="46"/>
      <c r="P116" s="46"/>
      <c r="Q116" s="46"/>
      <c r="R116" s="98"/>
      <c r="S116" s="98"/>
      <c r="T116" s="98"/>
      <c r="U116" s="98"/>
      <c r="V116" s="98"/>
      <c r="W116" s="98"/>
      <c r="X116" s="98"/>
      <c r="Y116" s="98"/>
      <c r="Z116" s="98"/>
      <c r="AA116" s="98"/>
    </row>
    <row r="117" spans="1:27" hidden="1">
      <c r="A117" s="125">
        <f t="shared" si="12"/>
        <v>117</v>
      </c>
      <c r="B117" s="169" t="s">
        <v>518</v>
      </c>
      <c r="C117" s="150"/>
      <c r="D117" s="150"/>
      <c r="E117" s="150"/>
      <c r="F117" s="151"/>
      <c r="G117" s="166">
        <f t="shared" si="15"/>
        <v>2.77</v>
      </c>
      <c r="H117" s="167">
        <f t="shared" si="16"/>
        <v>2.27</v>
      </c>
      <c r="I117" s="197">
        <f t="shared" si="17"/>
        <v>2.27</v>
      </c>
      <c r="J117" s="157"/>
      <c r="K117" s="168">
        <v>0.43</v>
      </c>
      <c r="L117" s="46"/>
      <c r="M117" s="46"/>
      <c r="N117" s="46"/>
      <c r="O117" s="46"/>
      <c r="P117" s="46"/>
      <c r="Q117" s="46"/>
      <c r="R117" s="98"/>
      <c r="S117" s="98"/>
      <c r="T117" s="98"/>
      <c r="U117" s="98"/>
      <c r="V117" s="98"/>
      <c r="W117" s="98"/>
      <c r="X117" s="98"/>
      <c r="Y117" s="98"/>
      <c r="Z117" s="98"/>
      <c r="AA117" s="98"/>
    </row>
    <row r="118" spans="1:27" hidden="1">
      <c r="A118" s="125">
        <f t="shared" si="12"/>
        <v>118</v>
      </c>
      <c r="B118" s="169" t="s">
        <v>519</v>
      </c>
      <c r="C118" s="150"/>
      <c r="D118" s="150"/>
      <c r="E118" s="150"/>
      <c r="F118" s="151"/>
      <c r="G118" s="166">
        <f t="shared" si="15"/>
        <v>3.48</v>
      </c>
      <c r="H118" s="167">
        <f t="shared" si="16"/>
        <v>2.48</v>
      </c>
      <c r="I118" s="197">
        <f t="shared" si="17"/>
        <v>2.48</v>
      </c>
      <c r="J118" s="157"/>
      <c r="K118" s="168">
        <v>0.72</v>
      </c>
      <c r="L118" s="46"/>
      <c r="M118" s="46"/>
      <c r="N118" s="46"/>
      <c r="O118" s="46"/>
      <c r="P118" s="46"/>
      <c r="Q118" s="46"/>
      <c r="R118" s="98"/>
      <c r="S118" s="98"/>
      <c r="T118" s="98"/>
      <c r="U118" s="98"/>
      <c r="V118" s="98"/>
      <c r="W118" s="98"/>
      <c r="X118" s="98"/>
      <c r="Y118" s="98"/>
      <c r="Z118" s="98"/>
      <c r="AA118" s="98"/>
    </row>
    <row r="119" spans="1:27" hidden="1">
      <c r="A119" s="125">
        <f t="shared" si="12"/>
        <v>119</v>
      </c>
      <c r="B119" s="169" t="s">
        <v>520</v>
      </c>
      <c r="C119" s="150"/>
      <c r="D119" s="150"/>
      <c r="E119" s="150"/>
      <c r="F119" s="151"/>
      <c r="G119" s="166">
        <f t="shared" si="15"/>
        <v>3.48</v>
      </c>
      <c r="H119" s="167">
        <f t="shared" si="16"/>
        <v>2.48</v>
      </c>
      <c r="I119" s="197">
        <f t="shared" si="17"/>
        <v>2.48</v>
      </c>
      <c r="J119" s="157"/>
      <c r="K119" s="168">
        <v>0.72</v>
      </c>
      <c r="L119" s="46"/>
      <c r="M119" s="46"/>
      <c r="N119" s="46"/>
      <c r="O119" s="46"/>
      <c r="P119" s="46"/>
      <c r="Q119" s="46"/>
      <c r="R119" s="98"/>
      <c r="S119" s="98"/>
      <c r="T119" s="98"/>
      <c r="U119" s="98"/>
      <c r="V119" s="98"/>
      <c r="W119" s="98"/>
      <c r="X119" s="98"/>
      <c r="Y119" s="98"/>
      <c r="Z119" s="98"/>
      <c r="AA119" s="98"/>
    </row>
    <row r="120" spans="1:27" ht="14.55" hidden="1" customHeight="1">
      <c r="A120" s="156"/>
      <c r="B120" s="17"/>
      <c r="C120" s="17"/>
      <c r="D120" s="17"/>
      <c r="E120" s="17"/>
      <c r="F120" s="17"/>
      <c r="G120" s="121">
        <f>COLUMN()</f>
        <v>7</v>
      </c>
      <c r="H120" s="121">
        <f>COLUMN()</f>
        <v>8</v>
      </c>
      <c r="I120" s="121">
        <f>COLUMN()</f>
        <v>9</v>
      </c>
      <c r="J120" s="157"/>
      <c r="K120" s="157"/>
      <c r="L120" s="46"/>
      <c r="M120" s="46"/>
      <c r="N120" s="46"/>
      <c r="O120" s="46"/>
      <c r="P120" s="46"/>
      <c r="Q120" s="46"/>
      <c r="R120" s="98"/>
      <c r="S120" s="98"/>
      <c r="T120" s="98"/>
      <c r="U120" s="98"/>
      <c r="V120" s="98"/>
      <c r="W120" s="98"/>
      <c r="X120" s="98"/>
      <c r="Y120" s="98"/>
      <c r="Z120" s="98"/>
      <c r="AA120" s="98"/>
    </row>
    <row r="121" spans="1:27" hidden="1">
      <c r="A121" s="10"/>
      <c r="B121" s="580" t="s">
        <v>505</v>
      </c>
      <c r="C121" s="580"/>
      <c r="D121" s="580"/>
      <c r="E121" s="580"/>
      <c r="F121" s="580"/>
      <c r="G121" s="581" t="s">
        <v>506</v>
      </c>
      <c r="H121" s="581"/>
      <c r="I121" s="581"/>
      <c r="J121" s="157"/>
      <c r="K121" s="157"/>
      <c r="L121" s="46"/>
      <c r="M121" s="46"/>
      <c r="N121" s="46"/>
      <c r="O121" s="46"/>
      <c r="P121" s="46"/>
      <c r="Q121" s="46"/>
      <c r="R121" s="98"/>
      <c r="S121" s="98"/>
      <c r="T121" s="98"/>
      <c r="U121" s="98"/>
      <c r="V121" s="98"/>
      <c r="W121" s="98"/>
      <c r="X121" s="98"/>
      <c r="Y121" s="98"/>
      <c r="Z121" s="98"/>
      <c r="AA121" s="98"/>
    </row>
    <row r="122" spans="1:27" hidden="1">
      <c r="A122" s="10"/>
      <c r="B122" s="605" t="s">
        <v>521</v>
      </c>
      <c r="C122" s="605"/>
      <c r="D122" s="605"/>
      <c r="E122" s="605"/>
      <c r="F122" s="605"/>
      <c r="G122" s="145">
        <v>1</v>
      </c>
      <c r="H122" s="146">
        <v>2</v>
      </c>
      <c r="I122" s="146">
        <v>3</v>
      </c>
      <c r="J122" s="157"/>
      <c r="K122" s="157"/>
      <c r="L122" s="46"/>
      <c r="M122" s="46"/>
      <c r="N122" s="46"/>
      <c r="O122" s="46"/>
      <c r="P122" s="46"/>
      <c r="Q122" s="46"/>
      <c r="R122" s="98"/>
      <c r="S122" s="98"/>
      <c r="T122" s="98"/>
      <c r="U122" s="98"/>
      <c r="V122" s="98"/>
      <c r="W122" s="98"/>
      <c r="X122" s="98"/>
      <c r="Y122" s="98"/>
      <c r="Z122" s="98"/>
      <c r="AA122" s="98"/>
    </row>
    <row r="123" spans="1:27" hidden="1">
      <c r="A123" s="125">
        <f t="shared" si="12"/>
        <v>123</v>
      </c>
      <c r="B123" s="165" t="s">
        <v>492</v>
      </c>
      <c r="C123" s="150"/>
      <c r="D123" s="150"/>
      <c r="E123" s="150"/>
      <c r="F123" s="151"/>
      <c r="G123" s="166">
        <f>H140-K123</f>
        <v>0.84</v>
      </c>
      <c r="H123" s="167">
        <f>I140-K123</f>
        <v>0.74</v>
      </c>
      <c r="I123" s="197">
        <f>I140-K123</f>
        <v>0.74</v>
      </c>
      <c r="J123" s="157"/>
      <c r="K123" s="168">
        <v>0.06</v>
      </c>
      <c r="L123" s="46"/>
      <c r="M123" s="154" t="s">
        <v>910</v>
      </c>
      <c r="N123" s="46"/>
      <c r="O123" s="46"/>
      <c r="P123" s="46"/>
      <c r="Q123" s="46"/>
      <c r="R123" s="98"/>
      <c r="S123" s="98"/>
      <c r="T123" s="98"/>
      <c r="U123" s="98"/>
      <c r="V123" s="98"/>
      <c r="W123" s="98"/>
      <c r="X123" s="98"/>
      <c r="Y123" s="98"/>
      <c r="Z123" s="98"/>
      <c r="AA123" s="98"/>
    </row>
    <row r="124" spans="1:27" hidden="1">
      <c r="A124" s="125">
        <f t="shared" si="12"/>
        <v>124</v>
      </c>
      <c r="B124" s="165" t="s">
        <v>514</v>
      </c>
      <c r="C124" s="150"/>
      <c r="D124" s="150"/>
      <c r="E124" s="150"/>
      <c r="F124" s="151"/>
      <c r="G124" s="166">
        <f>H143-K124</f>
        <v>2.08</v>
      </c>
      <c r="H124" s="167">
        <f>I143-K124</f>
        <v>1.88</v>
      </c>
      <c r="I124" s="197">
        <f>J143-K124</f>
        <v>1.88</v>
      </c>
      <c r="J124" s="157"/>
      <c r="K124" s="168">
        <v>0.12</v>
      </c>
      <c r="L124" s="46"/>
      <c r="M124" s="46"/>
      <c r="N124" s="46"/>
      <c r="O124" s="46"/>
      <c r="P124" s="46"/>
      <c r="Q124" s="46"/>
      <c r="R124" s="98"/>
      <c r="S124" s="98"/>
      <c r="T124" s="98"/>
      <c r="U124" s="98"/>
      <c r="V124" s="98"/>
      <c r="W124" s="98"/>
      <c r="X124" s="98"/>
      <c r="Y124" s="98"/>
      <c r="Z124" s="98"/>
      <c r="AA124" s="98"/>
    </row>
    <row r="125" spans="1:27" hidden="1">
      <c r="A125" s="125">
        <f t="shared" si="12"/>
        <v>125</v>
      </c>
      <c r="B125" s="169" t="s">
        <v>489</v>
      </c>
      <c r="C125" s="150"/>
      <c r="D125" s="150"/>
      <c r="E125" s="150"/>
      <c r="F125" s="151"/>
      <c r="G125" s="170">
        <v>0</v>
      </c>
      <c r="H125" s="171">
        <v>0</v>
      </c>
      <c r="I125" s="198">
        <v>0</v>
      </c>
      <c r="J125" s="157"/>
      <c r="K125" s="168">
        <v>0</v>
      </c>
      <c r="L125" s="46"/>
      <c r="M125" s="46"/>
      <c r="N125" s="46"/>
      <c r="O125" s="46"/>
      <c r="P125" s="46"/>
      <c r="Q125" s="46"/>
      <c r="R125" s="98"/>
      <c r="S125" s="98"/>
      <c r="T125" s="98"/>
      <c r="U125" s="98"/>
      <c r="V125" s="98"/>
      <c r="W125" s="98"/>
      <c r="X125" s="98"/>
      <c r="Y125" s="98"/>
      <c r="Z125" s="98"/>
      <c r="AA125" s="98"/>
    </row>
    <row r="126" spans="1:27" hidden="1">
      <c r="A126" s="125">
        <f t="shared" si="12"/>
        <v>126</v>
      </c>
      <c r="B126" s="169" t="s">
        <v>490</v>
      </c>
      <c r="C126" s="150"/>
      <c r="D126" s="150"/>
      <c r="E126" s="150"/>
      <c r="F126" s="151"/>
      <c r="G126" s="170">
        <v>0</v>
      </c>
      <c r="H126" s="171">
        <v>0</v>
      </c>
      <c r="I126" s="198">
        <v>0</v>
      </c>
      <c r="J126" s="157"/>
      <c r="K126" s="168">
        <v>0</v>
      </c>
      <c r="L126" s="46"/>
      <c r="M126" s="46"/>
      <c r="N126" s="46"/>
      <c r="O126" s="46"/>
      <c r="P126" s="46"/>
      <c r="Q126" s="46"/>
      <c r="R126" s="98"/>
      <c r="S126" s="98"/>
      <c r="T126" s="98"/>
      <c r="U126" s="98"/>
      <c r="V126" s="98"/>
      <c r="W126" s="98"/>
      <c r="X126" s="98"/>
      <c r="Y126" s="98"/>
      <c r="Z126" s="98"/>
      <c r="AA126" s="98"/>
    </row>
    <row r="127" spans="1:27" hidden="1">
      <c r="A127" s="125">
        <f t="shared" si="12"/>
        <v>127</v>
      </c>
      <c r="B127" s="169" t="s">
        <v>515</v>
      </c>
      <c r="C127" s="150"/>
      <c r="D127" s="150"/>
      <c r="E127" s="150"/>
      <c r="F127" s="151"/>
      <c r="G127" s="166">
        <f t="shared" ref="G127:G133" si="18">G96-K127</f>
        <v>3.08</v>
      </c>
      <c r="H127" s="167">
        <f t="shared" ref="H127:H133" si="19">H96-K127</f>
        <v>2.88</v>
      </c>
      <c r="I127" s="197">
        <f t="shared" ref="I127:I133" si="20">I96-K127</f>
        <v>2.88</v>
      </c>
      <c r="J127" s="157"/>
      <c r="K127" s="168">
        <v>0.12</v>
      </c>
      <c r="L127" s="46"/>
      <c r="M127" s="46"/>
      <c r="N127" s="46"/>
      <c r="O127" s="46"/>
      <c r="P127" s="46"/>
      <c r="Q127" s="46"/>
      <c r="R127" s="98"/>
      <c r="S127" s="98"/>
      <c r="T127" s="98"/>
      <c r="U127" s="98"/>
      <c r="V127" s="98"/>
      <c r="W127" s="98"/>
      <c r="X127" s="98"/>
      <c r="Y127" s="98"/>
      <c r="Z127" s="98"/>
      <c r="AA127" s="98"/>
    </row>
    <row r="128" spans="1:27" hidden="1">
      <c r="A128" s="125">
        <f t="shared" si="12"/>
        <v>128</v>
      </c>
      <c r="B128" s="169" t="s">
        <v>516</v>
      </c>
      <c r="C128" s="150"/>
      <c r="D128" s="150"/>
      <c r="E128" s="150"/>
      <c r="F128" s="151"/>
      <c r="G128" s="166">
        <f t="shared" si="18"/>
        <v>3.56</v>
      </c>
      <c r="H128" s="167">
        <f t="shared" si="19"/>
        <v>3.06</v>
      </c>
      <c r="I128" s="197">
        <f t="shared" si="20"/>
        <v>3.06</v>
      </c>
      <c r="J128" s="157"/>
      <c r="K128" s="168">
        <v>0.14000000000000001</v>
      </c>
      <c r="L128" s="46"/>
      <c r="M128" s="46"/>
      <c r="N128" s="46"/>
      <c r="O128" s="46"/>
      <c r="P128" s="46"/>
      <c r="Q128" s="46"/>
      <c r="R128" s="98"/>
      <c r="S128" s="98"/>
      <c r="T128" s="98"/>
      <c r="U128" s="98"/>
      <c r="V128" s="98"/>
      <c r="W128" s="98"/>
      <c r="X128" s="98"/>
      <c r="Y128" s="98"/>
      <c r="Z128" s="98"/>
      <c r="AA128" s="98"/>
    </row>
    <row r="129" spans="1:27" hidden="1">
      <c r="A129" s="125">
        <f t="shared" si="12"/>
        <v>129</v>
      </c>
      <c r="B129" s="169" t="s">
        <v>517</v>
      </c>
      <c r="C129" s="150"/>
      <c r="D129" s="150"/>
      <c r="E129" s="150"/>
      <c r="F129" s="151"/>
      <c r="G129" s="166">
        <f t="shared" si="18"/>
        <v>3.94</v>
      </c>
      <c r="H129" s="167">
        <f t="shared" si="19"/>
        <v>3.44</v>
      </c>
      <c r="I129" s="197">
        <f t="shared" si="20"/>
        <v>3.44</v>
      </c>
      <c r="J129" s="157"/>
      <c r="K129" s="168">
        <v>0.26</v>
      </c>
      <c r="L129" s="46"/>
      <c r="M129" s="46"/>
      <c r="N129" s="46"/>
      <c r="O129" s="46"/>
      <c r="P129" s="46"/>
      <c r="Q129" s="46"/>
      <c r="R129" s="98"/>
      <c r="S129" s="98"/>
      <c r="T129" s="98"/>
      <c r="U129" s="98"/>
      <c r="V129" s="98"/>
      <c r="W129" s="98"/>
      <c r="X129" s="98"/>
      <c r="Y129" s="98"/>
      <c r="Z129" s="98"/>
      <c r="AA129" s="98"/>
    </row>
    <row r="130" spans="1:27" hidden="1">
      <c r="A130" s="125">
        <f t="shared" si="12"/>
        <v>130</v>
      </c>
      <c r="B130" s="169" t="s">
        <v>491</v>
      </c>
      <c r="C130" s="150"/>
      <c r="D130" s="150"/>
      <c r="E130" s="150"/>
      <c r="F130" s="151"/>
      <c r="G130" s="166">
        <f t="shared" si="18"/>
        <v>4.4400000000000004</v>
      </c>
      <c r="H130" s="167">
        <f t="shared" si="19"/>
        <v>3.94</v>
      </c>
      <c r="I130" s="197">
        <f t="shared" si="20"/>
        <v>3.94</v>
      </c>
      <c r="J130" s="157"/>
      <c r="K130" s="168">
        <v>0.26</v>
      </c>
      <c r="L130" s="46"/>
      <c r="M130" s="46"/>
      <c r="N130" s="46"/>
      <c r="O130" s="46"/>
      <c r="P130" s="46"/>
      <c r="Q130" s="46"/>
      <c r="R130" s="98"/>
      <c r="S130" s="98"/>
      <c r="T130" s="98"/>
      <c r="U130" s="98"/>
      <c r="V130" s="98"/>
      <c r="W130" s="98"/>
      <c r="X130" s="98"/>
      <c r="Y130" s="98"/>
      <c r="Z130" s="98"/>
      <c r="AA130" s="98"/>
    </row>
    <row r="131" spans="1:27" hidden="1">
      <c r="A131" s="125">
        <f t="shared" si="12"/>
        <v>131</v>
      </c>
      <c r="B131" s="169" t="s">
        <v>518</v>
      </c>
      <c r="C131" s="150"/>
      <c r="D131" s="150"/>
      <c r="E131" s="150"/>
      <c r="F131" s="151"/>
      <c r="G131" s="166">
        <f t="shared" si="18"/>
        <v>4.87</v>
      </c>
      <c r="H131" s="167">
        <f t="shared" si="19"/>
        <v>4.37</v>
      </c>
      <c r="I131" s="197">
        <f t="shared" si="20"/>
        <v>4.37</v>
      </c>
      <c r="J131" s="157"/>
      <c r="K131" s="168">
        <v>0.43</v>
      </c>
      <c r="L131" s="46"/>
      <c r="M131" s="46"/>
      <c r="N131" s="46"/>
      <c r="O131" s="46"/>
      <c r="P131" s="46"/>
      <c r="Q131" s="46"/>
      <c r="R131" s="98"/>
      <c r="S131" s="98"/>
      <c r="T131" s="98"/>
      <c r="U131" s="98"/>
      <c r="V131" s="98"/>
      <c r="W131" s="98"/>
      <c r="X131" s="98"/>
      <c r="Y131" s="98"/>
      <c r="Z131" s="98"/>
      <c r="AA131" s="98"/>
    </row>
    <row r="132" spans="1:27" hidden="1">
      <c r="A132" s="125">
        <f t="shared" si="12"/>
        <v>132</v>
      </c>
      <c r="B132" s="169" t="s">
        <v>519</v>
      </c>
      <c r="C132" s="150"/>
      <c r="D132" s="150"/>
      <c r="E132" s="150"/>
      <c r="F132" s="151"/>
      <c r="G132" s="166">
        <f t="shared" si="18"/>
        <v>5.08</v>
      </c>
      <c r="H132" s="167">
        <f t="shared" si="19"/>
        <v>4.58</v>
      </c>
      <c r="I132" s="197">
        <f t="shared" si="20"/>
        <v>4.58</v>
      </c>
      <c r="J132" s="157"/>
      <c r="K132" s="168">
        <v>0.72</v>
      </c>
      <c r="L132" s="46"/>
      <c r="M132" s="46"/>
      <c r="N132" s="46"/>
      <c r="O132" s="46"/>
      <c r="P132" s="46"/>
      <c r="Q132" s="46"/>
      <c r="R132" s="98"/>
      <c r="S132" s="98"/>
      <c r="T132" s="98"/>
      <c r="U132" s="98"/>
      <c r="V132" s="98"/>
      <c r="W132" s="98"/>
      <c r="X132" s="98"/>
      <c r="Y132" s="98"/>
      <c r="Z132" s="98"/>
      <c r="AA132" s="98"/>
    </row>
    <row r="133" spans="1:27" hidden="1">
      <c r="A133" s="125">
        <f t="shared" si="12"/>
        <v>133</v>
      </c>
      <c r="B133" s="169" t="s">
        <v>520</v>
      </c>
      <c r="C133" s="150"/>
      <c r="D133" s="150"/>
      <c r="E133" s="150"/>
      <c r="F133" s="151"/>
      <c r="G133" s="166">
        <f t="shared" si="18"/>
        <v>5.08</v>
      </c>
      <c r="H133" s="167">
        <f t="shared" si="19"/>
        <v>4.58</v>
      </c>
      <c r="I133" s="197">
        <f t="shared" si="20"/>
        <v>4.58</v>
      </c>
      <c r="J133" s="157"/>
      <c r="K133" s="168">
        <v>0.72</v>
      </c>
      <c r="L133" s="46"/>
      <c r="M133" s="46"/>
      <c r="N133" s="46"/>
      <c r="O133" s="46"/>
      <c r="P133" s="46"/>
      <c r="Q133" s="46"/>
      <c r="R133" s="98"/>
      <c r="S133" s="98"/>
      <c r="T133" s="98"/>
      <c r="U133" s="98"/>
      <c r="V133" s="98"/>
      <c r="W133" s="98"/>
      <c r="X133" s="98"/>
      <c r="Y133" s="98"/>
      <c r="Z133" s="98"/>
      <c r="AA133" s="98"/>
    </row>
    <row r="134" spans="1:27" hidden="1">
      <c r="A134" s="156"/>
      <c r="B134" s="17"/>
      <c r="C134" s="17"/>
      <c r="D134" s="17"/>
      <c r="E134" s="17"/>
      <c r="F134" s="17"/>
      <c r="G134" s="172"/>
      <c r="H134" s="172"/>
      <c r="I134" s="157"/>
      <c r="J134" s="157"/>
      <c r="K134" s="157"/>
      <c r="L134" s="46"/>
      <c r="M134" s="46"/>
      <c r="N134" s="46"/>
      <c r="O134" s="46"/>
      <c r="P134" s="46"/>
      <c r="Q134" s="46"/>
      <c r="R134" s="98"/>
      <c r="S134" s="98"/>
      <c r="T134" s="98"/>
      <c r="U134" s="98"/>
      <c r="V134" s="98"/>
      <c r="W134" s="98"/>
      <c r="X134" s="98"/>
      <c r="Y134" s="98"/>
      <c r="Z134" s="98"/>
      <c r="AA134" s="98"/>
    </row>
    <row r="135" spans="1:27" ht="14.55" hidden="1" customHeight="1">
      <c r="A135" s="156"/>
      <c r="B135" s="17"/>
      <c r="C135" s="17"/>
      <c r="D135" s="17"/>
      <c r="E135" s="17"/>
      <c r="F135" s="17"/>
      <c r="G135" s="172"/>
      <c r="H135" s="121">
        <f>COLUMN()</f>
        <v>8</v>
      </c>
      <c r="I135" s="121">
        <f>COLUMN()</f>
        <v>9</v>
      </c>
      <c r="J135" s="121">
        <f>COLUMN()</f>
        <v>10</v>
      </c>
      <c r="K135" s="154" t="s">
        <v>910</v>
      </c>
      <c r="L135" s="46"/>
      <c r="M135" s="46"/>
      <c r="N135" s="46"/>
      <c r="O135" s="46"/>
      <c r="P135" s="46"/>
      <c r="Q135" s="46"/>
      <c r="R135" s="98"/>
      <c r="S135" s="98"/>
      <c r="T135" s="98"/>
      <c r="U135" s="98"/>
      <c r="V135" s="98"/>
      <c r="W135" s="98"/>
      <c r="X135" s="98"/>
      <c r="Y135" s="98"/>
      <c r="Z135" s="98"/>
      <c r="AA135" s="98"/>
    </row>
    <row r="136" spans="1:27" hidden="1">
      <c r="A136" s="10"/>
      <c r="B136" s="606" t="s">
        <v>505</v>
      </c>
      <c r="C136" s="606"/>
      <c r="D136" s="606"/>
      <c r="E136" s="606"/>
      <c r="F136" s="606"/>
      <c r="G136" s="606"/>
      <c r="H136" s="581" t="s">
        <v>506</v>
      </c>
      <c r="I136" s="581"/>
      <c r="J136" s="581"/>
      <c r="K136" s="157"/>
      <c r="L136" s="46"/>
      <c r="M136" s="46"/>
      <c r="N136" s="46"/>
      <c r="O136" s="46"/>
      <c r="P136" s="46"/>
      <c r="Q136" s="46"/>
      <c r="R136" s="98"/>
      <c r="S136" s="98"/>
      <c r="T136" s="98"/>
      <c r="U136" s="98"/>
      <c r="V136" s="98"/>
      <c r="W136" s="98"/>
      <c r="X136" s="98"/>
      <c r="Y136" s="98"/>
      <c r="Z136" s="98"/>
      <c r="AA136" s="98"/>
    </row>
    <row r="137" spans="1:27" hidden="1">
      <c r="A137" s="10"/>
      <c r="B137" s="602" t="s">
        <v>522</v>
      </c>
      <c r="C137" s="602"/>
      <c r="D137" s="602"/>
      <c r="E137" s="602"/>
      <c r="F137" s="602"/>
      <c r="G137" s="602"/>
      <c r="H137" s="145">
        <v>1</v>
      </c>
      <c r="I137" s="145">
        <v>2</v>
      </c>
      <c r="J137" s="145">
        <v>3</v>
      </c>
      <c r="K137" s="593" t="s">
        <v>508</v>
      </c>
      <c r="L137" s="593"/>
      <c r="M137" s="593"/>
      <c r="N137" s="593"/>
      <c r="O137" s="46"/>
      <c r="P137" s="46"/>
      <c r="Q137" s="46"/>
      <c r="R137" s="98"/>
      <c r="S137" s="98"/>
      <c r="T137" s="98"/>
      <c r="U137" s="98"/>
      <c r="V137" s="98"/>
      <c r="W137" s="98"/>
      <c r="X137" s="98"/>
      <c r="Y137" s="98"/>
      <c r="Z137" s="98"/>
      <c r="AA137" s="98"/>
    </row>
    <row r="138" spans="1:27" hidden="1">
      <c r="A138" s="125">
        <f t="shared" ref="A138:A143" si="21">ROW()</f>
        <v>138</v>
      </c>
      <c r="B138" s="165" t="s">
        <v>474</v>
      </c>
      <c r="C138" s="173"/>
      <c r="D138" s="173"/>
      <c r="E138" s="173"/>
      <c r="F138" s="173"/>
      <c r="G138" s="174"/>
      <c r="H138" s="138">
        <v>0.9</v>
      </c>
      <c r="I138" s="152">
        <v>0.8</v>
      </c>
      <c r="J138" s="195">
        <v>0.8</v>
      </c>
      <c r="K138" s="175" t="s">
        <v>523</v>
      </c>
      <c r="L138" s="176"/>
      <c r="M138" s="176"/>
      <c r="N138" s="177"/>
      <c r="O138" s="46"/>
      <c r="P138" s="46"/>
      <c r="Q138" s="46"/>
      <c r="R138" s="98"/>
      <c r="S138" s="98"/>
      <c r="T138" s="98"/>
      <c r="U138" s="98"/>
      <c r="V138" s="98"/>
      <c r="W138" s="98"/>
      <c r="X138" s="98"/>
      <c r="Y138" s="98"/>
      <c r="Z138" s="98"/>
      <c r="AA138" s="98"/>
    </row>
    <row r="139" spans="1:27" hidden="1">
      <c r="A139" s="125">
        <f t="shared" si="21"/>
        <v>139</v>
      </c>
      <c r="B139" s="165" t="s">
        <v>524</v>
      </c>
      <c r="C139" s="173"/>
      <c r="D139" s="173"/>
      <c r="E139" s="173"/>
      <c r="F139" s="173"/>
      <c r="G139" s="174"/>
      <c r="H139" s="138">
        <v>0.9</v>
      </c>
      <c r="I139" s="152">
        <v>0.8</v>
      </c>
      <c r="J139" s="195">
        <v>0.8</v>
      </c>
      <c r="K139" s="175" t="s">
        <v>525</v>
      </c>
      <c r="L139" s="176"/>
      <c r="M139" s="176"/>
      <c r="N139" s="177"/>
      <c r="O139" s="46"/>
      <c r="P139" s="46"/>
      <c r="Q139" s="46"/>
      <c r="R139" s="98"/>
      <c r="S139" s="98"/>
      <c r="T139" s="98"/>
      <c r="U139" s="98"/>
      <c r="V139" s="98"/>
      <c r="W139" s="98"/>
      <c r="X139" s="98"/>
      <c r="Y139" s="98"/>
      <c r="Z139" s="98"/>
      <c r="AA139" s="98"/>
    </row>
    <row r="140" spans="1:27" hidden="1">
      <c r="A140" s="125">
        <f t="shared" si="21"/>
        <v>140</v>
      </c>
      <c r="B140" s="165" t="s">
        <v>477</v>
      </c>
      <c r="C140" s="173"/>
      <c r="D140" s="173"/>
      <c r="E140" s="173"/>
      <c r="F140" s="173"/>
      <c r="G140" s="174"/>
      <c r="H140" s="138">
        <v>0.9</v>
      </c>
      <c r="I140" s="152">
        <v>0.8</v>
      </c>
      <c r="J140" s="195">
        <v>0.8</v>
      </c>
      <c r="K140" s="175" t="s">
        <v>525</v>
      </c>
      <c r="L140" s="176"/>
      <c r="M140" s="176"/>
      <c r="N140" s="177"/>
      <c r="O140" s="46"/>
      <c r="P140" s="46"/>
      <c r="Q140" s="46"/>
      <c r="R140" s="98"/>
      <c r="S140" s="98"/>
      <c r="T140" s="98"/>
      <c r="U140" s="98"/>
      <c r="V140" s="98"/>
      <c r="W140" s="98"/>
      <c r="X140" s="98"/>
      <c r="Y140" s="98"/>
      <c r="Z140" s="98"/>
      <c r="AA140" s="98"/>
    </row>
    <row r="141" spans="1:27" hidden="1">
      <c r="A141" s="125">
        <f t="shared" si="21"/>
        <v>141</v>
      </c>
      <c r="B141" s="165" t="s">
        <v>476</v>
      </c>
      <c r="C141" s="173"/>
      <c r="D141" s="173"/>
      <c r="E141" s="173"/>
      <c r="F141" s="173"/>
      <c r="G141" s="174"/>
      <c r="H141" s="138">
        <v>0.9</v>
      </c>
      <c r="I141" s="152">
        <v>0.8</v>
      </c>
      <c r="J141" s="195">
        <v>0.8</v>
      </c>
      <c r="K141" s="175" t="s">
        <v>526</v>
      </c>
      <c r="L141" s="176"/>
      <c r="M141" s="176"/>
      <c r="N141" s="177"/>
      <c r="O141" s="46"/>
      <c r="P141" s="46"/>
      <c r="Q141" s="46"/>
      <c r="R141" s="98"/>
      <c r="S141" s="98"/>
      <c r="T141" s="98"/>
      <c r="U141" s="98"/>
      <c r="V141" s="98"/>
      <c r="W141" s="98"/>
      <c r="X141" s="98"/>
      <c r="Y141" s="98"/>
      <c r="Z141" s="98"/>
      <c r="AA141" s="98"/>
    </row>
    <row r="142" spans="1:27" hidden="1">
      <c r="A142" s="125">
        <f t="shared" si="21"/>
        <v>142</v>
      </c>
      <c r="B142" s="165" t="s">
        <v>527</v>
      </c>
      <c r="C142" s="173"/>
      <c r="D142" s="173"/>
      <c r="E142" s="173"/>
      <c r="F142" s="173"/>
      <c r="G142" s="174"/>
      <c r="H142" s="138">
        <v>2.2000000000000002</v>
      </c>
      <c r="I142" s="152">
        <v>2</v>
      </c>
      <c r="J142" s="195">
        <v>2</v>
      </c>
      <c r="K142" s="175" t="s">
        <v>528</v>
      </c>
      <c r="L142" s="176"/>
      <c r="M142" s="176"/>
      <c r="N142" s="177"/>
      <c r="O142" s="46"/>
      <c r="P142" s="46"/>
      <c r="Q142" s="46"/>
      <c r="R142" s="98"/>
      <c r="S142" s="98"/>
      <c r="T142" s="98"/>
      <c r="U142" s="98"/>
      <c r="V142" s="98"/>
      <c r="W142" s="98"/>
      <c r="X142" s="98"/>
      <c r="Y142" s="98"/>
      <c r="Z142" s="98"/>
      <c r="AA142" s="98"/>
    </row>
    <row r="143" spans="1:27" hidden="1">
      <c r="A143" s="125">
        <f t="shared" si="21"/>
        <v>143</v>
      </c>
      <c r="B143" s="165" t="s">
        <v>478</v>
      </c>
      <c r="C143" s="173"/>
      <c r="D143" s="173"/>
      <c r="E143" s="173"/>
      <c r="F143" s="173"/>
      <c r="G143" s="174"/>
      <c r="H143" s="138">
        <v>2.2000000000000002</v>
      </c>
      <c r="I143" s="152">
        <v>2</v>
      </c>
      <c r="J143" s="195">
        <v>2</v>
      </c>
      <c r="K143" s="175" t="s">
        <v>528</v>
      </c>
      <c r="L143" s="176"/>
      <c r="M143" s="176"/>
      <c r="N143" s="177"/>
      <c r="O143" s="46"/>
      <c r="P143" s="46"/>
      <c r="Q143" s="46"/>
      <c r="R143" s="98"/>
      <c r="S143" s="98"/>
      <c r="T143" s="98"/>
      <c r="U143" s="98"/>
      <c r="V143" s="98"/>
      <c r="W143" s="98"/>
      <c r="X143" s="98"/>
      <c r="Y143" s="98"/>
      <c r="Z143" s="98"/>
      <c r="AA143" s="98"/>
    </row>
    <row r="144" spans="1:27" hidden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98"/>
      <c r="S144" s="98"/>
      <c r="T144" s="98"/>
      <c r="U144" s="98"/>
      <c r="V144" s="98"/>
      <c r="W144" s="98"/>
      <c r="X144" s="98"/>
      <c r="Y144" s="98"/>
      <c r="Z144" s="98"/>
      <c r="AA144" s="98"/>
    </row>
    <row r="145" spans="1:27" hidden="1">
      <c r="A145" s="178">
        <v>1</v>
      </c>
      <c r="B145" s="165" t="s">
        <v>529</v>
      </c>
      <c r="C145" s="179"/>
      <c r="D145" s="179"/>
      <c r="E145" s="179"/>
      <c r="F145" s="180"/>
      <c r="G145" s="181" t="s">
        <v>530</v>
      </c>
      <c r="H145" s="182">
        <v>11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98"/>
      <c r="S145" s="98"/>
      <c r="T145" s="98"/>
      <c r="U145" s="98"/>
      <c r="V145" s="98"/>
      <c r="W145" s="98"/>
      <c r="X145" s="98"/>
      <c r="Y145" s="98"/>
      <c r="Z145" s="98"/>
      <c r="AA145" s="98"/>
    </row>
    <row r="146" spans="1:27" hidden="1">
      <c r="A146" s="178">
        <v>2</v>
      </c>
      <c r="B146" s="165" t="s">
        <v>531</v>
      </c>
      <c r="C146" s="179"/>
      <c r="D146" s="179"/>
      <c r="E146" s="179"/>
      <c r="F146" s="180"/>
      <c r="G146" s="181" t="s">
        <v>530</v>
      </c>
      <c r="H146" s="182">
        <v>12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98"/>
      <c r="S146" s="98"/>
      <c r="T146" s="98"/>
      <c r="U146" s="98"/>
      <c r="V146" s="98"/>
      <c r="W146" s="98"/>
      <c r="X146" s="98"/>
      <c r="Y146" s="98"/>
      <c r="Z146" s="98"/>
      <c r="AA146" s="98"/>
    </row>
    <row r="147" spans="1:27" hidden="1">
      <c r="A147" s="178">
        <v>3</v>
      </c>
      <c r="B147" s="165" t="s">
        <v>532</v>
      </c>
      <c r="C147" s="179"/>
      <c r="D147" s="179"/>
      <c r="E147" s="179"/>
      <c r="F147" s="180"/>
      <c r="G147" s="181" t="s">
        <v>530</v>
      </c>
      <c r="H147" s="182">
        <v>13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98"/>
      <c r="S147" s="98"/>
      <c r="T147" s="98"/>
      <c r="U147" s="98"/>
      <c r="V147" s="98"/>
      <c r="W147" s="98"/>
      <c r="X147" s="98"/>
      <c r="Y147" s="98"/>
      <c r="Z147" s="98"/>
      <c r="AA147" s="98"/>
    </row>
    <row r="148" spans="1:27" hidden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98"/>
      <c r="S148" s="98"/>
      <c r="T148" s="98"/>
      <c r="U148" s="98"/>
      <c r="V148" s="98"/>
      <c r="W148" s="98"/>
      <c r="X148" s="98"/>
      <c r="Y148" s="98"/>
      <c r="Z148" s="98"/>
      <c r="AA148" s="98"/>
    </row>
    <row r="149" spans="1:27" hidden="1">
      <c r="A149" s="178">
        <v>1</v>
      </c>
      <c r="B149" s="592" t="s">
        <v>507</v>
      </c>
      <c r="C149" s="592"/>
      <c r="D149" s="592"/>
      <c r="E149" s="592"/>
      <c r="F149" s="592"/>
      <c r="G149" s="181" t="s">
        <v>530</v>
      </c>
      <c r="H149" s="182">
        <v>7</v>
      </c>
      <c r="I149" s="46"/>
      <c r="J149" s="46"/>
      <c r="K149" s="46"/>
      <c r="L149" s="46"/>
      <c r="M149" s="46"/>
      <c r="N149" s="46"/>
      <c r="O149" s="46"/>
      <c r="P149" s="46"/>
      <c r="Q149" s="46"/>
      <c r="R149" s="98"/>
      <c r="S149" s="98"/>
      <c r="T149" s="98"/>
      <c r="U149" s="98"/>
      <c r="V149" s="98"/>
      <c r="W149" s="98"/>
      <c r="X149" s="98"/>
      <c r="Y149" s="98"/>
      <c r="Z149" s="98"/>
      <c r="AA149" s="98"/>
    </row>
    <row r="150" spans="1:27" hidden="1">
      <c r="A150" s="178">
        <v>2</v>
      </c>
      <c r="B150" s="592" t="s">
        <v>507</v>
      </c>
      <c r="C150" s="592"/>
      <c r="D150" s="592"/>
      <c r="E150" s="592"/>
      <c r="F150" s="592"/>
      <c r="G150" s="181" t="s">
        <v>530</v>
      </c>
      <c r="H150" s="182">
        <v>8</v>
      </c>
      <c r="I150" s="46"/>
      <c r="J150" s="46"/>
      <c r="K150" s="46"/>
      <c r="L150" s="46"/>
      <c r="M150" s="46"/>
      <c r="N150" s="46"/>
      <c r="O150" s="46"/>
      <c r="P150" s="46"/>
      <c r="Q150" s="46"/>
      <c r="R150" s="98"/>
      <c r="S150" s="98"/>
      <c r="T150" s="98"/>
      <c r="U150" s="98"/>
      <c r="V150" s="98"/>
      <c r="W150" s="98"/>
      <c r="X150" s="98"/>
      <c r="Y150" s="98"/>
      <c r="Z150" s="98"/>
      <c r="AA150" s="98"/>
    </row>
    <row r="151" spans="1:27" hidden="1">
      <c r="A151" s="178">
        <v>3</v>
      </c>
      <c r="B151" s="592" t="s">
        <v>507</v>
      </c>
      <c r="C151" s="592"/>
      <c r="D151" s="592"/>
      <c r="E151" s="592"/>
      <c r="F151" s="592"/>
      <c r="G151" s="181" t="s">
        <v>530</v>
      </c>
      <c r="H151" s="182">
        <v>9</v>
      </c>
      <c r="I151" s="46"/>
      <c r="J151" s="46"/>
      <c r="K151" s="46"/>
      <c r="L151" s="46"/>
      <c r="M151" s="46"/>
      <c r="N151" s="46"/>
      <c r="O151" s="46"/>
      <c r="P151" s="46"/>
      <c r="Q151" s="46"/>
      <c r="R151" s="98"/>
      <c r="S151" s="98"/>
      <c r="T151" s="98"/>
      <c r="U151" s="98"/>
      <c r="V151" s="98"/>
      <c r="W151" s="98"/>
      <c r="X151" s="98"/>
      <c r="Y151" s="98"/>
      <c r="Z151" s="98"/>
      <c r="AA151" s="98"/>
    </row>
    <row r="152" spans="1:27" hidden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98"/>
      <c r="S152" s="98"/>
      <c r="T152" s="98"/>
      <c r="U152" s="98"/>
      <c r="V152" s="98"/>
      <c r="W152" s="98"/>
      <c r="X152" s="98"/>
      <c r="Y152" s="98"/>
      <c r="Z152" s="98"/>
      <c r="AA152" s="98"/>
    </row>
    <row r="153" spans="1:27" hidden="1">
      <c r="A153" s="178">
        <v>1</v>
      </c>
      <c r="B153" s="592" t="s">
        <v>533</v>
      </c>
      <c r="C153" s="592"/>
      <c r="D153" s="592"/>
      <c r="E153" s="592"/>
      <c r="F153" s="592"/>
      <c r="G153" s="181" t="s">
        <v>530</v>
      </c>
      <c r="H153" s="182">
        <v>8</v>
      </c>
      <c r="I153" s="46"/>
      <c r="J153" s="46"/>
      <c r="K153" s="46"/>
      <c r="L153" s="46"/>
      <c r="M153" s="46"/>
      <c r="N153" s="46"/>
      <c r="O153" s="46"/>
      <c r="P153" s="46"/>
      <c r="Q153" s="46"/>
      <c r="R153" s="98"/>
      <c r="S153" s="98"/>
      <c r="T153" s="98"/>
      <c r="U153" s="98"/>
      <c r="V153" s="98"/>
      <c r="W153" s="98"/>
      <c r="X153" s="98"/>
      <c r="Y153" s="98"/>
      <c r="Z153" s="98"/>
      <c r="AA153" s="98"/>
    </row>
    <row r="154" spans="1:27" hidden="1">
      <c r="A154" s="178">
        <v>2</v>
      </c>
      <c r="B154" s="592" t="s">
        <v>533</v>
      </c>
      <c r="C154" s="592"/>
      <c r="D154" s="592"/>
      <c r="E154" s="592"/>
      <c r="F154" s="592"/>
      <c r="G154" s="181" t="s">
        <v>530</v>
      </c>
      <c r="H154" s="182">
        <v>9</v>
      </c>
      <c r="I154" s="46"/>
      <c r="J154" s="46"/>
      <c r="K154" s="46"/>
      <c r="L154" s="46"/>
      <c r="M154" s="46"/>
      <c r="N154" s="46"/>
      <c r="O154" s="46"/>
      <c r="P154" s="46"/>
      <c r="Q154" s="46"/>
      <c r="R154" s="98"/>
      <c r="S154" s="98"/>
      <c r="T154" s="98"/>
      <c r="U154" s="98"/>
      <c r="V154" s="98"/>
      <c r="W154" s="98"/>
      <c r="X154" s="98"/>
      <c r="Y154" s="98"/>
      <c r="Z154" s="98"/>
      <c r="AA154" s="98"/>
    </row>
    <row r="155" spans="1:27" hidden="1">
      <c r="A155" s="178">
        <v>3</v>
      </c>
      <c r="B155" s="592" t="s">
        <v>533</v>
      </c>
      <c r="C155" s="592"/>
      <c r="D155" s="592"/>
      <c r="E155" s="592"/>
      <c r="F155" s="592"/>
      <c r="G155" s="181" t="s">
        <v>530</v>
      </c>
      <c r="H155" s="182">
        <v>10</v>
      </c>
      <c r="I155" s="46"/>
      <c r="J155" s="46"/>
      <c r="K155" s="46"/>
      <c r="L155" s="46"/>
      <c r="M155" s="46"/>
      <c r="N155" s="46"/>
      <c r="O155" s="46"/>
      <c r="P155" s="46"/>
      <c r="Q155" s="46"/>
      <c r="R155" s="98"/>
      <c r="S155" s="98"/>
      <c r="T155" s="98"/>
      <c r="U155" s="98"/>
      <c r="V155" s="98"/>
      <c r="W155" s="98"/>
      <c r="X155" s="98"/>
      <c r="Y155" s="98"/>
      <c r="Z155" s="98"/>
      <c r="AA155" s="98"/>
    </row>
    <row r="156" spans="1:27" hidden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98"/>
      <c r="S156" s="98"/>
      <c r="T156" s="98"/>
      <c r="U156" s="98"/>
      <c r="V156" s="98"/>
      <c r="W156" s="98"/>
      <c r="X156" s="98"/>
      <c r="Y156" s="98"/>
      <c r="Z156" s="98"/>
      <c r="AA156" s="98"/>
    </row>
    <row r="157" spans="1:27" hidden="1">
      <c r="A157" s="178">
        <v>1</v>
      </c>
      <c r="B157" s="570" t="s">
        <v>534</v>
      </c>
      <c r="C157" s="570"/>
      <c r="D157" s="570"/>
      <c r="E157" s="570"/>
      <c r="F157" s="570"/>
      <c r="G157" s="181" t="s">
        <v>530</v>
      </c>
      <c r="H157" s="182">
        <v>7</v>
      </c>
      <c r="I157" s="46"/>
      <c r="J157" s="46"/>
      <c r="K157" s="46"/>
      <c r="L157" s="46"/>
      <c r="M157" s="46"/>
      <c r="N157" s="46"/>
      <c r="O157" s="46"/>
      <c r="P157" s="46"/>
      <c r="Q157" s="46"/>
      <c r="R157" s="98"/>
      <c r="S157" s="98"/>
      <c r="T157" s="98"/>
      <c r="U157" s="98"/>
      <c r="V157" s="98"/>
      <c r="W157" s="98"/>
      <c r="X157" s="98"/>
      <c r="Y157" s="98"/>
      <c r="Z157" s="98"/>
      <c r="AA157" s="98"/>
    </row>
    <row r="158" spans="1:27" hidden="1">
      <c r="A158" s="178">
        <v>2</v>
      </c>
      <c r="B158" s="570" t="s">
        <v>534</v>
      </c>
      <c r="C158" s="570"/>
      <c r="D158" s="570"/>
      <c r="E158" s="570"/>
      <c r="F158" s="570"/>
      <c r="G158" s="181" t="s">
        <v>530</v>
      </c>
      <c r="H158" s="182">
        <v>8</v>
      </c>
      <c r="I158" s="46"/>
      <c r="J158" s="46"/>
      <c r="K158" s="46"/>
      <c r="L158" s="46"/>
      <c r="M158" s="46"/>
      <c r="N158" s="46"/>
      <c r="O158" s="46"/>
      <c r="P158" s="46"/>
      <c r="Q158" s="46"/>
      <c r="R158" s="98"/>
      <c r="S158" s="98"/>
      <c r="T158" s="98"/>
      <c r="U158" s="98"/>
      <c r="V158" s="98"/>
      <c r="W158" s="98"/>
      <c r="X158" s="98"/>
      <c r="Y158" s="98"/>
      <c r="Z158" s="98"/>
      <c r="AA158" s="98"/>
    </row>
    <row r="159" spans="1:27" hidden="1">
      <c r="A159" s="178">
        <v>3</v>
      </c>
      <c r="B159" s="570" t="s">
        <v>534</v>
      </c>
      <c r="C159" s="570"/>
      <c r="D159" s="570"/>
      <c r="E159" s="570"/>
      <c r="F159" s="570"/>
      <c r="G159" s="181" t="s">
        <v>530</v>
      </c>
      <c r="H159" s="182">
        <v>9</v>
      </c>
      <c r="I159" s="46"/>
      <c r="J159" s="46"/>
      <c r="K159" s="46"/>
      <c r="L159" s="46"/>
      <c r="M159" s="46"/>
      <c r="N159" s="46"/>
      <c r="O159" s="46"/>
      <c r="P159" s="46"/>
      <c r="Q159" s="46"/>
      <c r="R159" s="98"/>
      <c r="S159" s="98"/>
      <c r="T159" s="98"/>
      <c r="U159" s="98"/>
      <c r="V159" s="98"/>
      <c r="W159" s="98"/>
      <c r="X159" s="98"/>
      <c r="Y159" s="98"/>
      <c r="Z159" s="98"/>
      <c r="AA159" s="98"/>
    </row>
    <row r="160" spans="1:27" hidden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98"/>
      <c r="S160" s="98"/>
      <c r="T160" s="98"/>
      <c r="U160" s="98"/>
      <c r="V160" s="98"/>
      <c r="W160" s="98"/>
      <c r="X160" s="98"/>
      <c r="Y160" s="98"/>
      <c r="Z160" s="98"/>
      <c r="AA160" s="98"/>
    </row>
    <row r="161" spans="1:27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98"/>
      <c r="S161" s="98"/>
      <c r="T161" s="98"/>
      <c r="U161" s="98"/>
      <c r="V161" s="98"/>
      <c r="W161" s="98"/>
      <c r="X161" s="98"/>
      <c r="Y161" s="98"/>
      <c r="Z161" s="98"/>
      <c r="AA161" s="98"/>
    </row>
  </sheetData>
  <sheetProtection password="ECE5" sheet="1" objects="1" scenarios="1"/>
  <mergeCells count="298">
    <mergeCell ref="B8:I8"/>
    <mergeCell ref="K8:M8"/>
    <mergeCell ref="O8:P8"/>
    <mergeCell ref="B11:I11"/>
    <mergeCell ref="K11:M11"/>
    <mergeCell ref="O11:P11"/>
    <mergeCell ref="G1:I1"/>
    <mergeCell ref="B4:I4"/>
    <mergeCell ref="O4:P4"/>
    <mergeCell ref="B5:C5"/>
    <mergeCell ref="D5:G5"/>
    <mergeCell ref="B9:I9"/>
    <mergeCell ref="K4:N4"/>
    <mergeCell ref="T15:Z15"/>
    <mergeCell ref="B16:H16"/>
    <mergeCell ref="I16:K16"/>
    <mergeCell ref="L16:M16"/>
    <mergeCell ref="O16:P16"/>
    <mergeCell ref="Q16:R16"/>
    <mergeCell ref="P13:R13"/>
    <mergeCell ref="B15:F15"/>
    <mergeCell ref="G15:H15"/>
    <mergeCell ref="I15:K15"/>
    <mergeCell ref="L15:M15"/>
    <mergeCell ref="O15:P15"/>
    <mergeCell ref="Q15:R15"/>
    <mergeCell ref="B17:H17"/>
    <mergeCell ref="I17:K17"/>
    <mergeCell ref="L17:M17"/>
    <mergeCell ref="O17:P17"/>
    <mergeCell ref="Q17:R17"/>
    <mergeCell ref="B18:H18"/>
    <mergeCell ref="I18:K18"/>
    <mergeCell ref="L18:M18"/>
    <mergeCell ref="O18:P18"/>
    <mergeCell ref="Q18:R18"/>
    <mergeCell ref="B19:H19"/>
    <mergeCell ref="I19:K19"/>
    <mergeCell ref="L19:M19"/>
    <mergeCell ref="O19:P19"/>
    <mergeCell ref="Q19:R19"/>
    <mergeCell ref="B20:H20"/>
    <mergeCell ref="I20:K20"/>
    <mergeCell ref="L20:M20"/>
    <mergeCell ref="O20:P20"/>
    <mergeCell ref="Q20:R20"/>
    <mergeCell ref="B21:H21"/>
    <mergeCell ref="I21:K21"/>
    <mergeCell ref="L21:M21"/>
    <mergeCell ref="O21:P21"/>
    <mergeCell ref="Q21:R21"/>
    <mergeCell ref="B22:H22"/>
    <mergeCell ref="I22:K22"/>
    <mergeCell ref="L22:M22"/>
    <mergeCell ref="O22:P22"/>
    <mergeCell ref="Q22:R22"/>
    <mergeCell ref="B23:H23"/>
    <mergeCell ref="I23:K23"/>
    <mergeCell ref="L23:M23"/>
    <mergeCell ref="O23:P23"/>
    <mergeCell ref="Q23:R23"/>
    <mergeCell ref="B24:D24"/>
    <mergeCell ref="E24:F24"/>
    <mergeCell ref="G24:H24"/>
    <mergeCell ref="I24:K24"/>
    <mergeCell ref="L24:M24"/>
    <mergeCell ref="W25:Y25"/>
    <mergeCell ref="B26:D26"/>
    <mergeCell ref="E26:F26"/>
    <mergeCell ref="G26:H26"/>
    <mergeCell ref="I26:K26"/>
    <mergeCell ref="L26:M26"/>
    <mergeCell ref="O26:P26"/>
    <mergeCell ref="Q26:R26"/>
    <mergeCell ref="O24:P24"/>
    <mergeCell ref="Q24:R24"/>
    <mergeCell ref="B25:D25"/>
    <mergeCell ref="E25:F25"/>
    <mergeCell ref="G25:H25"/>
    <mergeCell ref="I25:K25"/>
    <mergeCell ref="L25:M25"/>
    <mergeCell ref="O25:P25"/>
    <mergeCell ref="Q25:R25"/>
    <mergeCell ref="Q27:R27"/>
    <mergeCell ref="B28:D28"/>
    <mergeCell ref="E28:F28"/>
    <mergeCell ref="G28:H28"/>
    <mergeCell ref="I28:K28"/>
    <mergeCell ref="L28:M28"/>
    <mergeCell ref="O28:P28"/>
    <mergeCell ref="Q28:R28"/>
    <mergeCell ref="B27:D27"/>
    <mergeCell ref="E27:F27"/>
    <mergeCell ref="G27:H27"/>
    <mergeCell ref="I27:K27"/>
    <mergeCell ref="L27:M27"/>
    <mergeCell ref="O27:P27"/>
    <mergeCell ref="Q29:R29"/>
    <mergeCell ref="B30:D30"/>
    <mergeCell ref="E30:F30"/>
    <mergeCell ref="G30:H30"/>
    <mergeCell ref="I30:K30"/>
    <mergeCell ref="L30:M30"/>
    <mergeCell ref="O30:P30"/>
    <mergeCell ref="Q30:R30"/>
    <mergeCell ref="B29:D29"/>
    <mergeCell ref="E29:F29"/>
    <mergeCell ref="G29:H29"/>
    <mergeCell ref="I29:K29"/>
    <mergeCell ref="L29:M29"/>
    <mergeCell ref="O29:P29"/>
    <mergeCell ref="Q31:R31"/>
    <mergeCell ref="B32:D32"/>
    <mergeCell ref="E32:F32"/>
    <mergeCell ref="G32:H32"/>
    <mergeCell ref="I32:K32"/>
    <mergeCell ref="L32:M32"/>
    <mergeCell ref="O32:P32"/>
    <mergeCell ref="Q32:R32"/>
    <mergeCell ref="B31:D31"/>
    <mergeCell ref="E31:F31"/>
    <mergeCell ref="G31:H31"/>
    <mergeCell ref="I31:K31"/>
    <mergeCell ref="L31:M31"/>
    <mergeCell ref="O31:P31"/>
    <mergeCell ref="Q33:R33"/>
    <mergeCell ref="B34:D34"/>
    <mergeCell ref="E34:F34"/>
    <mergeCell ref="G34:H34"/>
    <mergeCell ref="I34:K34"/>
    <mergeCell ref="L34:M34"/>
    <mergeCell ref="O34:P34"/>
    <mergeCell ref="Q34:R34"/>
    <mergeCell ref="B33:D33"/>
    <mergeCell ref="E33:F33"/>
    <mergeCell ref="G33:H33"/>
    <mergeCell ref="I33:K33"/>
    <mergeCell ref="L33:M33"/>
    <mergeCell ref="O33:P33"/>
    <mergeCell ref="Q35:R35"/>
    <mergeCell ref="B36:D36"/>
    <mergeCell ref="E36:F36"/>
    <mergeCell ref="G36:H36"/>
    <mergeCell ref="I36:K36"/>
    <mergeCell ref="L36:M36"/>
    <mergeCell ref="O36:P36"/>
    <mergeCell ref="Q36:R36"/>
    <mergeCell ref="B35:D35"/>
    <mergeCell ref="E35:F35"/>
    <mergeCell ref="G35:H35"/>
    <mergeCell ref="I35:K35"/>
    <mergeCell ref="L35:M35"/>
    <mergeCell ref="O35:P35"/>
    <mergeCell ref="B39:F39"/>
    <mergeCell ref="G39:H39"/>
    <mergeCell ref="I39:K39"/>
    <mergeCell ref="L39:M39"/>
    <mergeCell ref="O39:P39"/>
    <mergeCell ref="Q39:R39"/>
    <mergeCell ref="Q37:R37"/>
    <mergeCell ref="B38:F38"/>
    <mergeCell ref="G38:H38"/>
    <mergeCell ref="I38:K38"/>
    <mergeCell ref="L38:M38"/>
    <mergeCell ref="O38:P38"/>
    <mergeCell ref="Q38:R38"/>
    <mergeCell ref="B37:D37"/>
    <mergeCell ref="E37:F37"/>
    <mergeCell ref="G37:H37"/>
    <mergeCell ref="I37:K37"/>
    <mergeCell ref="L37:M37"/>
    <mergeCell ref="O37:P37"/>
    <mergeCell ref="B43:F43"/>
    <mergeCell ref="G43:H43"/>
    <mergeCell ref="I43:K43"/>
    <mergeCell ref="L43:M43"/>
    <mergeCell ref="O43:P43"/>
    <mergeCell ref="Q43:R43"/>
    <mergeCell ref="B40:F40"/>
    <mergeCell ref="G40:H40"/>
    <mergeCell ref="I40:K40"/>
    <mergeCell ref="L40:M40"/>
    <mergeCell ref="O40:P40"/>
    <mergeCell ref="Q40:R40"/>
    <mergeCell ref="B41:F41"/>
    <mergeCell ref="G41:H41"/>
    <mergeCell ref="I41:K41"/>
    <mergeCell ref="B42:F42"/>
    <mergeCell ref="G42:H42"/>
    <mergeCell ref="I42:K42"/>
    <mergeCell ref="L41:M41"/>
    <mergeCell ref="O41:P41"/>
    <mergeCell ref="Q41:R41"/>
    <mergeCell ref="L42:M42"/>
    <mergeCell ref="O42:P42"/>
    <mergeCell ref="Q42:R42"/>
    <mergeCell ref="Q45:R45"/>
    <mergeCell ref="B46:F46"/>
    <mergeCell ref="I46:K46"/>
    <mergeCell ref="L46:M46"/>
    <mergeCell ref="O46:P46"/>
    <mergeCell ref="Q46:R46"/>
    <mergeCell ref="B44:F44"/>
    <mergeCell ref="G44:H53"/>
    <mergeCell ref="I44:K44"/>
    <mergeCell ref="L44:M44"/>
    <mergeCell ref="O44:P44"/>
    <mergeCell ref="Q44:R44"/>
    <mergeCell ref="B45:F45"/>
    <mergeCell ref="I45:K45"/>
    <mergeCell ref="L45:M45"/>
    <mergeCell ref="O45:P45"/>
    <mergeCell ref="B47:F47"/>
    <mergeCell ref="I47:K47"/>
    <mergeCell ref="L47:M47"/>
    <mergeCell ref="O47:P47"/>
    <mergeCell ref="Q47:R47"/>
    <mergeCell ref="B48:F48"/>
    <mergeCell ref="I48:K48"/>
    <mergeCell ref="L48:M48"/>
    <mergeCell ref="O48:P48"/>
    <mergeCell ref="Q48:R48"/>
    <mergeCell ref="B49:F49"/>
    <mergeCell ref="I49:K49"/>
    <mergeCell ref="L49:M49"/>
    <mergeCell ref="O49:P49"/>
    <mergeCell ref="Q49:R49"/>
    <mergeCell ref="B50:F50"/>
    <mergeCell ref="I50:K50"/>
    <mergeCell ref="L50:M50"/>
    <mergeCell ref="O50:P50"/>
    <mergeCell ref="Q50:R50"/>
    <mergeCell ref="B53:F53"/>
    <mergeCell ref="I53:K53"/>
    <mergeCell ref="L53:M53"/>
    <mergeCell ref="O53:P53"/>
    <mergeCell ref="Q53:R53"/>
    <mergeCell ref="M54:P54"/>
    <mergeCell ref="Q54:R54"/>
    <mergeCell ref="B51:F51"/>
    <mergeCell ref="I51:K51"/>
    <mergeCell ref="L51:M51"/>
    <mergeCell ref="O51:P51"/>
    <mergeCell ref="Q51:R51"/>
    <mergeCell ref="B52:F52"/>
    <mergeCell ref="I52:K52"/>
    <mergeCell ref="L52:M52"/>
    <mergeCell ref="O52:P52"/>
    <mergeCell ref="Q52:R52"/>
    <mergeCell ref="A56:D56"/>
    <mergeCell ref="F56:M56"/>
    <mergeCell ref="N56:P56"/>
    <mergeCell ref="Q56:R56"/>
    <mergeCell ref="A57:R57"/>
    <mergeCell ref="O59:P59"/>
    <mergeCell ref="Q59:R59"/>
    <mergeCell ref="A59:B59"/>
    <mergeCell ref="C59:H59"/>
    <mergeCell ref="I59:L59"/>
    <mergeCell ref="M59:N59"/>
    <mergeCell ref="B65:E65"/>
    <mergeCell ref="G65:I65"/>
    <mergeCell ref="O65:T65"/>
    <mergeCell ref="B66:E66"/>
    <mergeCell ref="J66:M66"/>
    <mergeCell ref="O60:P60"/>
    <mergeCell ref="Q60:R60"/>
    <mergeCell ref="O63:S63"/>
    <mergeCell ref="O64:T64"/>
    <mergeCell ref="A60:B60"/>
    <mergeCell ref="C60:H60"/>
    <mergeCell ref="I60:L60"/>
    <mergeCell ref="M60:N60"/>
    <mergeCell ref="K137:N137"/>
    <mergeCell ref="B151:F151"/>
    <mergeCell ref="B155:F155"/>
    <mergeCell ref="B104:F104"/>
    <mergeCell ref="B121:F121"/>
    <mergeCell ref="B77:F77"/>
    <mergeCell ref="B92:F92"/>
    <mergeCell ref="G77:I77"/>
    <mergeCell ref="B78:F78"/>
    <mergeCell ref="G92:I92"/>
    <mergeCell ref="B93:F93"/>
    <mergeCell ref="G104:I104"/>
    <mergeCell ref="B105:F105"/>
    <mergeCell ref="G121:I121"/>
    <mergeCell ref="B122:F122"/>
    <mergeCell ref="B159:F159"/>
    <mergeCell ref="B153:F153"/>
    <mergeCell ref="B154:F154"/>
    <mergeCell ref="B157:F157"/>
    <mergeCell ref="B158:F158"/>
    <mergeCell ref="B136:G136"/>
    <mergeCell ref="B149:F149"/>
    <mergeCell ref="B150:F150"/>
    <mergeCell ref="H136:J136"/>
    <mergeCell ref="B137:G137"/>
  </mergeCells>
  <dataValidations count="26">
    <dataValidation operator="equal" allowBlank="1" sqref="D5:G5 A15 R4 U71 F74:F75 U73:U77 U66:U69 F67:F68" xr:uid="{00000000-0002-0000-0A00-000000000000}"/>
    <dataValidation operator="equal" allowBlank="1" showInputMessage="1" promptTitle="DUOMENŲ  NEVESTI" prompt="Langas  užpildomas  automatiškai" sqref="Q16:R17 Z17 L44:M44 R18:R53" xr:uid="{00000000-0002-0000-0A00-000001000000}">
      <formula1>0</formula1>
      <formula2>0</formula2>
    </dataValidation>
    <dataValidation operator="equal" allowBlank="1" showInputMessage="1" promptTitle="KAINOS  NEVESTI" prompt="Langas  užpildomas  automatiškai" sqref="P21:P25 O48:O53 P27:P44 O20:O44" xr:uid="{00000000-0002-0000-0A00-000002000000}">
      <formula1>0</formula1>
      <formula2>0</formula2>
    </dataValidation>
    <dataValidation allowBlank="1" showInputMessage="1" showErrorMessage="1" promptTitle="KAINOS  NEVESTI" prompt="Langas  užpildomas  automatiškai" sqref="O16 P48:P53" xr:uid="{00000000-0002-0000-0A00-000003000000}">
      <formula1>0</formula1>
      <formula2>0</formula2>
    </dataValidation>
    <dataValidation type="list" operator="equal" allowBlank="1" sqref="C24:D38" xr:uid="{00000000-0002-0000-0A00-000004000000}">
      <formula1>",PVC - 22 / 0.45,PVC - 22 / 0.6,PVC - 22 / 0.8,PVC - 22 / 1,PVC - 22 / 2,PVC - 28 / 2,PVC - 32 / 2,PVC - 45 / 2,,,,"</formula1>
      <formula2>0</formula2>
    </dataValidation>
    <dataValidation type="list" operator="equal" allowBlank="1" showInputMessage="1" showErrorMessage="1" promptTitle="KLIENTO  PLOKŠTĖS  PAVADINIMAS" prompt="Pasirinkti  iš  sąrašo" sqref="B11" xr:uid="{00000000-0002-0000-0A00-000005000000}">
      <formula1>",Kliento plokštė,Kliento detalės,Kliento stalviršis,Padėklinė plokštė,"</formula1>
      <formula2>0</formula2>
    </dataValidation>
    <dataValidation type="list" allowBlank="1" showInputMessage="1" showErrorMessage="1" promptTitle="PLOKŠTĖS  PAVADINIMAS" prompt="Pasirinkti  iš  sąrašo" sqref="C8:I8 C4:I4" xr:uid="{00000000-0002-0000-0A00-000006000000}">
      <formula1>"Plokštės"</formula1>
      <formula2>0</formula2>
    </dataValidation>
    <dataValidation allowBlank="1" showInputMessage="1" showErrorMessage="1" promptTitle="DUOMENŲ  NEVESTI" prompt="Langas  užpildomas  automatiškai" sqref="L8:M8 P8" xr:uid="{00000000-0002-0000-0A00-000007000000}">
      <formula1>0</formula1>
      <formula2>0</formula2>
    </dataValidation>
    <dataValidation type="list" operator="equal" allowBlank="1" sqref="E24:F37 G38:H40 G41:G43 H43" xr:uid="{00000000-0002-0000-0A00-000008000000}">
      <formula1>"Tiesus,Figūrinis,,"</formula1>
      <formula2>0</formula2>
    </dataValidation>
    <dataValidation type="list" operator="equal" allowBlank="1" sqref="O4:P4" xr:uid="{00000000-0002-0000-0A00-000009000000}">
      <formula1>",8.00,9.00,10.00,11.00,12.00,13.00,14.00,15.00,16.00,17.00,"</formula1>
      <formula2>0</formula2>
    </dataValidation>
    <dataValidation allowBlank="1" showErrorMessage="1" sqref="K8 O8 O11" xr:uid="{00000000-0002-0000-0A00-00000A000000}">
      <formula1>0</formula1>
      <formula2>0</formula2>
    </dataValidation>
    <dataValidation type="list" allowBlank="1" showErrorMessage="1" sqref="P11" xr:uid="{00000000-0002-0000-0A00-00000B000000}">
      <formula1>"18,25,3,10,12,16"</formula1>
      <formula2>0</formula2>
    </dataValidation>
    <dataValidation allowBlank="1" showInputMessage="1" showErrorMessage="1" promptTitle="KAINOS  NEVESTI" prompt="Duomenys  užpildomi  automatiškai" sqref="P16" xr:uid="{00000000-0002-0000-0A00-00000C000000}">
      <formula1>0</formula1>
      <formula2>0</formula2>
    </dataValidation>
    <dataValidation type="list" operator="equal" allowBlank="1" sqref="U9 W9 U12 W12" xr:uid="{00000000-0002-0000-0A00-00000D000000}">
      <formula1>",Kliento plokštė,Kliento detalės,Kliento stalviršis,Padėklinė plokštė,"</formula1>
      <formula2>0</formula2>
    </dataValidation>
    <dataValidation type="list" operator="equal" allowBlank="1" sqref="E38:F40" xr:uid="{00000000-0002-0000-0A00-00000E000000}">
      <formula1>"PVC - 22 / 0,80,PVC - 22 / 1,PVC - 22 / 2,PVC - 28 / 2,PVC - 42 / 2,PVC - 45 / 2,,,,"</formula1>
      <formula2>0</formula2>
    </dataValidation>
    <dataValidation type="list" operator="equal" allowBlank="1" sqref="F56:M56" xr:uid="{00000000-0002-0000-0A00-00000F000000}">
      <formula1>"KASOS  ČEKIS,IŠANKSTINĖ sąskaita - ,,"</formula1>
      <formula2>0</formula2>
    </dataValidation>
    <dataValidation type="list" operator="equal" allowBlank="1" sqref="C20:H23" xr:uid="{00000000-0002-0000-0A00-000010000000}">
      <formula1>"MELAMINAS  21  BALTAS					,MELAMINAS  21  ne  pagal plokštę					,MELAMINAS  21  pagal plokštę					,MELAMINAS  21  PILKAS					,MELAMINAS  40  ne  pagal plokštę					,MELAMINAS  40  pagal plokštę					,,,"</formula1>
      <formula2>0</formula2>
    </dataValidation>
    <dataValidation type="list" operator="equal" allowBlank="1" sqref="O15:R15 B15:H15 L15:M15 C157:F159 F66" xr:uid="{00000000-0002-0000-0A00-000011000000}">
      <formula1>"PVC 22/0,45,PVC 22/0,6,PVC 22/0,8,PVC 22/1,PVC 22/1,4 blizgus,PVC 22/2,PVC 28/2,PVC 42/2,PVC 45/2,,,,,,,,"</formula1>
      <formula2>0</formula2>
    </dataValidation>
    <dataValidation type="list" operator="equal" allowBlank="1" sqref="B20:B23" xr:uid="{00000000-0002-0000-0A00-000012000000}">
      <formula1>"MELAMINAS  21  BALTAS,MELAMINAS  21  ne  pagal plokštę,MELAMINAS  21  pagal plokštę,MELAMINAS  21  PILKAS,MELAMINAS  40  ne  pagal plokštę,MELAMINAS  40  pagal plokštę,,,,,,,,,"</formula1>
      <formula2>0</formula2>
    </dataValidation>
    <dataValidation type="list" operator="equal" allowBlank="1" sqref="B157:B159" xr:uid="{00000000-0002-0000-0A00-000013000000}">
      <formula1>"Apvalinimas,Detalių storinimas,Išpjova,Kampai (suskaldymas) ,Pjūvis (LMDP/stalviršis),Rankinis pjovimas,Skylės lankstams Ø 35,,,,,,,,"</formula1>
      <formula2>0</formula2>
    </dataValidation>
    <dataValidation type="list" operator="equal" allowBlank="1" sqref="B30" xr:uid="{00000000-0002-0000-0A00-000014000000}">
      <formula1>"PPVC 22/0.45,PVC 22/0.6,PVC 22/0.8,PVC 22/1,PVC 22/1.4 blizgus,PVC 22/2,PVC 28/2,PVC 42/2,PVC 45/2,,,,,,,,,"</formula1>
      <formula2>0</formula2>
    </dataValidation>
    <dataValidation type="list" operator="equal" allowBlank="1" sqref="B31 B24:B25" xr:uid="{00000000-0002-0000-0A00-000015000000}">
      <formula1>"PVC 22/0.45,PVC 22/0.6,PVC 22/0.8,PVC 22/1,PVC 22/1.4 blizgus,PVC 22/2,PVC 28/2,PVC 42/2,PVC 45/2,,,,,,,,"</formula1>
      <formula2>0</formula2>
    </dataValidation>
    <dataValidation type="list" operator="equal" allowBlank="1" sqref="B32:B37 B26:B29" xr:uid="{00000000-0002-0000-0A00-000016000000}">
      <formula1>"PVC 22/0.45,PVC 22/0.6,PVC 22/0.8,PVC 22/1,PVC 22/1.4 blizgus,PVC 22/2,PVC 28/2,PVC 42/2,PVC 45/2,,,,,,,,,"</formula1>
      <formula2>0</formula2>
    </dataValidation>
    <dataValidation type="list" operator="equal" allowBlank="1" sqref="B38:B40" xr:uid="{00000000-0002-0000-0A00-000017000000}">
      <formula1>"Kliento PVC 22/0.45,Kliento PVC 22/0.6,Kliento PVC 22/0.8,Kliento PVC 22/1,Kliento PVC 22/1.4 blizgus,Kliento PVC 22/2,Kliento PVC 28/2,Kliento PVC 42/2,Kliento PVC 45/2,Kliento MELAMINAS 21,Kliento MELAMINAS 40,,,,,,,,"</formula1>
      <formula2>0</formula2>
    </dataValidation>
    <dataValidation type="list" allowBlank="1" showInputMessage="1" showErrorMessage="1" sqref="B45:F53" xr:uid="{00000000-0002-0000-0A00-000018000000}">
      <formula1>$O$66:$O$77</formula1>
    </dataValidation>
    <dataValidation type="list" operator="equal" allowBlank="1" sqref="B41:F43" xr:uid="{00000000-0002-0000-0A00-000019000000}">
      <formula1>"BESIULIS-08mm,BESIULIS-1mm,BESIULIS-2mm,KLIEN-BESIUL-08mm,KLIEN-BESIUL-1mm,KLIEN-BESIUL-2mm"</formula1>
    </dataValidation>
  </dataValidations>
  <hyperlinks>
    <hyperlink ref="G1" r:id="rId1" xr:uid="{00000000-0004-0000-0A00-000000000000}"/>
  </hyperlinks>
  <pageMargins left="0.59055118110236215" right="0.19685039370078741" top="0.39370078740157483" bottom="0.39370078740157483" header="0" footer="0"/>
  <pageSetup paperSize="9" orientation="portrait" r:id="rId2"/>
  <ignoredErrors>
    <ignoredError sqref="R4 L44 O48:P53" unlockedFormula="1"/>
    <ignoredError sqref="A36" formula="1"/>
    <ignoredError sqref="B8:I9 A8 R3 I60" evalErro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apas11">
    <pageSetUpPr fitToPage="1"/>
  </sheetPr>
  <dimension ref="A1:AA161"/>
  <sheetViews>
    <sheetView zoomScale="110" zoomScaleNormal="110" workbookViewId="0">
      <selection activeCell="AB16" sqref="AB16"/>
    </sheetView>
  </sheetViews>
  <sheetFormatPr defaultRowHeight="14.4"/>
  <cols>
    <col min="1" max="6" width="4.5546875" customWidth="1"/>
    <col min="7" max="7" width="9.44140625" customWidth="1"/>
    <col min="8" max="8" width="5.33203125" customWidth="1"/>
    <col min="9" max="14" width="4.5546875" customWidth="1"/>
    <col min="15" max="15" width="9.21875" customWidth="1"/>
    <col min="16" max="16" width="1.44140625" customWidth="1"/>
    <col min="17" max="17" width="7.21875" customWidth="1"/>
    <col min="18" max="18" width="4.44140625" customWidth="1"/>
    <col min="19" max="19" width="4.5546875" customWidth="1"/>
    <col min="20" max="20" width="9.21875" customWidth="1"/>
    <col min="21" max="21" width="2.5546875" customWidth="1"/>
    <col min="22" max="22" width="9.21875" customWidth="1"/>
    <col min="23" max="23" width="2.5546875" customWidth="1"/>
    <col min="24" max="24" width="9.21875" customWidth="1"/>
    <col min="25" max="25" width="2.77734375" customWidth="1"/>
    <col min="26" max="26" width="9.77734375" customWidth="1"/>
  </cols>
  <sheetData>
    <row r="1" spans="1:27" ht="17.100000000000001" customHeight="1">
      <c r="A1" s="97" t="s">
        <v>0</v>
      </c>
      <c r="B1" s="98"/>
      <c r="C1" s="98"/>
      <c r="D1" s="98"/>
      <c r="E1" s="98"/>
      <c r="F1" s="98"/>
      <c r="G1" s="521" t="s">
        <v>448</v>
      </c>
      <c r="H1" s="521"/>
      <c r="I1" s="521"/>
      <c r="J1" s="98" t="s">
        <v>449</v>
      </c>
      <c r="K1" s="98"/>
      <c r="L1" s="98"/>
      <c r="M1" s="98"/>
      <c r="N1" s="98"/>
      <c r="O1" s="46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</row>
    <row r="2" spans="1:27" ht="5.5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6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 spans="1:27" ht="11.1" customHeight="1" thickBot="1">
      <c r="A3" s="98"/>
      <c r="B3" s="98"/>
      <c r="C3" s="98"/>
      <c r="D3" s="98"/>
      <c r="E3" s="98" t="s">
        <v>7</v>
      </c>
      <c r="F3" s="98"/>
      <c r="G3" s="98"/>
      <c r="H3" s="98"/>
      <c r="I3" s="98"/>
      <c r="J3" s="98"/>
      <c r="K3" s="98"/>
      <c r="L3" t="s">
        <v>450</v>
      </c>
      <c r="P3" s="98"/>
      <c r="Q3" s="98"/>
      <c r="R3" s="99">
        <f ca="1">IF(B8="","",LOOKUP(R4,A145:A147,H145:H147))</f>
        <v>11</v>
      </c>
      <c r="S3" s="98"/>
      <c r="T3" s="98"/>
      <c r="U3" s="98"/>
      <c r="V3" s="98"/>
      <c r="W3" s="98"/>
      <c r="X3" s="98"/>
      <c r="Y3" s="98"/>
      <c r="Z3" s="98"/>
      <c r="AA3" s="98"/>
    </row>
    <row r="4" spans="1:27" ht="18" thickBot="1">
      <c r="A4" s="98"/>
      <c r="B4" s="522" t="str">
        <f>IF(Užs1!G4="","",Užs1!G4)</f>
        <v/>
      </c>
      <c r="C4" s="522"/>
      <c r="D4" s="522"/>
      <c r="E4" s="522"/>
      <c r="F4" s="522"/>
      <c r="G4" s="522"/>
      <c r="H4" s="522"/>
      <c r="I4" s="522"/>
      <c r="J4" s="98"/>
      <c r="K4" s="611">
        <f>'SK1'!K4:N4</f>
        <v>0</v>
      </c>
      <c r="L4" s="612"/>
      <c r="M4" s="612"/>
      <c r="N4" s="613"/>
      <c r="O4" s="523"/>
      <c r="P4" s="523"/>
      <c r="Q4" s="100" t="s">
        <v>451</v>
      </c>
      <c r="R4" s="215">
        <f>'SK1'!R4</f>
        <v>1</v>
      </c>
      <c r="S4" s="98"/>
      <c r="T4" s="98"/>
      <c r="U4" s="98"/>
      <c r="V4" s="98"/>
      <c r="W4" s="98"/>
      <c r="X4" s="98"/>
      <c r="Y4" s="98"/>
      <c r="Z4" s="98"/>
      <c r="AA4" s="98"/>
    </row>
    <row r="5" spans="1:27" ht="12" customHeight="1">
      <c r="A5" s="98"/>
      <c r="B5" s="524" t="s">
        <v>452</v>
      </c>
      <c r="C5" s="524"/>
      <c r="D5" s="525" t="str">
        <f>IF(Užs1!M4="","",Užs1!M4)</f>
        <v/>
      </c>
      <c r="E5" s="525"/>
      <c r="F5" s="525"/>
      <c r="G5" s="525"/>
      <c r="H5" s="98"/>
      <c r="I5" s="98"/>
      <c r="J5" s="98"/>
      <c r="K5" s="98"/>
      <c r="L5" s="98"/>
      <c r="M5" s="98"/>
      <c r="N5" s="98"/>
      <c r="O5" s="46"/>
      <c r="P5" s="98"/>
      <c r="Q5" s="98"/>
      <c r="R5" s="99"/>
      <c r="S5" s="98"/>
      <c r="T5" s="98"/>
      <c r="U5" s="98"/>
      <c r="V5" s="98"/>
      <c r="W5" s="98"/>
      <c r="X5" s="98"/>
      <c r="Y5" s="98"/>
      <c r="Z5" s="98"/>
      <c r="AA5" s="98"/>
    </row>
    <row r="6" spans="1:27" ht="5.55" customHeight="1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46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</row>
    <row r="7" spans="1:27" ht="9.6" customHeight="1" thickBot="1">
      <c r="A7" s="98"/>
      <c r="B7" s="98"/>
      <c r="C7" s="98" t="s">
        <v>453</v>
      </c>
      <c r="D7" s="98"/>
      <c r="E7" s="98"/>
      <c r="F7" s="98"/>
      <c r="G7" s="98"/>
      <c r="H7" s="98"/>
      <c r="I7" s="98"/>
      <c r="J7" s="98"/>
      <c r="K7" s="98"/>
      <c r="L7" s="98" t="s">
        <v>454</v>
      </c>
      <c r="M7" s="98"/>
      <c r="N7" s="98"/>
      <c r="O7" s="80" t="s">
        <v>11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</row>
    <row r="8" spans="1:27" ht="18" thickBot="1">
      <c r="A8" s="102" t="e">
        <f ca="1">IF(B8="","",LOOKUP(Užs5!N12,'LMDP ir  HDF  Asortimentas'!S3:S197,'LMDP ir  HDF  Asortimentas'!A3:A197))</f>
        <v>#N/A</v>
      </c>
      <c r="B8" s="522" t="b">
        <f ca="1">IF(B11&gt;0,0,Užs5!H8)</f>
        <v>0</v>
      </c>
      <c r="C8" s="522"/>
      <c r="D8" s="522"/>
      <c r="E8" s="522"/>
      <c r="F8" s="522"/>
      <c r="G8" s="522"/>
      <c r="H8" s="522"/>
      <c r="I8" s="522"/>
      <c r="J8" s="98"/>
      <c r="K8" s="527" t="str">
        <f>IF(K11&gt;0,0,Užs5!K6)</f>
        <v/>
      </c>
      <c r="L8" s="527"/>
      <c r="M8" s="527"/>
      <c r="N8" s="98"/>
      <c r="O8" s="528">
        <f>IF(O11&gt;0,0,Užs5!N6)</f>
        <v>0</v>
      </c>
      <c r="P8" s="528"/>
      <c r="Q8" s="98" t="s">
        <v>455</v>
      </c>
      <c r="R8" s="211" t="s">
        <v>6</v>
      </c>
      <c r="S8" s="98"/>
      <c r="T8" s="103"/>
      <c r="U8" s="98"/>
      <c r="V8" s="98"/>
      <c r="W8" s="98"/>
      <c r="X8" s="98"/>
      <c r="Y8" s="98"/>
      <c r="Z8" s="98"/>
      <c r="AA8" s="98"/>
    </row>
    <row r="9" spans="1:27" ht="18" customHeight="1">
      <c r="A9" s="98"/>
      <c r="B9" s="518" t="str">
        <f ca="1">IF(K11&gt;0,0,Užs5!L11)</f>
        <v>???</v>
      </c>
      <c r="C9" s="519"/>
      <c r="D9" s="519"/>
      <c r="E9" s="519"/>
      <c r="F9" s="519"/>
      <c r="G9" s="519"/>
      <c r="H9" s="519"/>
      <c r="I9" s="520"/>
      <c r="J9" s="98"/>
      <c r="K9" s="98"/>
      <c r="L9" s="98"/>
      <c r="M9" s="98"/>
      <c r="N9" s="98"/>
      <c r="O9" s="46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</row>
    <row r="10" spans="1:27" ht="9.6" customHeight="1" thickBot="1">
      <c r="A10" s="98"/>
      <c r="B10" s="98"/>
      <c r="C10" s="98" t="s">
        <v>456</v>
      </c>
      <c r="D10" s="98"/>
      <c r="E10" s="98"/>
      <c r="F10" s="98"/>
      <c r="G10" s="98"/>
      <c r="H10" s="98"/>
      <c r="I10" s="98"/>
      <c r="J10" s="98"/>
      <c r="K10" s="98"/>
      <c r="L10" s="98" t="s">
        <v>454</v>
      </c>
      <c r="M10" s="98"/>
      <c r="N10" s="98"/>
      <c r="O10" s="80" t="s">
        <v>11</v>
      </c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</row>
    <row r="11" spans="1:27" ht="18" thickBot="1">
      <c r="A11" s="98"/>
      <c r="B11" s="535"/>
      <c r="C11" s="535"/>
      <c r="D11" s="535"/>
      <c r="E11" s="535"/>
      <c r="F11" s="535"/>
      <c r="G11" s="535"/>
      <c r="H11" s="535"/>
      <c r="I11" s="535"/>
      <c r="J11" s="98"/>
      <c r="K11" s="536"/>
      <c r="L11" s="536"/>
      <c r="M11" s="536"/>
      <c r="N11" s="98"/>
      <c r="O11" s="536"/>
      <c r="P11" s="536"/>
      <c r="Q11" s="214" t="s">
        <v>569</v>
      </c>
      <c r="R11" s="213"/>
      <c r="S11" s="98"/>
      <c r="T11" s="103"/>
      <c r="U11" s="98"/>
      <c r="V11" s="98"/>
      <c r="W11" s="98"/>
      <c r="X11" s="98"/>
      <c r="Y11" s="98"/>
      <c r="Z11" s="98"/>
      <c r="AA11" s="98"/>
    </row>
    <row r="12" spans="1:27" ht="6" customHeight="1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46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</row>
    <row r="13" spans="1:27" ht="14.1" customHeight="1">
      <c r="A13" s="98"/>
      <c r="B13" s="98"/>
      <c r="C13" s="98"/>
      <c r="D13" s="104" t="s">
        <v>457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46"/>
      <c r="P13" s="538">
        <f ca="1">TODAY()</f>
        <v>46080</v>
      </c>
      <c r="Q13" s="539"/>
      <c r="R13" s="540"/>
      <c r="S13" s="98"/>
      <c r="T13" s="98"/>
      <c r="U13" s="98"/>
      <c r="V13" s="98"/>
      <c r="W13" s="98"/>
      <c r="X13" s="98"/>
      <c r="Y13" s="98"/>
      <c r="Z13" s="98"/>
      <c r="AA13" s="98"/>
    </row>
    <row r="14" spans="1:27" ht="5.55" customHeight="1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46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</row>
    <row r="15" spans="1:27" ht="24" customHeight="1">
      <c r="A15" s="105"/>
      <c r="B15" s="525" t="s">
        <v>458</v>
      </c>
      <c r="C15" s="525"/>
      <c r="D15" s="525"/>
      <c r="E15" s="525"/>
      <c r="F15" s="525"/>
      <c r="G15" s="525" t="s">
        <v>459</v>
      </c>
      <c r="H15" s="525"/>
      <c r="I15" s="537" t="s">
        <v>460</v>
      </c>
      <c r="J15" s="537"/>
      <c r="K15" s="537"/>
      <c r="L15" s="525" t="s">
        <v>461</v>
      </c>
      <c r="M15" s="525"/>
      <c r="N15" s="106" t="s">
        <v>462</v>
      </c>
      <c r="O15" s="525" t="s">
        <v>463</v>
      </c>
      <c r="P15" s="525"/>
      <c r="Q15" s="525" t="s">
        <v>464</v>
      </c>
      <c r="R15" s="525"/>
      <c r="S15" s="98"/>
      <c r="T15" s="532" t="s">
        <v>465</v>
      </c>
      <c r="U15" s="532"/>
      <c r="V15" s="532"/>
      <c r="W15" s="532"/>
      <c r="X15" s="532"/>
      <c r="Y15" s="532"/>
      <c r="Z15" s="532"/>
      <c r="AA15" s="98"/>
    </row>
    <row r="16" spans="1:27" ht="15" customHeight="1">
      <c r="A16" s="103"/>
      <c r="B16" s="512" t="s">
        <v>466</v>
      </c>
      <c r="C16" s="512"/>
      <c r="D16" s="512"/>
      <c r="E16" s="512"/>
      <c r="F16" s="512"/>
      <c r="G16" s="512"/>
      <c r="H16" s="512"/>
      <c r="I16" s="513" t="s">
        <v>467</v>
      </c>
      <c r="J16" s="513"/>
      <c r="K16" s="513"/>
      <c r="L16" s="533"/>
      <c r="M16" s="533"/>
      <c r="N16" s="107" t="s">
        <v>468</v>
      </c>
      <c r="O16" s="534" t="str">
        <f>IF(L16="","",INDEX('LMDP ir  HDF  Asortimentas'!A1:S197,A8,R3))</f>
        <v/>
      </c>
      <c r="P16" s="534"/>
      <c r="Q16" s="517" t="str">
        <f t="shared" ref="Q16:Q53" si="0">IF(L16="","",(L16*O16))</f>
        <v/>
      </c>
      <c r="R16" s="517"/>
      <c r="S16" s="98"/>
      <c r="T16" s="108" t="s">
        <v>469</v>
      </c>
      <c r="U16" s="109" t="s">
        <v>470</v>
      </c>
      <c r="V16" s="108" t="s">
        <v>469</v>
      </c>
      <c r="W16" s="109" t="s">
        <v>470</v>
      </c>
      <c r="X16" s="108" t="s">
        <v>471</v>
      </c>
      <c r="Y16" s="108" t="s">
        <v>472</v>
      </c>
      <c r="Z16" s="110" t="s">
        <v>468</v>
      </c>
      <c r="AA16" s="98"/>
    </row>
    <row r="17" spans="1:27" ht="15" customHeight="1">
      <c r="A17" s="103"/>
      <c r="B17" s="512" t="s">
        <v>473</v>
      </c>
      <c r="C17" s="512"/>
      <c r="D17" s="512"/>
      <c r="E17" s="512"/>
      <c r="F17" s="512"/>
      <c r="G17" s="512"/>
      <c r="H17" s="512"/>
      <c r="I17" s="513" t="s">
        <v>467</v>
      </c>
      <c r="J17" s="513"/>
      <c r="K17" s="513"/>
      <c r="L17" s="514"/>
      <c r="M17" s="515"/>
      <c r="N17" s="107" t="s">
        <v>468</v>
      </c>
      <c r="O17" s="516"/>
      <c r="P17" s="516"/>
      <c r="Q17" s="517" t="str">
        <f t="shared" si="0"/>
        <v/>
      </c>
      <c r="R17" s="517"/>
      <c r="S17" s="98"/>
      <c r="T17" s="111"/>
      <c r="U17" s="112" t="s">
        <v>470</v>
      </c>
      <c r="V17" s="111"/>
      <c r="W17" s="112" t="s">
        <v>470</v>
      </c>
      <c r="X17" s="111"/>
      <c r="Y17" s="113" t="s">
        <v>472</v>
      </c>
      <c r="Z17" s="114" t="str">
        <f t="shared" ref="Z17:Z24" si="1">IF(V17="","",((T17/1000)*(V17/1000)*X17))</f>
        <v/>
      </c>
      <c r="AA17" s="98"/>
    </row>
    <row r="18" spans="1:27" ht="15" customHeight="1">
      <c r="A18" s="103"/>
      <c r="B18" s="512" t="s">
        <v>544</v>
      </c>
      <c r="C18" s="512"/>
      <c r="D18" s="512"/>
      <c r="E18" s="512"/>
      <c r="F18" s="512"/>
      <c r="G18" s="512"/>
      <c r="H18" s="512"/>
      <c r="I18" s="513" t="s">
        <v>467</v>
      </c>
      <c r="J18" s="513"/>
      <c r="K18" s="513"/>
      <c r="L18" s="514"/>
      <c r="M18" s="515"/>
      <c r="N18" s="107" t="s">
        <v>468</v>
      </c>
      <c r="O18" s="516"/>
      <c r="P18" s="516"/>
      <c r="Q18" s="517" t="str">
        <f t="shared" si="0"/>
        <v/>
      </c>
      <c r="R18" s="517"/>
      <c r="S18" s="98"/>
      <c r="T18" s="111"/>
      <c r="U18" s="112" t="s">
        <v>470</v>
      </c>
      <c r="V18" s="111"/>
      <c r="W18" s="112" t="s">
        <v>470</v>
      </c>
      <c r="X18" s="111"/>
      <c r="Y18" s="113" t="s">
        <v>472</v>
      </c>
      <c r="Z18" s="114" t="str">
        <f t="shared" si="1"/>
        <v/>
      </c>
      <c r="AA18" s="98"/>
    </row>
    <row r="19" spans="1:27" ht="15" customHeight="1">
      <c r="A19" s="103"/>
      <c r="B19" s="512" t="s">
        <v>545</v>
      </c>
      <c r="C19" s="512"/>
      <c r="D19" s="512"/>
      <c r="E19" s="512"/>
      <c r="F19" s="512"/>
      <c r="G19" s="512"/>
      <c r="H19" s="512"/>
      <c r="I19" s="513" t="s">
        <v>467</v>
      </c>
      <c r="J19" s="513"/>
      <c r="K19" s="513"/>
      <c r="L19" s="514"/>
      <c r="M19" s="515"/>
      <c r="N19" s="107" t="s">
        <v>468</v>
      </c>
      <c r="O19" s="516"/>
      <c r="P19" s="516"/>
      <c r="Q19" s="517" t="str">
        <f t="shared" si="0"/>
        <v/>
      </c>
      <c r="R19" s="517"/>
      <c r="S19" s="98"/>
      <c r="T19" s="111"/>
      <c r="U19" s="112" t="s">
        <v>470</v>
      </c>
      <c r="V19" s="111"/>
      <c r="W19" s="112" t="s">
        <v>470</v>
      </c>
      <c r="X19" s="111"/>
      <c r="Y19" s="113" t="s">
        <v>472</v>
      </c>
      <c r="Z19" s="114" t="str">
        <f t="shared" si="1"/>
        <v/>
      </c>
      <c r="AA19" s="98"/>
    </row>
    <row r="20" spans="1:27" ht="15" customHeight="1">
      <c r="A20" s="115">
        <f>LOOKUP(B20,B138:B143,A138:A143)</f>
        <v>138</v>
      </c>
      <c r="B20" s="541" t="s">
        <v>474</v>
      </c>
      <c r="C20" s="541"/>
      <c r="D20" s="541"/>
      <c r="E20" s="541"/>
      <c r="F20" s="541"/>
      <c r="G20" s="541"/>
      <c r="H20" s="541"/>
      <c r="I20" s="542" t="str">
        <f>IF(B20="","",LOOKUP(B20,$B$138:$B$143,$K$138:$K$143))</f>
        <v>01  W2250</v>
      </c>
      <c r="J20" s="542"/>
      <c r="K20" s="542"/>
      <c r="L20" s="543"/>
      <c r="M20" s="544"/>
      <c r="N20" s="116" t="s">
        <v>475</v>
      </c>
      <c r="O20" s="534" t="str">
        <f t="shared" ref="O20:O40" si="2">IF(L20="","",INDEX($A$1:$R$214,A20,S20))</f>
        <v/>
      </c>
      <c r="P20" s="534"/>
      <c r="Q20" s="517" t="str">
        <f t="shared" si="0"/>
        <v/>
      </c>
      <c r="R20" s="517"/>
      <c r="S20" s="102" t="str">
        <f>IF(L20="","",LOOKUP($R$4,$A$153:$A$155,$H$153:$H$155))</f>
        <v/>
      </c>
      <c r="T20" s="111"/>
      <c r="U20" s="112" t="s">
        <v>470</v>
      </c>
      <c r="V20" s="111"/>
      <c r="W20" s="112" t="s">
        <v>470</v>
      </c>
      <c r="X20" s="111"/>
      <c r="Y20" s="113" t="s">
        <v>472</v>
      </c>
      <c r="Z20" s="114" t="str">
        <f t="shared" si="1"/>
        <v/>
      </c>
      <c r="AA20" s="98"/>
    </row>
    <row r="21" spans="1:27" ht="15" customHeight="1">
      <c r="A21" s="117">
        <f>LOOKUP(B21,B137:B142,A137:A142)</f>
        <v>141</v>
      </c>
      <c r="B21" s="541" t="s">
        <v>476</v>
      </c>
      <c r="C21" s="541"/>
      <c r="D21" s="541"/>
      <c r="E21" s="541"/>
      <c r="F21" s="541"/>
      <c r="G21" s="541"/>
      <c r="H21" s="541"/>
      <c r="I21" s="542" t="str">
        <f>IF(B21="","",LOOKUP(B21,$B$137:$B$142,$K$137:$K$142))</f>
        <v>36  U2100</v>
      </c>
      <c r="J21" s="542"/>
      <c r="K21" s="542"/>
      <c r="L21" s="543"/>
      <c r="M21" s="544"/>
      <c r="N21" s="116" t="s">
        <v>475</v>
      </c>
      <c r="O21" s="534" t="str">
        <f t="shared" si="2"/>
        <v/>
      </c>
      <c r="P21" s="534"/>
      <c r="Q21" s="517" t="str">
        <f t="shared" si="0"/>
        <v/>
      </c>
      <c r="R21" s="517"/>
      <c r="S21" s="102" t="str">
        <f>IF(L21="","",LOOKUP($R$4,$A$153:$A$155,$H$153:$H$155))</f>
        <v/>
      </c>
      <c r="T21" s="111"/>
      <c r="U21" s="112" t="s">
        <v>470</v>
      </c>
      <c r="V21" s="111"/>
      <c r="W21" s="112" t="s">
        <v>470</v>
      </c>
      <c r="X21" s="111"/>
      <c r="Y21" s="113" t="s">
        <v>472</v>
      </c>
      <c r="Z21" s="114" t="str">
        <f t="shared" si="1"/>
        <v/>
      </c>
      <c r="AA21" s="98"/>
    </row>
    <row r="22" spans="1:27" ht="15" customHeight="1">
      <c r="A22" s="117">
        <f>LOOKUP(B22,B137:B142,A137:A142)</f>
        <v>140</v>
      </c>
      <c r="B22" s="541" t="s">
        <v>477</v>
      </c>
      <c r="C22" s="541"/>
      <c r="D22" s="541"/>
      <c r="E22" s="541"/>
      <c r="F22" s="541"/>
      <c r="G22" s="541"/>
      <c r="H22" s="541"/>
      <c r="I22" s="542" t="str">
        <f>IF(B22="","",LOOKUP(B22,$B$137:$B$142,$K$137:$K$142))</f>
        <v>LAM  JUO  KL21</v>
      </c>
      <c r="J22" s="542"/>
      <c r="K22" s="542"/>
      <c r="L22" s="543"/>
      <c r="M22" s="544"/>
      <c r="N22" s="116" t="s">
        <v>475</v>
      </c>
      <c r="O22" s="534" t="str">
        <f t="shared" si="2"/>
        <v/>
      </c>
      <c r="P22" s="534"/>
      <c r="Q22" s="517" t="str">
        <f t="shared" si="0"/>
        <v/>
      </c>
      <c r="R22" s="517"/>
      <c r="S22" s="102" t="str">
        <f>IF(L22="","",LOOKUP($R$4,$A$153:$A$155,$H$153:$H$155))</f>
        <v/>
      </c>
      <c r="T22" s="111"/>
      <c r="U22" s="112" t="s">
        <v>470</v>
      </c>
      <c r="V22" s="111"/>
      <c r="W22" s="112" t="s">
        <v>470</v>
      </c>
      <c r="X22" s="111"/>
      <c r="Y22" s="113" t="s">
        <v>472</v>
      </c>
      <c r="Z22" s="114" t="str">
        <f t="shared" si="1"/>
        <v/>
      </c>
      <c r="AA22" s="98"/>
    </row>
    <row r="23" spans="1:27" ht="15" customHeight="1">
      <c r="A23" s="117">
        <f>LOOKUP(B23,B138:B143,A138:A143)</f>
        <v>143</v>
      </c>
      <c r="B23" s="541" t="s">
        <v>478</v>
      </c>
      <c r="C23" s="541"/>
      <c r="D23" s="541"/>
      <c r="E23" s="541"/>
      <c r="F23" s="541"/>
      <c r="G23" s="541"/>
      <c r="H23" s="541"/>
      <c r="I23" s="542" t="str">
        <f>IF(B23="","",LOOKUP(B23,$B$137:$B$142,$K$137:$K$142))</f>
        <v>LAM  JUO  KL40</v>
      </c>
      <c r="J23" s="542"/>
      <c r="K23" s="542"/>
      <c r="L23" s="543"/>
      <c r="M23" s="544"/>
      <c r="N23" s="116" t="s">
        <v>475</v>
      </c>
      <c r="O23" s="534" t="str">
        <f t="shared" si="2"/>
        <v/>
      </c>
      <c r="P23" s="534"/>
      <c r="Q23" s="517" t="str">
        <f t="shared" si="0"/>
        <v/>
      </c>
      <c r="R23" s="517"/>
      <c r="S23" s="102" t="str">
        <f>IF(L23="","",LOOKUP($R$4,$A$153:$A$155,$H$153:$H$155))</f>
        <v/>
      </c>
      <c r="T23" s="111"/>
      <c r="U23" s="112" t="s">
        <v>470</v>
      </c>
      <c r="V23" s="111"/>
      <c r="W23" s="112" t="s">
        <v>470</v>
      </c>
      <c r="X23" s="111"/>
      <c r="Y23" s="113" t="s">
        <v>472</v>
      </c>
      <c r="Z23" s="114" t="str">
        <f t="shared" si="1"/>
        <v/>
      </c>
      <c r="AA23" s="98"/>
    </row>
    <row r="24" spans="1:27" ht="15" customHeight="1" thickBot="1">
      <c r="A24" s="115">
        <f t="shared" ref="A24:A35" si="3">IF(E24="Tiesus",LOOKUP(B24,$B$78:$B$89,$A$78:$A$89),LOOKUP(B24,$B$93:$B$101,$A$93:$A$101))</f>
        <v>82</v>
      </c>
      <c r="B24" s="549" t="s">
        <v>479</v>
      </c>
      <c r="C24" s="549"/>
      <c r="D24" s="549"/>
      <c r="E24" s="550" t="s">
        <v>480</v>
      </c>
      <c r="F24" s="550"/>
      <c r="G24" s="548" t="str">
        <f>IF($R$4="","",Užs5!J15)</f>
        <v/>
      </c>
      <c r="H24" s="548"/>
      <c r="I24" s="548" t="str">
        <f>IF($R$4="","",Užs5!M15)</f>
        <v/>
      </c>
      <c r="J24" s="548"/>
      <c r="K24" s="548"/>
      <c r="L24" s="543"/>
      <c r="M24" s="544"/>
      <c r="N24" s="116" t="s">
        <v>475</v>
      </c>
      <c r="O24" s="534" t="str">
        <f t="shared" si="2"/>
        <v/>
      </c>
      <c r="P24" s="534"/>
      <c r="Q24" s="517" t="str">
        <f t="shared" si="0"/>
        <v/>
      </c>
      <c r="R24" s="517"/>
      <c r="S24" s="102" t="str">
        <f t="shared" ref="S24:S40" si="4">IF(L24="","",LOOKUP($R$4,$A$157:$A$159,$H$157:$H$159))</f>
        <v/>
      </c>
      <c r="T24" s="111"/>
      <c r="U24" s="112" t="s">
        <v>470</v>
      </c>
      <c r="V24" s="111"/>
      <c r="W24" s="112" t="s">
        <v>470</v>
      </c>
      <c r="X24" s="111"/>
      <c r="Y24" s="113" t="s">
        <v>472</v>
      </c>
      <c r="Z24" s="114" t="str">
        <f t="shared" si="1"/>
        <v/>
      </c>
      <c r="AA24" s="98"/>
    </row>
    <row r="25" spans="1:27" ht="15" customHeight="1" thickBot="1">
      <c r="A25" s="115">
        <f t="shared" si="3"/>
        <v>83</v>
      </c>
      <c r="B25" s="549" t="s">
        <v>481</v>
      </c>
      <c r="C25" s="549"/>
      <c r="D25" s="549"/>
      <c r="E25" s="550" t="s">
        <v>480</v>
      </c>
      <c r="F25" s="550"/>
      <c r="G25" s="548" t="str">
        <f>IF($R$4="","",Užs5!J16)</f>
        <v/>
      </c>
      <c r="H25" s="548"/>
      <c r="I25" s="548" t="str">
        <f>IF($R$4="","",Užs5!M16)</f>
        <v/>
      </c>
      <c r="J25" s="548"/>
      <c r="K25" s="548"/>
      <c r="L25" s="543"/>
      <c r="M25" s="544"/>
      <c r="N25" s="116" t="s">
        <v>475</v>
      </c>
      <c r="O25" s="534" t="str">
        <f t="shared" si="2"/>
        <v/>
      </c>
      <c r="P25" s="534"/>
      <c r="Q25" s="517" t="str">
        <f t="shared" si="0"/>
        <v/>
      </c>
      <c r="R25" s="517"/>
      <c r="S25" s="102" t="str">
        <f t="shared" si="4"/>
        <v/>
      </c>
      <c r="T25" s="98"/>
      <c r="U25" s="98"/>
      <c r="V25" s="80"/>
      <c r="W25" s="545" t="s">
        <v>31</v>
      </c>
      <c r="X25" s="545"/>
      <c r="Y25" s="545"/>
      <c r="Z25" s="118" t="str">
        <f>IF(V17="","",(SUM(Z17:Z24)))</f>
        <v/>
      </c>
      <c r="AA25" s="98"/>
    </row>
    <row r="26" spans="1:27" ht="15" customHeight="1">
      <c r="A26" s="115">
        <f t="shared" si="3"/>
        <v>84</v>
      </c>
      <c r="B26" s="546" t="s">
        <v>482</v>
      </c>
      <c r="C26" s="546"/>
      <c r="D26" s="546"/>
      <c r="E26" s="547" t="s">
        <v>480</v>
      </c>
      <c r="F26" s="547"/>
      <c r="G26" s="548" t="str">
        <f>IF($R$4="","",Užs5!J17)</f>
        <v/>
      </c>
      <c r="H26" s="548"/>
      <c r="I26" s="548" t="str">
        <f>IF($R$4="","",Užs5!M17)</f>
        <v/>
      </c>
      <c r="J26" s="548"/>
      <c r="K26" s="548"/>
      <c r="L26" s="543"/>
      <c r="M26" s="544"/>
      <c r="N26" s="116" t="s">
        <v>475</v>
      </c>
      <c r="O26" s="534" t="str">
        <f t="shared" si="2"/>
        <v/>
      </c>
      <c r="P26" s="534"/>
      <c r="Q26" s="517" t="str">
        <f t="shared" si="0"/>
        <v/>
      </c>
      <c r="R26" s="517"/>
      <c r="S26" s="102" t="str">
        <f t="shared" si="4"/>
        <v/>
      </c>
      <c r="T26" s="98"/>
      <c r="U26" s="98"/>
      <c r="V26" s="98"/>
      <c r="W26" s="98"/>
      <c r="X26" s="98"/>
      <c r="Y26" s="98"/>
      <c r="Z26" s="98"/>
      <c r="AA26" s="98"/>
    </row>
    <row r="27" spans="1:27" ht="15" customHeight="1">
      <c r="A27" s="115">
        <f t="shared" si="3"/>
        <v>96</v>
      </c>
      <c r="B27" s="546" t="s">
        <v>482</v>
      </c>
      <c r="C27" s="546"/>
      <c r="D27" s="546"/>
      <c r="E27" s="547" t="s">
        <v>483</v>
      </c>
      <c r="F27" s="547"/>
      <c r="G27" s="548" t="str">
        <f>IF($R$4="","",Užs5!J17)</f>
        <v/>
      </c>
      <c r="H27" s="548"/>
      <c r="I27" s="548" t="str">
        <f>IF($R$4="","",Užs5!M17)</f>
        <v/>
      </c>
      <c r="J27" s="548"/>
      <c r="K27" s="548"/>
      <c r="L27" s="543"/>
      <c r="M27" s="544"/>
      <c r="N27" s="116" t="s">
        <v>475</v>
      </c>
      <c r="O27" s="534" t="str">
        <f t="shared" si="2"/>
        <v/>
      </c>
      <c r="P27" s="534"/>
      <c r="Q27" s="517" t="str">
        <f t="shared" si="0"/>
        <v/>
      </c>
      <c r="R27" s="517"/>
      <c r="S27" s="102" t="str">
        <f t="shared" si="4"/>
        <v/>
      </c>
      <c r="T27" s="98"/>
      <c r="U27" s="98"/>
      <c r="V27" s="98"/>
      <c r="W27" s="98"/>
      <c r="X27" s="98"/>
      <c r="Y27" s="98"/>
      <c r="Z27" s="98"/>
      <c r="AA27" s="98"/>
    </row>
    <row r="28" spans="1:27" ht="15" customHeight="1">
      <c r="A28" s="115">
        <f t="shared" si="3"/>
        <v>85</v>
      </c>
      <c r="B28" s="551" t="s">
        <v>484</v>
      </c>
      <c r="C28" s="551"/>
      <c r="D28" s="551"/>
      <c r="E28" s="552" t="s">
        <v>480</v>
      </c>
      <c r="F28" s="552"/>
      <c r="G28" s="548" t="str">
        <f>IF($R$4="","",Užs5!J18)</f>
        <v/>
      </c>
      <c r="H28" s="548"/>
      <c r="I28" s="548" t="str">
        <f>IF($R$4="","",Užs5!M18)</f>
        <v/>
      </c>
      <c r="J28" s="548"/>
      <c r="K28" s="548"/>
      <c r="L28" s="543"/>
      <c r="M28" s="544"/>
      <c r="N28" s="116" t="s">
        <v>475</v>
      </c>
      <c r="O28" s="534" t="str">
        <f t="shared" si="2"/>
        <v/>
      </c>
      <c r="P28" s="534"/>
      <c r="Q28" s="517" t="str">
        <f t="shared" si="0"/>
        <v/>
      </c>
      <c r="R28" s="517"/>
      <c r="S28" s="102" t="str">
        <f t="shared" si="4"/>
        <v/>
      </c>
      <c r="T28" s="98"/>
      <c r="U28" s="98"/>
      <c r="V28" s="98"/>
      <c r="W28" s="98"/>
      <c r="X28" s="98"/>
      <c r="Y28" s="98"/>
      <c r="Z28" s="98"/>
      <c r="AA28" s="98"/>
    </row>
    <row r="29" spans="1:27" ht="15" customHeight="1">
      <c r="A29" s="115">
        <f t="shared" si="3"/>
        <v>97</v>
      </c>
      <c r="B29" s="551" t="s">
        <v>484</v>
      </c>
      <c r="C29" s="551"/>
      <c r="D29" s="551"/>
      <c r="E29" s="552" t="s">
        <v>483</v>
      </c>
      <c r="F29" s="552"/>
      <c r="G29" s="548" t="str">
        <f>IF($R$4="","",Užs5!J18)</f>
        <v/>
      </c>
      <c r="H29" s="548"/>
      <c r="I29" s="548" t="str">
        <f>IF($R$4="","",Užs5!M18)</f>
        <v/>
      </c>
      <c r="J29" s="548"/>
      <c r="K29" s="548"/>
      <c r="L29" s="543"/>
      <c r="M29" s="544"/>
      <c r="N29" s="116" t="s">
        <v>475</v>
      </c>
      <c r="O29" s="534" t="str">
        <f t="shared" si="2"/>
        <v/>
      </c>
      <c r="P29" s="534"/>
      <c r="Q29" s="517" t="str">
        <f t="shared" si="0"/>
        <v/>
      </c>
      <c r="R29" s="517"/>
      <c r="S29" s="102" t="str">
        <f t="shared" si="4"/>
        <v/>
      </c>
      <c r="T29" s="98"/>
      <c r="U29" s="98"/>
      <c r="V29" s="98"/>
      <c r="W29" s="98"/>
      <c r="X29" s="98"/>
      <c r="Y29" s="98"/>
      <c r="Z29" s="98"/>
      <c r="AA29" s="98"/>
    </row>
    <row r="30" spans="1:27" ht="15" customHeight="1">
      <c r="A30" s="115">
        <f t="shared" si="3"/>
        <v>87</v>
      </c>
      <c r="B30" s="553" t="s">
        <v>485</v>
      </c>
      <c r="C30" s="553"/>
      <c r="D30" s="553"/>
      <c r="E30" s="554" t="s">
        <v>480</v>
      </c>
      <c r="F30" s="554"/>
      <c r="G30" s="548" t="str">
        <f>IF($R$4="","",Užs5!J19)</f>
        <v/>
      </c>
      <c r="H30" s="548"/>
      <c r="I30" s="548" t="str">
        <f>IF($R$4="","",Užs5!M19)</f>
        <v/>
      </c>
      <c r="J30" s="548"/>
      <c r="K30" s="548"/>
      <c r="L30" s="543"/>
      <c r="M30" s="544"/>
      <c r="N30" s="116" t="s">
        <v>475</v>
      </c>
      <c r="O30" s="534" t="str">
        <f t="shared" si="2"/>
        <v/>
      </c>
      <c r="P30" s="534"/>
      <c r="Q30" s="517" t="str">
        <f t="shared" si="0"/>
        <v/>
      </c>
      <c r="R30" s="517"/>
      <c r="S30" s="102" t="str">
        <f t="shared" si="4"/>
        <v/>
      </c>
      <c r="T30" s="98"/>
      <c r="U30" s="98"/>
      <c r="V30" s="98"/>
      <c r="W30" s="98"/>
      <c r="X30" s="98"/>
      <c r="Y30" s="98"/>
      <c r="Z30" s="98"/>
      <c r="AA30" s="98"/>
    </row>
    <row r="31" spans="1:27" ht="15" customHeight="1">
      <c r="A31" s="115">
        <f t="shared" si="3"/>
        <v>99</v>
      </c>
      <c r="B31" s="553" t="s">
        <v>485</v>
      </c>
      <c r="C31" s="553"/>
      <c r="D31" s="553"/>
      <c r="E31" s="554" t="s">
        <v>483</v>
      </c>
      <c r="F31" s="554"/>
      <c r="G31" s="548" t="str">
        <f>IF($R$4="","",Užs5!J19)</f>
        <v/>
      </c>
      <c r="H31" s="548"/>
      <c r="I31" s="548" t="str">
        <f>IF($R$4="","",Užs5!M19)</f>
        <v/>
      </c>
      <c r="J31" s="548"/>
      <c r="K31" s="548"/>
      <c r="L31" s="543"/>
      <c r="M31" s="544"/>
      <c r="N31" s="116" t="s">
        <v>475</v>
      </c>
      <c r="O31" s="534" t="str">
        <f t="shared" si="2"/>
        <v/>
      </c>
      <c r="P31" s="534"/>
      <c r="Q31" s="517" t="str">
        <f t="shared" si="0"/>
        <v/>
      </c>
      <c r="R31" s="517"/>
      <c r="S31" s="102" t="str">
        <f t="shared" si="4"/>
        <v/>
      </c>
      <c r="T31" s="98"/>
      <c r="U31" s="98"/>
      <c r="V31" s="98"/>
      <c r="W31" s="98"/>
      <c r="X31" s="98"/>
      <c r="Y31" s="98"/>
      <c r="Z31" s="98"/>
      <c r="AA31" s="98"/>
    </row>
    <row r="32" spans="1:27" ht="15" customHeight="1">
      <c r="A32" s="115">
        <f t="shared" si="3"/>
        <v>88</v>
      </c>
      <c r="B32" s="555" t="s">
        <v>486</v>
      </c>
      <c r="C32" s="555"/>
      <c r="D32" s="555"/>
      <c r="E32" s="556" t="s">
        <v>480</v>
      </c>
      <c r="F32" s="556"/>
      <c r="G32" s="548" t="str">
        <f>IF($R$4="","",Užs5!J20)</f>
        <v/>
      </c>
      <c r="H32" s="548"/>
      <c r="I32" s="548" t="str">
        <f>IF($R$4="","",Užs5!M20)</f>
        <v/>
      </c>
      <c r="J32" s="548"/>
      <c r="K32" s="548"/>
      <c r="L32" s="543"/>
      <c r="M32" s="544"/>
      <c r="N32" s="116" t="s">
        <v>475</v>
      </c>
      <c r="O32" s="534" t="str">
        <f t="shared" si="2"/>
        <v/>
      </c>
      <c r="P32" s="534"/>
      <c r="Q32" s="517" t="str">
        <f t="shared" si="0"/>
        <v/>
      </c>
      <c r="R32" s="517"/>
      <c r="S32" s="102" t="str">
        <f t="shared" si="4"/>
        <v/>
      </c>
      <c r="T32" s="98"/>
      <c r="U32" s="98"/>
      <c r="V32" s="98"/>
      <c r="W32" s="98"/>
      <c r="X32" s="98"/>
      <c r="Y32" s="98"/>
      <c r="Z32" s="98"/>
      <c r="AA32" s="98"/>
    </row>
    <row r="33" spans="1:27" ht="15" customHeight="1">
      <c r="A33" s="115">
        <f t="shared" si="3"/>
        <v>100</v>
      </c>
      <c r="B33" s="555" t="s">
        <v>486</v>
      </c>
      <c r="C33" s="555"/>
      <c r="D33" s="555"/>
      <c r="E33" s="556" t="s">
        <v>483</v>
      </c>
      <c r="F33" s="556"/>
      <c r="G33" s="548" t="str">
        <f>IF($R$4="","",Užs5!J20)</f>
        <v/>
      </c>
      <c r="H33" s="548"/>
      <c r="I33" s="548" t="str">
        <f>IF($R$4="","",Užs5!M20)</f>
        <v/>
      </c>
      <c r="J33" s="548"/>
      <c r="K33" s="548"/>
      <c r="L33" s="543"/>
      <c r="M33" s="544"/>
      <c r="N33" s="116" t="s">
        <v>475</v>
      </c>
      <c r="O33" s="534" t="str">
        <f t="shared" si="2"/>
        <v/>
      </c>
      <c r="P33" s="534"/>
      <c r="Q33" s="517" t="str">
        <f t="shared" si="0"/>
        <v/>
      </c>
      <c r="R33" s="517"/>
      <c r="S33" s="102" t="str">
        <f t="shared" si="4"/>
        <v/>
      </c>
      <c r="T33" s="98"/>
      <c r="U33" s="98"/>
      <c r="V33" s="98"/>
      <c r="W33" s="98"/>
      <c r="X33" s="98"/>
      <c r="Y33" s="98"/>
      <c r="Z33" s="98"/>
      <c r="AA33" s="98"/>
    </row>
    <row r="34" spans="1:27" ht="15" customHeight="1">
      <c r="A34" s="115">
        <f t="shared" si="3"/>
        <v>89</v>
      </c>
      <c r="B34" s="557" t="s">
        <v>487</v>
      </c>
      <c r="C34" s="557"/>
      <c r="D34" s="557"/>
      <c r="E34" s="558" t="s">
        <v>480</v>
      </c>
      <c r="F34" s="558"/>
      <c r="G34" s="548" t="str">
        <f>IF($R$4="","",Užs5!J21)</f>
        <v/>
      </c>
      <c r="H34" s="548"/>
      <c r="I34" s="548" t="str">
        <f>IF($R$4="","",Užs5!M21)</f>
        <v/>
      </c>
      <c r="J34" s="548"/>
      <c r="K34" s="548"/>
      <c r="L34" s="543"/>
      <c r="M34" s="544"/>
      <c r="N34" s="116" t="s">
        <v>475</v>
      </c>
      <c r="O34" s="534" t="str">
        <f t="shared" si="2"/>
        <v/>
      </c>
      <c r="P34" s="534"/>
      <c r="Q34" s="517" t="str">
        <f t="shared" si="0"/>
        <v/>
      </c>
      <c r="R34" s="517"/>
      <c r="S34" s="102" t="str">
        <f t="shared" si="4"/>
        <v/>
      </c>
      <c r="T34" s="98"/>
      <c r="U34" s="98"/>
      <c r="V34" s="98"/>
      <c r="W34" s="98"/>
      <c r="X34" s="98"/>
      <c r="Y34" s="98"/>
      <c r="Z34" s="98"/>
      <c r="AA34" s="98"/>
    </row>
    <row r="35" spans="1:27" ht="15" customHeight="1">
      <c r="A35" s="115">
        <f t="shared" si="3"/>
        <v>101</v>
      </c>
      <c r="B35" s="557" t="s">
        <v>487</v>
      </c>
      <c r="C35" s="557"/>
      <c r="D35" s="557"/>
      <c r="E35" s="558" t="s">
        <v>483</v>
      </c>
      <c r="F35" s="558"/>
      <c r="G35" s="548" t="str">
        <f>IF($R$4="","",Užs5!J21)</f>
        <v/>
      </c>
      <c r="H35" s="548"/>
      <c r="I35" s="548" t="str">
        <f>IF($R$4="","",Užs5!M21)</f>
        <v/>
      </c>
      <c r="J35" s="548"/>
      <c r="K35" s="548"/>
      <c r="L35" s="543"/>
      <c r="M35" s="544"/>
      <c r="N35" s="116" t="s">
        <v>475</v>
      </c>
      <c r="O35" s="534" t="str">
        <f t="shared" si="2"/>
        <v/>
      </c>
      <c r="P35" s="534"/>
      <c r="Q35" s="517" t="str">
        <f t="shared" si="0"/>
        <v/>
      </c>
      <c r="R35" s="517"/>
      <c r="S35" s="102" t="str">
        <f t="shared" si="4"/>
        <v/>
      </c>
      <c r="T35" s="98"/>
      <c r="U35" s="98"/>
      <c r="V35" s="98"/>
      <c r="W35" s="98"/>
      <c r="X35" s="98"/>
      <c r="Y35" s="98"/>
      <c r="Z35" s="98"/>
      <c r="AA35" s="98"/>
    </row>
    <row r="36" spans="1:27" ht="15" customHeight="1">
      <c r="A36" s="115">
        <f>IF(E36="Tiesus",LOOKUP(B36,$B$82:$B$90,$A$82:$A$90),LOOKUP(B36,$B$94:$B$102,$A$94:$A$102))</f>
        <v>90</v>
      </c>
      <c r="B36" s="559" t="s">
        <v>488</v>
      </c>
      <c r="C36" s="559"/>
      <c r="D36" s="559"/>
      <c r="E36" s="560" t="s">
        <v>480</v>
      </c>
      <c r="F36" s="560"/>
      <c r="G36" s="548" t="str">
        <f>IF($R$4="","",Užs5!J22)</f>
        <v/>
      </c>
      <c r="H36" s="548"/>
      <c r="I36" s="548" t="str">
        <f>IF($R$4="","",Užs5!M22)</f>
        <v/>
      </c>
      <c r="J36" s="548"/>
      <c r="K36" s="548"/>
      <c r="L36" s="543"/>
      <c r="M36" s="544"/>
      <c r="N36" s="116" t="s">
        <v>475</v>
      </c>
      <c r="O36" s="534" t="str">
        <f t="shared" si="2"/>
        <v/>
      </c>
      <c r="P36" s="534"/>
      <c r="Q36" s="517" t="str">
        <f t="shared" si="0"/>
        <v/>
      </c>
      <c r="R36" s="517"/>
      <c r="S36" s="102" t="str">
        <f t="shared" si="4"/>
        <v/>
      </c>
      <c r="T36" s="98"/>
      <c r="U36" s="98"/>
      <c r="V36" s="98"/>
      <c r="W36" s="98"/>
      <c r="X36" s="98"/>
      <c r="Y36" s="98"/>
      <c r="Z36" s="98"/>
      <c r="AA36" s="98"/>
    </row>
    <row r="37" spans="1:27" ht="15" customHeight="1">
      <c r="A37" s="115">
        <f>IF(E37="Tiesus",LOOKUP(B37,$B$78:$B$89,$A$78:$A$89),LOOKUP(B37,$B$93:$B$101,$A$93:$A$101))</f>
        <v>101</v>
      </c>
      <c r="B37" s="559" t="s">
        <v>488</v>
      </c>
      <c r="C37" s="559"/>
      <c r="D37" s="559"/>
      <c r="E37" s="560" t="s">
        <v>483</v>
      </c>
      <c r="F37" s="560"/>
      <c r="G37" s="548" t="str">
        <f>IF($R$4="","",Užs5!J22)</f>
        <v/>
      </c>
      <c r="H37" s="548"/>
      <c r="I37" s="548" t="str">
        <f>IF($R$4="","",Užs5!M22)</f>
        <v/>
      </c>
      <c r="J37" s="548"/>
      <c r="K37" s="548"/>
      <c r="L37" s="543"/>
      <c r="M37" s="544"/>
      <c r="N37" s="116" t="s">
        <v>475</v>
      </c>
      <c r="O37" s="534" t="str">
        <f t="shared" si="2"/>
        <v/>
      </c>
      <c r="P37" s="534"/>
      <c r="Q37" s="517" t="str">
        <f t="shared" si="0"/>
        <v/>
      </c>
      <c r="R37" s="517"/>
      <c r="S37" s="102" t="str">
        <f t="shared" si="4"/>
        <v/>
      </c>
      <c r="T37" s="98"/>
      <c r="U37" s="98"/>
      <c r="V37" s="98"/>
      <c r="W37" s="98"/>
      <c r="X37" s="98"/>
      <c r="Y37" s="98"/>
      <c r="Z37" s="98"/>
      <c r="AA37" s="98"/>
    </row>
    <row r="38" spans="1:27" ht="15" customHeight="1">
      <c r="A38" s="115">
        <f>IF(G38="Tiesus",LOOKUP(B38,$B$105:$B118,$A$105:$A$118),LOOKUP(B38,$B$122:$B132,$A$122:$A$132))</f>
        <v>111</v>
      </c>
      <c r="B38" s="561" t="s">
        <v>489</v>
      </c>
      <c r="C38" s="561"/>
      <c r="D38" s="561"/>
      <c r="E38" s="561"/>
      <c r="F38" s="561"/>
      <c r="G38" s="562" t="s">
        <v>480</v>
      </c>
      <c r="H38" s="562"/>
      <c r="I38" s="548" t="s">
        <v>918</v>
      </c>
      <c r="J38" s="548"/>
      <c r="K38" s="548"/>
      <c r="L38" s="543"/>
      <c r="M38" s="544"/>
      <c r="N38" s="116" t="s">
        <v>475</v>
      </c>
      <c r="O38" s="534" t="str">
        <f t="shared" si="2"/>
        <v/>
      </c>
      <c r="P38" s="534"/>
      <c r="Q38" s="517" t="str">
        <f t="shared" si="0"/>
        <v/>
      </c>
      <c r="R38" s="517"/>
      <c r="S38" s="102" t="str">
        <f t="shared" si="4"/>
        <v/>
      </c>
      <c r="T38" s="98"/>
      <c r="U38" s="98"/>
      <c r="V38" s="98"/>
      <c r="W38" s="98"/>
      <c r="X38" s="98"/>
      <c r="Y38" s="98"/>
      <c r="Z38" s="98"/>
      <c r="AA38" s="98"/>
    </row>
    <row r="39" spans="1:27" ht="15" customHeight="1">
      <c r="A39" s="115">
        <f>IF(G39="Tiesus",LOOKUP(B39,$B$105:$B118,$A$105:$A$118),LOOKUP(B39,$B$122:$B132,$A$122:$A$132))</f>
        <v>112</v>
      </c>
      <c r="B39" s="561" t="s">
        <v>490</v>
      </c>
      <c r="C39" s="561"/>
      <c r="D39" s="561"/>
      <c r="E39" s="561"/>
      <c r="F39" s="561"/>
      <c r="G39" s="562" t="s">
        <v>480</v>
      </c>
      <c r="H39" s="562"/>
      <c r="I39" s="548" t="s">
        <v>918</v>
      </c>
      <c r="J39" s="548"/>
      <c r="K39" s="548"/>
      <c r="L39" s="543"/>
      <c r="M39" s="544"/>
      <c r="N39" s="116" t="s">
        <v>475</v>
      </c>
      <c r="O39" s="534" t="str">
        <f t="shared" si="2"/>
        <v/>
      </c>
      <c r="P39" s="534"/>
      <c r="Q39" s="517" t="str">
        <f t="shared" si="0"/>
        <v/>
      </c>
      <c r="R39" s="517"/>
      <c r="S39" s="102" t="str">
        <f t="shared" si="4"/>
        <v/>
      </c>
      <c r="T39" s="98"/>
      <c r="U39" s="98"/>
      <c r="V39" s="98"/>
      <c r="W39" s="98"/>
      <c r="X39" s="98"/>
      <c r="Y39" s="98"/>
      <c r="Z39" s="98"/>
      <c r="AA39" s="98"/>
    </row>
    <row r="40" spans="1:27" ht="15" customHeight="1">
      <c r="A40" s="115">
        <f ca="1">IF(G40="Tiesus",LOOKUP(B40,$B$105:$B119,$A$105:$A$118),LOOKUP(B40,$B$122:$B133,$A$122:$A$132))</f>
        <v>114</v>
      </c>
      <c r="B40" s="561" t="s">
        <v>516</v>
      </c>
      <c r="C40" s="561"/>
      <c r="D40" s="561"/>
      <c r="E40" s="561"/>
      <c r="F40" s="561"/>
      <c r="G40" s="562" t="s">
        <v>480</v>
      </c>
      <c r="H40" s="562"/>
      <c r="I40" s="548" t="s">
        <v>918</v>
      </c>
      <c r="J40" s="548"/>
      <c r="K40" s="548"/>
      <c r="L40" s="543"/>
      <c r="M40" s="544"/>
      <c r="N40" s="116" t="s">
        <v>475</v>
      </c>
      <c r="O40" s="534" t="str">
        <f t="shared" si="2"/>
        <v/>
      </c>
      <c r="P40" s="534"/>
      <c r="Q40" s="517" t="str">
        <f t="shared" si="0"/>
        <v/>
      </c>
      <c r="R40" s="517"/>
      <c r="S40" s="102" t="str">
        <f t="shared" si="4"/>
        <v/>
      </c>
      <c r="T40" s="98"/>
      <c r="U40" s="98"/>
      <c r="V40" s="98"/>
      <c r="W40" s="98"/>
      <c r="X40" s="98"/>
      <c r="Y40" s="98"/>
      <c r="Z40" s="98"/>
      <c r="AA40" s="98"/>
    </row>
    <row r="41" spans="1:27" ht="15" customHeight="1">
      <c r="A41" s="115">
        <f>IF(B41="BESIULIS-08mm",LOOKUP(B41,$B$79:$B81,$A$79:$A$81),LOOKUP(B41,$B$106:$B$108,$A$106:$A$108))</f>
        <v>79</v>
      </c>
      <c r="B41" s="563" t="s">
        <v>726</v>
      </c>
      <c r="C41" s="564"/>
      <c r="D41" s="564"/>
      <c r="E41" s="564"/>
      <c r="F41" s="565"/>
      <c r="G41" s="607" t="s">
        <v>480</v>
      </c>
      <c r="H41" s="608"/>
      <c r="I41" s="567" t="str">
        <f>IF($R$4="","",Užs5!N17)</f>
        <v/>
      </c>
      <c r="J41" s="568"/>
      <c r="K41" s="569"/>
      <c r="L41" s="543"/>
      <c r="M41" s="544"/>
      <c r="N41" s="116" t="s">
        <v>475</v>
      </c>
      <c r="O41" s="534" t="str">
        <f t="shared" ref="O41:O43" si="5">IF(L41="","",INDEX($A$1:$R$221,A41,S41))</f>
        <v/>
      </c>
      <c r="P41" s="534"/>
      <c r="Q41" s="517" t="str">
        <f t="shared" si="0"/>
        <v/>
      </c>
      <c r="R41" s="517"/>
      <c r="S41" s="327" t="str">
        <f t="shared" ref="S41:S43" si="6">IF(L41="","",LOOKUP($R$4,$A$157:$A$159,$H$157:$H$159))</f>
        <v/>
      </c>
      <c r="T41" s="98"/>
      <c r="U41" s="98"/>
      <c r="V41" s="98"/>
      <c r="W41" s="98"/>
      <c r="X41" s="98"/>
      <c r="Y41" s="98"/>
      <c r="Z41" s="98"/>
      <c r="AA41" s="98"/>
    </row>
    <row r="42" spans="1:27" ht="15" customHeight="1">
      <c r="A42" s="115">
        <f>IF(B42="BESIULIS-1mm",LOOKUP(B42,$B$79:$B81,$A$79:$A$81),LOOKUP(B42,$B$106:$B$108,$A$106:$A$108))</f>
        <v>80</v>
      </c>
      <c r="B42" s="563" t="s">
        <v>727</v>
      </c>
      <c r="C42" s="564"/>
      <c r="D42" s="564"/>
      <c r="E42" s="564"/>
      <c r="F42" s="565"/>
      <c r="G42" s="607" t="s">
        <v>480</v>
      </c>
      <c r="H42" s="608"/>
      <c r="I42" s="567" t="str">
        <f>IF($R$4="","",Užs5!N18)</f>
        <v/>
      </c>
      <c r="J42" s="568"/>
      <c r="K42" s="569"/>
      <c r="L42" s="543"/>
      <c r="M42" s="544"/>
      <c r="N42" s="116" t="s">
        <v>475</v>
      </c>
      <c r="O42" s="534" t="str">
        <f t="shared" si="5"/>
        <v/>
      </c>
      <c r="P42" s="534"/>
      <c r="Q42" s="517" t="str">
        <f t="shared" si="0"/>
        <v/>
      </c>
      <c r="R42" s="517"/>
      <c r="S42" s="327" t="str">
        <f t="shared" si="6"/>
        <v/>
      </c>
      <c r="T42" s="98"/>
      <c r="U42" s="98"/>
      <c r="V42" s="98"/>
      <c r="W42" s="98"/>
      <c r="X42" s="98"/>
      <c r="Y42" s="98"/>
      <c r="Z42" s="98"/>
      <c r="AA42" s="98"/>
    </row>
    <row r="43" spans="1:27" ht="15" customHeight="1">
      <c r="A43" s="115">
        <f>IF(B43="BESIULIS-2mm",LOOKUP(B43,$B$79:$B81,$A$79:$A$81),LOOKUP(B43,$B$106:$B$108,$A$106:$A$108))</f>
        <v>81</v>
      </c>
      <c r="B43" s="563" t="s">
        <v>728</v>
      </c>
      <c r="C43" s="564"/>
      <c r="D43" s="564"/>
      <c r="E43" s="564"/>
      <c r="F43" s="565"/>
      <c r="G43" s="566" t="s">
        <v>480</v>
      </c>
      <c r="H43" s="566"/>
      <c r="I43" s="567" t="str">
        <f>IF($R$4="","",Užs5!N19)</f>
        <v/>
      </c>
      <c r="J43" s="568"/>
      <c r="K43" s="569"/>
      <c r="L43" s="543"/>
      <c r="M43" s="544"/>
      <c r="N43" s="116" t="s">
        <v>475</v>
      </c>
      <c r="O43" s="534" t="str">
        <f t="shared" si="5"/>
        <v/>
      </c>
      <c r="P43" s="534"/>
      <c r="Q43" s="517" t="str">
        <f t="shared" si="0"/>
        <v/>
      </c>
      <c r="R43" s="517"/>
      <c r="S43" s="327" t="str">
        <f t="shared" si="6"/>
        <v/>
      </c>
      <c r="T43" s="98"/>
      <c r="U43" s="98"/>
      <c r="V43" s="98"/>
      <c r="W43" s="98"/>
      <c r="X43" s="98"/>
      <c r="Y43" s="98"/>
      <c r="Z43" s="98"/>
      <c r="AA43" s="98"/>
    </row>
    <row r="44" spans="1:27" ht="15" customHeight="1">
      <c r="A44" s="115">
        <f>LOOKUP(B44,B67:B74,A67:A74)</f>
        <v>72</v>
      </c>
      <c r="B44" s="570" t="s">
        <v>493</v>
      </c>
      <c r="C44" s="570"/>
      <c r="D44" s="570"/>
      <c r="E44" s="570"/>
      <c r="F44" s="570"/>
      <c r="G44" s="571" t="s">
        <v>494</v>
      </c>
      <c r="H44" s="571"/>
      <c r="I44" s="572" t="str">
        <f t="shared" ref="I44:I53" si="7">IF(B44="","",LOOKUP(B44,$B$67:$B$75,$J$67:$J$75))</f>
        <v>q lmdp supj.</v>
      </c>
      <c r="J44" s="572"/>
      <c r="K44" s="572"/>
      <c r="L44" s="573" t="str">
        <f>Z25</f>
        <v/>
      </c>
      <c r="M44" s="573"/>
      <c r="N44" s="107" t="s">
        <v>468</v>
      </c>
      <c r="O44" s="534" t="str">
        <f>IF(L44="","",INDEX(A1:R217,A44,S44))</f>
        <v/>
      </c>
      <c r="P44" s="534"/>
      <c r="Q44" s="517" t="str">
        <f t="shared" si="0"/>
        <v/>
      </c>
      <c r="R44" s="517"/>
      <c r="S44" s="102" t="str">
        <f t="shared" ref="S44:S53" si="8">IF(L44="","",LOOKUP($R$4,$A$149:$A$151,$H$149:$H$151))</f>
        <v/>
      </c>
      <c r="T44" s="98"/>
      <c r="U44" s="98"/>
      <c r="V44" s="98"/>
      <c r="W44" s="98"/>
      <c r="X44" s="98"/>
      <c r="Y44" s="98"/>
      <c r="Z44" s="98"/>
      <c r="AA44" s="98"/>
    </row>
    <row r="45" spans="1:27" ht="15" customHeight="1">
      <c r="A45" s="115">
        <f>LOOKUP(B45,B67:B75,A67:A75)</f>
        <v>67</v>
      </c>
      <c r="B45" s="574" t="s">
        <v>684</v>
      </c>
      <c r="C45" s="574"/>
      <c r="D45" s="574"/>
      <c r="E45" s="574"/>
      <c r="F45" s="574"/>
      <c r="G45" s="571"/>
      <c r="H45" s="571"/>
      <c r="I45" s="572" t="str">
        <f t="shared" si="7"/>
        <v>q apdirb.</v>
      </c>
      <c r="J45" s="572"/>
      <c r="K45" s="572"/>
      <c r="L45" s="575"/>
      <c r="M45" s="575"/>
      <c r="N45" s="119" t="str">
        <f t="shared" ref="N45:N53" si="9">IF(B45="","",LOOKUP(B45,$O$66:$O$77,$U$66:$U$77))</f>
        <v>vnt</v>
      </c>
      <c r="O45" s="516"/>
      <c r="P45" s="516"/>
      <c r="Q45" s="517" t="str">
        <f t="shared" si="0"/>
        <v/>
      </c>
      <c r="R45" s="517"/>
      <c r="S45" s="102" t="str">
        <f t="shared" si="8"/>
        <v/>
      </c>
      <c r="T45" s="98"/>
      <c r="U45" s="98"/>
      <c r="V45" s="98"/>
      <c r="W45" s="98"/>
      <c r="X45" s="98"/>
      <c r="Y45" s="98"/>
      <c r="Z45" s="98"/>
      <c r="AA45" s="98"/>
    </row>
    <row r="46" spans="1:27" ht="15" customHeight="1">
      <c r="A46" s="115">
        <f>LOOKUP(B46,B67:B75,A67:A75)</f>
        <v>69</v>
      </c>
      <c r="B46" s="574" t="s">
        <v>495</v>
      </c>
      <c r="C46" s="574"/>
      <c r="D46" s="574"/>
      <c r="E46" s="574"/>
      <c r="F46" s="574"/>
      <c r="G46" s="571"/>
      <c r="H46" s="571"/>
      <c r="I46" s="572" t="str">
        <f t="shared" si="7"/>
        <v>q apdirb.</v>
      </c>
      <c r="J46" s="572"/>
      <c r="K46" s="572"/>
      <c r="L46" s="575"/>
      <c r="M46" s="575"/>
      <c r="N46" s="119" t="str">
        <f t="shared" si="9"/>
        <v>vnt</v>
      </c>
      <c r="O46" s="516"/>
      <c r="P46" s="516"/>
      <c r="Q46" s="517" t="str">
        <f t="shared" si="0"/>
        <v/>
      </c>
      <c r="R46" s="517"/>
      <c r="S46" s="102" t="str">
        <f t="shared" si="8"/>
        <v/>
      </c>
      <c r="T46" s="98"/>
      <c r="U46" s="98"/>
      <c r="V46" s="98"/>
      <c r="W46" s="98"/>
      <c r="X46" s="98"/>
      <c r="Y46" s="98"/>
      <c r="Z46" s="98"/>
      <c r="AA46" s="98"/>
    </row>
    <row r="47" spans="1:27" ht="15" customHeight="1">
      <c r="A47" s="115">
        <f>LOOKUP(B47,B67:B75,A67:A75)</f>
        <v>68</v>
      </c>
      <c r="B47" s="574" t="s">
        <v>685</v>
      </c>
      <c r="C47" s="574"/>
      <c r="D47" s="574"/>
      <c r="E47" s="574"/>
      <c r="F47" s="574"/>
      <c r="G47" s="571"/>
      <c r="H47" s="571"/>
      <c r="I47" s="572" t="str">
        <f t="shared" si="7"/>
        <v>q aptarn.</v>
      </c>
      <c r="J47" s="572"/>
      <c r="K47" s="572"/>
      <c r="L47" s="575"/>
      <c r="M47" s="575"/>
      <c r="N47" s="119" t="str">
        <f t="shared" si="9"/>
        <v>vnt</v>
      </c>
      <c r="O47" s="516"/>
      <c r="P47" s="516"/>
      <c r="Q47" s="517" t="str">
        <f t="shared" si="0"/>
        <v/>
      </c>
      <c r="R47" s="517"/>
      <c r="S47" s="102" t="str">
        <f t="shared" si="8"/>
        <v/>
      </c>
      <c r="T47" s="98"/>
      <c r="U47" s="98"/>
      <c r="V47" s="98"/>
      <c r="W47" s="98"/>
      <c r="X47" s="98"/>
      <c r="Y47" s="98"/>
      <c r="Z47" s="98"/>
      <c r="AA47" s="98"/>
    </row>
    <row r="48" spans="1:27" ht="15" customHeight="1">
      <c r="A48" s="115">
        <f>LOOKUP(B48,B67:B75,A67:A75)</f>
        <v>70</v>
      </c>
      <c r="B48" s="554" t="s">
        <v>496</v>
      </c>
      <c r="C48" s="554"/>
      <c r="D48" s="554"/>
      <c r="E48" s="554"/>
      <c r="F48" s="554"/>
      <c r="G48" s="571"/>
      <c r="H48" s="571"/>
      <c r="I48" s="572" t="str">
        <f t="shared" si="7"/>
        <v>q apdirb.</v>
      </c>
      <c r="J48" s="572"/>
      <c r="K48" s="572"/>
      <c r="L48" s="575"/>
      <c r="M48" s="575"/>
      <c r="N48" s="119" t="str">
        <f t="shared" si="9"/>
        <v>m2</v>
      </c>
      <c r="O48" s="576" t="str">
        <f t="shared" ref="O48:O53" si="10">IF(L48="","",INDEX($A$1:$R$217,A48,S48))</f>
        <v/>
      </c>
      <c r="P48" s="576"/>
      <c r="Q48" s="517" t="str">
        <f t="shared" si="0"/>
        <v/>
      </c>
      <c r="R48" s="517"/>
      <c r="S48" s="102" t="str">
        <f t="shared" si="8"/>
        <v/>
      </c>
      <c r="T48" s="98"/>
      <c r="U48" s="98"/>
      <c r="V48" s="98"/>
      <c r="W48" s="98"/>
      <c r="X48" s="98"/>
      <c r="Y48" s="98"/>
      <c r="Z48" s="98"/>
      <c r="AA48" s="98"/>
    </row>
    <row r="49" spans="1:27" ht="15" customHeight="1">
      <c r="A49" s="115">
        <f>LOOKUP(B49,B67:B75,A67:A75)</f>
        <v>71</v>
      </c>
      <c r="B49" s="554" t="s">
        <v>499</v>
      </c>
      <c r="C49" s="554"/>
      <c r="D49" s="554"/>
      <c r="E49" s="554"/>
      <c r="F49" s="554"/>
      <c r="G49" s="571"/>
      <c r="H49" s="571"/>
      <c r="I49" s="572" t="str">
        <f t="shared" si="7"/>
        <v>q apdirb.</v>
      </c>
      <c r="J49" s="572"/>
      <c r="K49" s="572"/>
      <c r="L49" s="575"/>
      <c r="M49" s="575"/>
      <c r="N49" s="119" t="str">
        <f t="shared" si="9"/>
        <v>vnt</v>
      </c>
      <c r="O49" s="576" t="str">
        <f t="shared" si="10"/>
        <v/>
      </c>
      <c r="P49" s="576"/>
      <c r="Q49" s="517" t="str">
        <f t="shared" si="0"/>
        <v/>
      </c>
      <c r="R49" s="517"/>
      <c r="S49" s="102" t="str">
        <f t="shared" si="8"/>
        <v/>
      </c>
      <c r="T49" s="98"/>
      <c r="U49" s="98"/>
      <c r="V49" s="98"/>
      <c r="W49" s="98"/>
      <c r="X49" s="98"/>
      <c r="Y49" s="98"/>
      <c r="Z49" s="98"/>
      <c r="AA49" s="98"/>
    </row>
    <row r="50" spans="1:27" ht="15" customHeight="1">
      <c r="A50" s="115">
        <f>LOOKUP(B50,B67:B75,A67:A75)</f>
        <v>73</v>
      </c>
      <c r="B50" s="554" t="s">
        <v>498</v>
      </c>
      <c r="C50" s="554"/>
      <c r="D50" s="554"/>
      <c r="E50" s="554"/>
      <c r="F50" s="554"/>
      <c r="G50" s="571"/>
      <c r="H50" s="571"/>
      <c r="I50" s="572" t="str">
        <f t="shared" si="7"/>
        <v>q apdirb.</v>
      </c>
      <c r="J50" s="572"/>
      <c r="K50" s="572"/>
      <c r="L50" s="575"/>
      <c r="M50" s="575"/>
      <c r="N50" s="119" t="str">
        <f t="shared" si="9"/>
        <v>vnt</v>
      </c>
      <c r="O50" s="576" t="str">
        <f t="shared" si="10"/>
        <v/>
      </c>
      <c r="P50" s="576"/>
      <c r="Q50" s="517" t="str">
        <f t="shared" si="0"/>
        <v/>
      </c>
      <c r="R50" s="517"/>
      <c r="S50" s="102" t="str">
        <f t="shared" si="8"/>
        <v/>
      </c>
      <c r="T50" s="98"/>
      <c r="U50" s="98"/>
      <c r="V50" s="98"/>
      <c r="W50" s="98"/>
      <c r="X50" s="98"/>
      <c r="Y50" s="98"/>
      <c r="Z50" s="98"/>
      <c r="AA50" s="98"/>
    </row>
    <row r="51" spans="1:27" ht="15" customHeight="1">
      <c r="A51" s="115">
        <f>LOOKUP(B51,B67:B75,A67:A75)</f>
        <v>73</v>
      </c>
      <c r="B51" s="554" t="s">
        <v>498</v>
      </c>
      <c r="C51" s="554"/>
      <c r="D51" s="554"/>
      <c r="E51" s="554"/>
      <c r="F51" s="554"/>
      <c r="G51" s="571"/>
      <c r="H51" s="571"/>
      <c r="I51" s="572" t="str">
        <f t="shared" si="7"/>
        <v>q apdirb.</v>
      </c>
      <c r="J51" s="572"/>
      <c r="K51" s="572"/>
      <c r="L51" s="575"/>
      <c r="M51" s="575"/>
      <c r="N51" s="119" t="str">
        <f t="shared" si="9"/>
        <v>vnt</v>
      </c>
      <c r="O51" s="576" t="str">
        <f t="shared" si="10"/>
        <v/>
      </c>
      <c r="P51" s="576"/>
      <c r="Q51" s="517" t="str">
        <f t="shared" si="0"/>
        <v/>
      </c>
      <c r="R51" s="517"/>
      <c r="S51" s="102" t="str">
        <f t="shared" si="8"/>
        <v/>
      </c>
      <c r="T51" s="98"/>
      <c r="U51" s="98"/>
      <c r="V51" s="98"/>
      <c r="W51" s="98"/>
      <c r="X51" s="98"/>
      <c r="Y51" s="98"/>
      <c r="Z51" s="98"/>
      <c r="AA51" s="98"/>
    </row>
    <row r="52" spans="1:27" ht="15" customHeight="1">
      <c r="A52" s="115">
        <f>LOOKUP(B52,B67:B75,A67:A75)</f>
        <v>74</v>
      </c>
      <c r="B52" s="554" t="s">
        <v>497</v>
      </c>
      <c r="C52" s="554"/>
      <c r="D52" s="554"/>
      <c r="E52" s="554"/>
      <c r="F52" s="554"/>
      <c r="G52" s="571"/>
      <c r="H52" s="571"/>
      <c r="I52" s="572" t="str">
        <f t="shared" si="7"/>
        <v>q apdirb.</v>
      </c>
      <c r="J52" s="572"/>
      <c r="K52" s="572"/>
      <c r="L52" s="575"/>
      <c r="M52" s="575"/>
      <c r="N52" s="119" t="str">
        <f t="shared" si="9"/>
        <v>m'</v>
      </c>
      <c r="O52" s="576" t="str">
        <f t="shared" si="10"/>
        <v/>
      </c>
      <c r="P52" s="576"/>
      <c r="Q52" s="517" t="str">
        <f t="shared" si="0"/>
        <v/>
      </c>
      <c r="R52" s="517"/>
      <c r="S52" s="102" t="str">
        <f t="shared" si="8"/>
        <v/>
      </c>
      <c r="T52" s="98"/>
      <c r="U52" s="98"/>
      <c r="V52" s="98"/>
      <c r="W52" s="98"/>
      <c r="X52" s="98"/>
      <c r="Y52" s="98"/>
      <c r="Z52" s="98"/>
      <c r="AA52" s="98"/>
    </row>
    <row r="53" spans="1:27" ht="15" customHeight="1" thickBot="1">
      <c r="A53" s="115">
        <f>LOOKUP(B53,B67:B75,A67:A75)</f>
        <v>75</v>
      </c>
      <c r="B53" s="554" t="s">
        <v>500</v>
      </c>
      <c r="C53" s="554"/>
      <c r="D53" s="554"/>
      <c r="E53" s="554"/>
      <c r="F53" s="554"/>
      <c r="G53" s="571"/>
      <c r="H53" s="571"/>
      <c r="I53" s="572" t="str">
        <f t="shared" si="7"/>
        <v>q apdirb.</v>
      </c>
      <c r="J53" s="572"/>
      <c r="K53" s="572"/>
      <c r="L53" s="575"/>
      <c r="M53" s="575"/>
      <c r="N53" s="119" t="str">
        <f t="shared" si="9"/>
        <v>vnt</v>
      </c>
      <c r="O53" s="576" t="str">
        <f t="shared" si="10"/>
        <v/>
      </c>
      <c r="P53" s="576"/>
      <c r="Q53" s="517" t="str">
        <f t="shared" si="0"/>
        <v/>
      </c>
      <c r="R53" s="517"/>
      <c r="S53" s="102" t="str">
        <f t="shared" si="8"/>
        <v/>
      </c>
      <c r="T53" s="98"/>
      <c r="U53" s="98"/>
      <c r="V53" s="98"/>
      <c r="W53" s="98"/>
      <c r="X53" s="98"/>
      <c r="Y53" s="98"/>
      <c r="Z53" s="98"/>
      <c r="AA53" s="98"/>
    </row>
    <row r="54" spans="1:27" ht="18" customHeight="1" thickBot="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585" t="s">
        <v>501</v>
      </c>
      <c r="N54" s="585"/>
      <c r="O54" s="585"/>
      <c r="P54" s="585"/>
      <c r="Q54" s="577">
        <f>SUM(Q16:R53)</f>
        <v>0</v>
      </c>
      <c r="R54" s="577"/>
      <c r="S54" s="98"/>
      <c r="T54" s="98"/>
      <c r="U54" s="98"/>
      <c r="V54" s="98"/>
      <c r="W54" s="98"/>
      <c r="X54" s="98"/>
      <c r="Y54" s="98"/>
      <c r="Z54" s="98"/>
      <c r="AA54" s="98"/>
    </row>
    <row r="55" spans="1:27" ht="8.1" customHeight="1" thickBot="1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120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</row>
    <row r="56" spans="1:27" ht="15.6" customHeight="1" thickTop="1" thickBot="1">
      <c r="A56" s="614" t="s">
        <v>502</v>
      </c>
      <c r="B56" s="615"/>
      <c r="C56" s="615"/>
      <c r="D56" s="616"/>
      <c r="E56" s="80" t="s">
        <v>85</v>
      </c>
      <c r="F56" s="617" t="s">
        <v>596</v>
      </c>
      <c r="G56" s="618"/>
      <c r="H56" s="618"/>
      <c r="I56" s="618"/>
      <c r="J56" s="618"/>
      <c r="K56" s="618"/>
      <c r="L56" s="618"/>
      <c r="M56" s="619"/>
      <c r="N56" s="620" t="s">
        <v>503</v>
      </c>
      <c r="O56" s="589"/>
      <c r="P56" s="621"/>
      <c r="Q56" s="622"/>
      <c r="R56" s="623"/>
      <c r="S56" s="98"/>
      <c r="T56" s="98"/>
      <c r="U56" s="98"/>
      <c r="V56" s="98"/>
      <c r="W56" s="98"/>
      <c r="X56" s="98"/>
      <c r="Y56" s="98"/>
      <c r="Z56" s="98"/>
      <c r="AA56" s="98"/>
    </row>
    <row r="57" spans="1:27" ht="5.55" customHeight="1" thickTop="1">
      <c r="A57" s="584"/>
      <c r="B57" s="584"/>
      <c r="C57" s="584"/>
      <c r="D57" s="584"/>
      <c r="E57" s="584"/>
      <c r="F57" s="584"/>
      <c r="G57" s="584"/>
      <c r="H57" s="584"/>
      <c r="I57" s="584"/>
      <c r="J57" s="584"/>
      <c r="K57" s="584"/>
      <c r="L57" s="584"/>
      <c r="M57" s="584"/>
      <c r="N57" s="584"/>
      <c r="O57" s="584"/>
      <c r="P57" s="584"/>
      <c r="Q57" s="584"/>
      <c r="R57" s="584"/>
      <c r="S57" s="98"/>
      <c r="T57" s="98"/>
      <c r="U57" s="98"/>
      <c r="V57" s="98"/>
      <c r="W57" s="98"/>
      <c r="X57" s="98"/>
      <c r="Y57" s="98"/>
      <c r="Z57" s="98"/>
      <c r="AA57" s="98"/>
    </row>
    <row r="58" spans="1:27" ht="8.1" customHeight="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46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</row>
    <row r="59" spans="1:27" ht="14.55" customHeight="1">
      <c r="A59" s="586" t="s">
        <v>594</v>
      </c>
      <c r="B59" s="587"/>
      <c r="C59" s="586" t="s">
        <v>7</v>
      </c>
      <c r="D59" s="588"/>
      <c r="E59" s="588"/>
      <c r="F59" s="588"/>
      <c r="G59" s="588"/>
      <c r="H59" s="587"/>
      <c r="I59" s="586" t="s">
        <v>504</v>
      </c>
      <c r="J59" s="588"/>
      <c r="K59" s="588"/>
      <c r="L59" s="587"/>
      <c r="M59" s="586" t="s">
        <v>461</v>
      </c>
      <c r="N59" s="587"/>
      <c r="O59" s="586" t="s">
        <v>464</v>
      </c>
      <c r="P59" s="587"/>
      <c r="Q59" s="586" t="s">
        <v>595</v>
      </c>
      <c r="R59" s="587"/>
      <c r="S59" s="98"/>
      <c r="T59" s="98"/>
      <c r="U59" s="98"/>
      <c r="V59" s="98"/>
      <c r="W59" s="98"/>
      <c r="X59" s="98"/>
      <c r="Y59" s="98"/>
      <c r="Z59" s="98"/>
      <c r="AA59" s="98"/>
    </row>
    <row r="60" spans="1:27" ht="14.55" customHeight="1">
      <c r="A60" s="600">
        <f>K4</f>
        <v>0</v>
      </c>
      <c r="B60" s="601"/>
      <c r="C60" s="595" t="str">
        <f>B4</f>
        <v/>
      </c>
      <c r="D60" s="596"/>
      <c r="E60" s="596"/>
      <c r="F60" s="596"/>
      <c r="G60" s="596"/>
      <c r="H60" s="597"/>
      <c r="I60" s="595" t="str">
        <f ca="1">B9</f>
        <v>???</v>
      </c>
      <c r="J60" s="596"/>
      <c r="K60" s="596"/>
      <c r="L60" s="597"/>
      <c r="M60" s="598">
        <f>L16</f>
        <v>0</v>
      </c>
      <c r="N60" s="599"/>
      <c r="O60" s="578">
        <f>Q54</f>
        <v>0</v>
      </c>
      <c r="P60" s="579"/>
      <c r="Q60" s="578">
        <f>Q56</f>
        <v>0</v>
      </c>
      <c r="R60" s="579"/>
      <c r="S60" s="98"/>
      <c r="T60" s="98"/>
      <c r="U60" s="98"/>
      <c r="V60" s="98"/>
      <c r="W60" s="98"/>
      <c r="X60" s="98"/>
      <c r="Y60" s="98"/>
      <c r="Z60" s="98"/>
      <c r="AA60" s="98"/>
    </row>
    <row r="61" spans="1:27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46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</row>
    <row r="62" spans="1:27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8"/>
      <c r="S62" s="98"/>
      <c r="T62" s="98"/>
      <c r="U62" s="98"/>
      <c r="V62" s="98"/>
      <c r="W62" s="98"/>
      <c r="X62" s="98"/>
      <c r="Y62" s="98"/>
      <c r="Z62" s="98"/>
      <c r="AA62" s="98"/>
    </row>
    <row r="63" spans="1:27" hidden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524"/>
      <c r="P63" s="524"/>
      <c r="Q63" s="524"/>
      <c r="R63" s="524"/>
      <c r="S63" s="524"/>
      <c r="T63" s="98"/>
      <c r="U63" s="98"/>
      <c r="V63" s="98"/>
      <c r="W63" s="98"/>
      <c r="X63" s="98"/>
      <c r="Y63" s="98"/>
      <c r="Z63" s="98"/>
      <c r="AA63" s="98"/>
    </row>
    <row r="64" spans="1:27" hidden="1">
      <c r="A64" s="80"/>
      <c r="B64" s="80"/>
      <c r="C64" s="80"/>
      <c r="D64" s="46"/>
      <c r="E64" s="46"/>
      <c r="F64" s="46"/>
      <c r="G64" s="121">
        <f>COLUMN()</f>
        <v>7</v>
      </c>
      <c r="H64" s="121">
        <f>COLUMN()</f>
        <v>8</v>
      </c>
      <c r="I64" s="121">
        <f>COLUMN()</f>
        <v>9</v>
      </c>
      <c r="J64" s="46"/>
      <c r="K64" s="154" t="s">
        <v>1656</v>
      </c>
      <c r="L64" s="46"/>
      <c r="M64" s="46"/>
      <c r="N64" s="46"/>
      <c r="O64" s="582" t="s">
        <v>543</v>
      </c>
      <c r="P64" s="582"/>
      <c r="Q64" s="582"/>
      <c r="R64" s="582"/>
      <c r="S64" s="582"/>
      <c r="T64" s="582"/>
      <c r="U64" s="98"/>
      <c r="V64" s="98"/>
      <c r="W64" s="98"/>
      <c r="X64" s="98"/>
      <c r="Y64" s="98"/>
      <c r="Z64" s="98"/>
      <c r="AA64" s="98"/>
    </row>
    <row r="65" spans="1:27" ht="14.55" hidden="1" customHeight="1">
      <c r="A65" s="80"/>
      <c r="B65" s="580" t="s">
        <v>505</v>
      </c>
      <c r="C65" s="580"/>
      <c r="D65" s="580"/>
      <c r="E65" s="580"/>
      <c r="F65" s="46"/>
      <c r="G65" s="581" t="s">
        <v>506</v>
      </c>
      <c r="H65" s="581"/>
      <c r="I65" s="581"/>
      <c r="J65" s="46"/>
      <c r="K65" s="46"/>
      <c r="L65" s="46"/>
      <c r="M65" s="46"/>
      <c r="N65" s="46"/>
      <c r="O65" s="582"/>
      <c r="P65" s="582"/>
      <c r="Q65" s="582"/>
      <c r="R65" s="582"/>
      <c r="S65" s="582"/>
      <c r="T65" s="582"/>
      <c r="U65" s="98"/>
      <c r="V65" s="98"/>
      <c r="W65" s="98"/>
      <c r="X65" s="98"/>
      <c r="Y65" s="98"/>
      <c r="Z65" s="98"/>
      <c r="AA65" s="98"/>
    </row>
    <row r="66" spans="1:27" hidden="1">
      <c r="A66" s="80"/>
      <c r="B66" s="592" t="s">
        <v>507</v>
      </c>
      <c r="C66" s="592"/>
      <c r="D66" s="592"/>
      <c r="E66" s="592"/>
      <c r="F66" s="122" t="s">
        <v>85</v>
      </c>
      <c r="G66" s="123">
        <v>1</v>
      </c>
      <c r="H66" s="124">
        <v>2</v>
      </c>
      <c r="I66" s="192">
        <v>3</v>
      </c>
      <c r="J66" s="593" t="s">
        <v>508</v>
      </c>
      <c r="K66" s="593"/>
      <c r="L66" s="593"/>
      <c r="M66" s="593"/>
      <c r="N66" s="46"/>
      <c r="O66" s="274" t="s">
        <v>684</v>
      </c>
      <c r="P66" s="275"/>
      <c r="Q66" s="275"/>
      <c r="R66" s="275"/>
      <c r="S66" s="275"/>
      <c r="T66" s="276"/>
      <c r="U66" s="272" t="s">
        <v>471</v>
      </c>
      <c r="V66" s="98"/>
      <c r="W66" s="98"/>
      <c r="X66" s="98"/>
      <c r="Y66" s="98"/>
      <c r="Z66" s="98"/>
      <c r="AA66" s="98"/>
    </row>
    <row r="67" spans="1:27" hidden="1">
      <c r="A67" s="125">
        <f>ROW()</f>
        <v>67</v>
      </c>
      <c r="B67" s="279" t="s">
        <v>684</v>
      </c>
      <c r="C67" s="277"/>
      <c r="D67" s="277"/>
      <c r="E67" s="277"/>
      <c r="F67" s="122" t="s">
        <v>471</v>
      </c>
      <c r="G67" s="123" t="s">
        <v>85</v>
      </c>
      <c r="H67" s="124" t="s">
        <v>85</v>
      </c>
      <c r="I67" s="192" t="s">
        <v>85</v>
      </c>
      <c r="J67" s="131" t="s">
        <v>509</v>
      </c>
      <c r="K67" s="278"/>
      <c r="L67" s="278"/>
      <c r="M67" s="180"/>
      <c r="N67" s="46"/>
      <c r="O67" s="203" t="s">
        <v>495</v>
      </c>
      <c r="P67" s="204"/>
      <c r="Q67" s="204"/>
      <c r="R67" s="204"/>
      <c r="S67" s="204"/>
      <c r="T67" s="206"/>
      <c r="U67" s="272" t="s">
        <v>471</v>
      </c>
      <c r="V67" s="143"/>
      <c r="W67" s="98"/>
      <c r="X67" s="98"/>
      <c r="Y67" s="98"/>
      <c r="Z67" s="98"/>
      <c r="AA67" s="98"/>
    </row>
    <row r="68" spans="1:27" hidden="1">
      <c r="A68" s="125">
        <f>ROW()</f>
        <v>68</v>
      </c>
      <c r="B68" s="279" t="s">
        <v>685</v>
      </c>
      <c r="C68" s="277"/>
      <c r="D68" s="277"/>
      <c r="E68" s="277"/>
      <c r="F68" s="122" t="s">
        <v>471</v>
      </c>
      <c r="G68" s="123" t="s">
        <v>85</v>
      </c>
      <c r="H68" s="124" t="s">
        <v>85</v>
      </c>
      <c r="I68" s="192" t="s">
        <v>85</v>
      </c>
      <c r="J68" s="131" t="s">
        <v>686</v>
      </c>
      <c r="K68" s="278"/>
      <c r="L68" s="278"/>
      <c r="M68" s="180"/>
      <c r="N68" s="46"/>
      <c r="O68" s="203" t="s">
        <v>685</v>
      </c>
      <c r="P68" s="204"/>
      <c r="Q68" s="204"/>
      <c r="R68" s="204"/>
      <c r="S68" s="204"/>
      <c r="T68" s="206"/>
      <c r="U68" s="272" t="s">
        <v>471</v>
      </c>
      <c r="V68" s="143"/>
      <c r="W68" s="98"/>
      <c r="X68" s="98"/>
      <c r="Y68" s="98"/>
      <c r="Z68" s="98"/>
      <c r="AA68" s="98"/>
    </row>
    <row r="69" spans="1:27" hidden="1">
      <c r="A69" s="125">
        <f>ROW()</f>
        <v>69</v>
      </c>
      <c r="B69" s="126" t="s">
        <v>495</v>
      </c>
      <c r="C69" s="127"/>
      <c r="D69" s="128"/>
      <c r="E69" s="128"/>
      <c r="F69" s="137" t="s">
        <v>471</v>
      </c>
      <c r="G69" s="129" t="s">
        <v>85</v>
      </c>
      <c r="H69" s="130" t="s">
        <v>85</v>
      </c>
      <c r="I69" s="193" t="s">
        <v>85</v>
      </c>
      <c r="J69" s="131" t="s">
        <v>509</v>
      </c>
      <c r="K69" s="132"/>
      <c r="L69" s="133"/>
      <c r="M69" s="134"/>
      <c r="N69" s="46"/>
      <c r="O69" s="203" t="s">
        <v>542</v>
      </c>
      <c r="P69" s="204"/>
      <c r="Q69" s="204"/>
      <c r="R69" s="204"/>
      <c r="S69" s="204"/>
      <c r="T69" s="206"/>
      <c r="U69" s="272" t="s">
        <v>471</v>
      </c>
      <c r="V69" s="205"/>
      <c r="W69" s="98"/>
      <c r="X69" s="98"/>
      <c r="Y69" s="98"/>
      <c r="Z69" s="98"/>
      <c r="AA69" s="98"/>
    </row>
    <row r="70" spans="1:27" hidden="1">
      <c r="A70" s="125">
        <f>ROW()</f>
        <v>70</v>
      </c>
      <c r="B70" s="126" t="s">
        <v>496</v>
      </c>
      <c r="C70" s="135"/>
      <c r="D70" s="136"/>
      <c r="E70" s="136"/>
      <c r="F70" s="137" t="s">
        <v>468</v>
      </c>
      <c r="G70" s="138">
        <v>12</v>
      </c>
      <c r="H70" s="139">
        <v>10</v>
      </c>
      <c r="I70" s="194">
        <v>8</v>
      </c>
      <c r="J70" s="131" t="s">
        <v>509</v>
      </c>
      <c r="K70" s="132"/>
      <c r="L70" s="133"/>
      <c r="M70" s="134"/>
      <c r="N70" s="46"/>
      <c r="O70" s="203" t="s">
        <v>496</v>
      </c>
      <c r="P70" s="204"/>
      <c r="Q70" s="204"/>
      <c r="R70" s="204"/>
      <c r="S70" s="204"/>
      <c r="T70" s="206"/>
      <c r="U70" s="273" t="s">
        <v>547</v>
      </c>
      <c r="V70" s="205"/>
      <c r="W70" s="98"/>
      <c r="X70" s="98"/>
      <c r="Y70" s="98"/>
      <c r="Z70" s="98"/>
      <c r="AA70" s="98"/>
    </row>
    <row r="71" spans="1:27" hidden="1">
      <c r="A71" s="125">
        <f>ROW()</f>
        <v>71</v>
      </c>
      <c r="B71" s="126" t="s">
        <v>499</v>
      </c>
      <c r="C71" s="127"/>
      <c r="D71" s="128"/>
      <c r="E71" s="128"/>
      <c r="F71" s="137" t="s">
        <v>471</v>
      </c>
      <c r="G71" s="138">
        <v>12</v>
      </c>
      <c r="H71" s="139">
        <v>10</v>
      </c>
      <c r="I71" s="194">
        <v>8</v>
      </c>
      <c r="J71" s="131" t="s">
        <v>509</v>
      </c>
      <c r="K71" s="140"/>
      <c r="L71" s="128"/>
      <c r="M71" s="141"/>
      <c r="N71" s="46"/>
      <c r="O71" s="203" t="s">
        <v>499</v>
      </c>
      <c r="P71" s="204"/>
      <c r="Q71" s="204"/>
      <c r="R71" s="204"/>
      <c r="S71" s="204"/>
      <c r="T71" s="206"/>
      <c r="U71" s="272" t="s">
        <v>471</v>
      </c>
      <c r="V71" s="205"/>
      <c r="W71" s="98"/>
      <c r="X71" s="98"/>
      <c r="Y71" s="98"/>
      <c r="Z71" s="98"/>
      <c r="AA71" s="98"/>
    </row>
    <row r="72" spans="1:27" hidden="1">
      <c r="A72" s="125">
        <f>ROW()</f>
        <v>72</v>
      </c>
      <c r="B72" s="126" t="s">
        <v>493</v>
      </c>
      <c r="C72" s="135"/>
      <c r="D72" s="136"/>
      <c r="E72" s="136"/>
      <c r="F72" s="137" t="s">
        <v>468</v>
      </c>
      <c r="G72" s="138">
        <v>6</v>
      </c>
      <c r="H72" s="139">
        <v>5</v>
      </c>
      <c r="I72" s="194">
        <v>4.5</v>
      </c>
      <c r="J72" s="131" t="s">
        <v>467</v>
      </c>
      <c r="K72" s="132"/>
      <c r="L72" s="133"/>
      <c r="M72" s="134"/>
      <c r="N72" s="46"/>
      <c r="O72" s="203" t="s">
        <v>493</v>
      </c>
      <c r="P72" s="204"/>
      <c r="Q72" s="204"/>
      <c r="R72" s="204"/>
      <c r="S72" s="204"/>
      <c r="T72" s="206"/>
      <c r="U72" s="273" t="s">
        <v>547</v>
      </c>
      <c r="V72" s="205"/>
      <c r="W72" s="98"/>
      <c r="X72" s="98"/>
      <c r="Y72" s="98"/>
      <c r="Z72" s="98"/>
      <c r="AA72" s="98"/>
    </row>
    <row r="73" spans="1:27" hidden="1">
      <c r="A73" s="125">
        <f>ROW()</f>
        <v>73</v>
      </c>
      <c r="B73" s="126" t="s">
        <v>498</v>
      </c>
      <c r="C73" s="135"/>
      <c r="D73" s="136"/>
      <c r="E73" s="136"/>
      <c r="F73" s="137" t="s">
        <v>471</v>
      </c>
      <c r="G73" s="138">
        <v>6</v>
      </c>
      <c r="H73" s="139">
        <v>5</v>
      </c>
      <c r="I73" s="194">
        <v>4.5</v>
      </c>
      <c r="J73" s="131" t="s">
        <v>509</v>
      </c>
      <c r="K73" s="132"/>
      <c r="L73" s="133"/>
      <c r="M73" s="134"/>
      <c r="N73" s="46"/>
      <c r="O73" s="203" t="s">
        <v>498</v>
      </c>
      <c r="P73" s="204"/>
      <c r="Q73" s="204"/>
      <c r="R73" s="204"/>
      <c r="S73" s="204"/>
      <c r="T73" s="206"/>
      <c r="U73" s="272" t="s">
        <v>471</v>
      </c>
      <c r="V73" s="205"/>
      <c r="W73" s="98"/>
      <c r="X73" s="98"/>
      <c r="Y73" s="98"/>
      <c r="Z73" s="98"/>
      <c r="AA73" s="98"/>
    </row>
    <row r="74" spans="1:27" hidden="1">
      <c r="A74" s="125">
        <f>ROW()</f>
        <v>74</v>
      </c>
      <c r="B74" s="126" t="s">
        <v>497</v>
      </c>
      <c r="C74" s="135"/>
      <c r="D74" s="136"/>
      <c r="E74" s="136"/>
      <c r="F74" s="122" t="s">
        <v>475</v>
      </c>
      <c r="G74" s="138">
        <v>12</v>
      </c>
      <c r="H74" s="139">
        <v>10</v>
      </c>
      <c r="I74" s="194">
        <v>8</v>
      </c>
      <c r="J74" s="131" t="s">
        <v>509</v>
      </c>
      <c r="K74" s="132"/>
      <c r="L74" s="133"/>
      <c r="M74" s="134"/>
      <c r="N74" s="46"/>
      <c r="O74" s="203" t="s">
        <v>497</v>
      </c>
      <c r="P74" s="204"/>
      <c r="Q74" s="204"/>
      <c r="R74" s="204"/>
      <c r="S74" s="204"/>
      <c r="T74" s="206"/>
      <c r="U74" s="272" t="s">
        <v>475</v>
      </c>
      <c r="V74" s="205"/>
      <c r="W74" s="98"/>
      <c r="X74" s="98"/>
      <c r="Y74" s="98"/>
      <c r="Z74" s="98"/>
      <c r="AA74" s="98"/>
    </row>
    <row r="75" spans="1:27" hidden="1">
      <c r="A75" s="125">
        <f>ROW()</f>
        <v>75</v>
      </c>
      <c r="B75" s="126" t="s">
        <v>500</v>
      </c>
      <c r="C75" s="135"/>
      <c r="D75" s="136"/>
      <c r="E75" s="136"/>
      <c r="F75" s="122" t="s">
        <v>471</v>
      </c>
      <c r="G75" s="138">
        <v>2</v>
      </c>
      <c r="H75" s="139">
        <v>1.5</v>
      </c>
      <c r="I75" s="194">
        <v>1</v>
      </c>
      <c r="J75" s="131" t="s">
        <v>509</v>
      </c>
      <c r="K75" s="132"/>
      <c r="L75" s="133"/>
      <c r="M75" s="134"/>
      <c r="N75" s="46"/>
      <c r="O75" s="203" t="s">
        <v>546</v>
      </c>
      <c r="P75" s="204"/>
      <c r="Q75" s="204"/>
      <c r="R75" s="204"/>
      <c r="S75" s="204"/>
      <c r="T75" s="206"/>
      <c r="U75" s="272" t="s">
        <v>471</v>
      </c>
      <c r="V75" s="98"/>
      <c r="W75" s="98"/>
      <c r="X75" s="98"/>
      <c r="Y75" s="98"/>
      <c r="Z75" s="98"/>
      <c r="AA75" s="98"/>
    </row>
    <row r="76" spans="1:27" ht="14.55" hidden="1" customHeight="1">
      <c r="A76" s="80"/>
      <c r="B76" s="80"/>
      <c r="C76" s="142"/>
      <c r="D76" s="46"/>
      <c r="E76" s="46"/>
      <c r="F76" s="10"/>
      <c r="G76" s="121">
        <f>COLUMN()</f>
        <v>7</v>
      </c>
      <c r="H76" s="121">
        <f>COLUMN()</f>
        <v>8</v>
      </c>
      <c r="I76" s="121">
        <f>COLUMN()</f>
        <v>9</v>
      </c>
      <c r="J76" s="46"/>
      <c r="K76" s="46"/>
      <c r="L76" s="46"/>
      <c r="M76" s="46"/>
      <c r="N76" s="46"/>
      <c r="O76" s="203" t="s">
        <v>500</v>
      </c>
      <c r="P76" s="204"/>
      <c r="Q76" s="204"/>
      <c r="R76" s="204"/>
      <c r="S76" s="204"/>
      <c r="T76" s="206"/>
      <c r="U76" s="272" t="s">
        <v>471</v>
      </c>
      <c r="V76" s="98"/>
      <c r="W76" s="98"/>
      <c r="X76" s="98"/>
      <c r="Y76" s="98"/>
      <c r="Z76" s="98"/>
      <c r="AA76" s="98"/>
    </row>
    <row r="77" spans="1:27" hidden="1">
      <c r="A77" s="10"/>
      <c r="B77" s="580" t="s">
        <v>505</v>
      </c>
      <c r="C77" s="580"/>
      <c r="D77" s="580"/>
      <c r="E77" s="580"/>
      <c r="F77" s="580"/>
      <c r="G77" s="581" t="s">
        <v>506</v>
      </c>
      <c r="H77" s="581"/>
      <c r="I77" s="581"/>
      <c r="J77" s="144"/>
      <c r="K77" s="144"/>
      <c r="L77" s="46"/>
      <c r="M77" s="46"/>
      <c r="N77" s="46"/>
      <c r="O77" s="207" t="s">
        <v>541</v>
      </c>
      <c r="P77" s="208"/>
      <c r="Q77" s="208"/>
      <c r="R77" s="208"/>
      <c r="S77" s="208"/>
      <c r="T77" s="209"/>
      <c r="U77" s="272" t="s">
        <v>471</v>
      </c>
      <c r="V77" s="98"/>
      <c r="W77" s="98"/>
      <c r="X77" s="98"/>
      <c r="Y77" s="98"/>
      <c r="Z77" s="98"/>
      <c r="AA77" s="98"/>
    </row>
    <row r="78" spans="1:27" hidden="1">
      <c r="A78" s="10"/>
      <c r="B78" s="594" t="s">
        <v>510</v>
      </c>
      <c r="C78" s="594"/>
      <c r="D78" s="594"/>
      <c r="E78" s="594"/>
      <c r="F78" s="594"/>
      <c r="G78" s="145">
        <v>1</v>
      </c>
      <c r="H78" s="146">
        <v>2</v>
      </c>
      <c r="I78" s="146">
        <v>3</v>
      </c>
      <c r="J78" s="147"/>
      <c r="K78" s="148"/>
      <c r="L78" s="46"/>
      <c r="M78" s="46"/>
      <c r="N78" s="46"/>
      <c r="V78" s="98"/>
      <c r="W78" s="98"/>
      <c r="X78" s="98"/>
      <c r="Y78" s="98"/>
      <c r="Z78" s="98"/>
      <c r="AA78" s="98"/>
    </row>
    <row r="79" spans="1:27" hidden="1">
      <c r="A79" s="125">
        <f t="shared" ref="A79:A81" si="11">ROW()</f>
        <v>79</v>
      </c>
      <c r="B79" s="324" t="s">
        <v>726</v>
      </c>
      <c r="C79" s="325"/>
      <c r="D79" s="325"/>
      <c r="E79" s="150"/>
      <c r="F79" s="151"/>
      <c r="G79" s="321">
        <v>5</v>
      </c>
      <c r="H79" s="322">
        <v>4.5</v>
      </c>
      <c r="I79" s="323">
        <v>4.5</v>
      </c>
      <c r="J79" s="147"/>
      <c r="K79" s="154" t="s">
        <v>910</v>
      </c>
      <c r="L79" s="46"/>
      <c r="M79" s="46"/>
      <c r="N79" s="46"/>
      <c r="V79" s="98"/>
      <c r="W79" s="98"/>
      <c r="X79" s="98"/>
      <c r="Y79" s="98"/>
      <c r="Z79" s="98"/>
      <c r="AA79" s="98"/>
    </row>
    <row r="80" spans="1:27" hidden="1">
      <c r="A80" s="125">
        <f t="shared" si="11"/>
        <v>80</v>
      </c>
      <c r="B80" s="324" t="s">
        <v>727</v>
      </c>
      <c r="C80" s="325"/>
      <c r="D80" s="325"/>
      <c r="E80" s="150"/>
      <c r="F80" s="151"/>
      <c r="G80" s="321">
        <v>5</v>
      </c>
      <c r="H80" s="322">
        <v>4.5</v>
      </c>
      <c r="I80" s="323">
        <v>4.5</v>
      </c>
      <c r="J80" s="147"/>
      <c r="K80" s="148"/>
      <c r="L80" s="46"/>
      <c r="M80" s="46"/>
      <c r="N80" s="46"/>
      <c r="V80" s="98"/>
      <c r="W80" s="98"/>
      <c r="X80" s="98"/>
      <c r="Y80" s="98"/>
      <c r="Z80" s="98"/>
      <c r="AA80" s="98"/>
    </row>
    <row r="81" spans="1:27" hidden="1">
      <c r="A81" s="125">
        <f t="shared" si="11"/>
        <v>81</v>
      </c>
      <c r="B81" s="324" t="s">
        <v>728</v>
      </c>
      <c r="C81" s="325"/>
      <c r="D81" s="325"/>
      <c r="E81" s="150"/>
      <c r="F81" s="151"/>
      <c r="G81" s="321">
        <v>5</v>
      </c>
      <c r="H81" s="322">
        <v>4.5</v>
      </c>
      <c r="I81" s="323">
        <v>4.5</v>
      </c>
      <c r="J81" s="147"/>
      <c r="K81" s="148"/>
      <c r="L81" s="46"/>
      <c r="M81" s="46"/>
      <c r="N81" s="46"/>
      <c r="V81" s="98"/>
      <c r="W81" s="98"/>
      <c r="X81" s="98"/>
      <c r="Y81" s="98"/>
      <c r="Z81" s="98"/>
      <c r="AA81" s="98"/>
    </row>
    <row r="82" spans="1:27" hidden="1">
      <c r="A82" s="125">
        <f t="shared" ref="A82:A133" si="12">ROW()</f>
        <v>82</v>
      </c>
      <c r="B82" s="149" t="s">
        <v>479</v>
      </c>
      <c r="C82" s="150"/>
      <c r="D82" s="150"/>
      <c r="E82" s="150"/>
      <c r="F82" s="151"/>
      <c r="G82" s="138">
        <v>1.3</v>
      </c>
      <c r="H82" s="152">
        <v>1.1000000000000001</v>
      </c>
      <c r="I82" s="195">
        <v>1.1000000000000001</v>
      </c>
      <c r="J82" s="153"/>
      <c r="K82" s="154"/>
      <c r="L82" s="46"/>
      <c r="M82" s="46"/>
      <c r="N82" s="46"/>
      <c r="O82" s="46"/>
      <c r="P82" s="46"/>
      <c r="Q82" s="46"/>
      <c r="R82" s="98"/>
      <c r="S82" s="98"/>
      <c r="T82" s="143"/>
      <c r="U82" s="98"/>
      <c r="V82" s="98"/>
      <c r="W82" s="98"/>
      <c r="X82" s="98"/>
      <c r="Y82" s="98"/>
      <c r="Z82" s="98"/>
      <c r="AA82" s="98"/>
    </row>
    <row r="83" spans="1:27" hidden="1">
      <c r="A83" s="125">
        <f t="shared" si="12"/>
        <v>83</v>
      </c>
      <c r="B83" s="149" t="s">
        <v>481</v>
      </c>
      <c r="C83" s="150"/>
      <c r="D83" s="150"/>
      <c r="E83" s="150"/>
      <c r="F83" s="151"/>
      <c r="G83" s="138">
        <v>1.3</v>
      </c>
      <c r="H83" s="152">
        <v>1.1000000000000001</v>
      </c>
      <c r="I83" s="195">
        <v>1.1000000000000001</v>
      </c>
      <c r="J83" s="153"/>
      <c r="K83" s="155"/>
      <c r="L83" s="46"/>
      <c r="M83" s="46"/>
      <c r="N83" s="46"/>
      <c r="O83" s="46"/>
      <c r="P83" s="46"/>
      <c r="Q83" s="46"/>
      <c r="R83" s="98"/>
      <c r="S83" s="98"/>
      <c r="T83" s="143"/>
      <c r="U83" s="98"/>
      <c r="V83" s="98"/>
      <c r="W83" s="98"/>
      <c r="X83" s="98"/>
      <c r="Y83" s="98"/>
      <c r="Z83" s="98"/>
      <c r="AA83" s="98"/>
    </row>
    <row r="84" spans="1:27" hidden="1">
      <c r="A84" s="125">
        <f t="shared" si="12"/>
        <v>84</v>
      </c>
      <c r="B84" s="149" t="s">
        <v>482</v>
      </c>
      <c r="C84" s="150"/>
      <c r="D84" s="150"/>
      <c r="E84" s="150"/>
      <c r="F84" s="151"/>
      <c r="G84" s="138">
        <v>1.6</v>
      </c>
      <c r="H84" s="152">
        <v>1.4</v>
      </c>
      <c r="I84" s="195">
        <v>1.4</v>
      </c>
      <c r="J84" s="153"/>
      <c r="K84" s="155"/>
      <c r="L84" s="46"/>
      <c r="M84" s="46"/>
      <c r="N84" s="46"/>
      <c r="O84" s="46"/>
      <c r="P84" s="46"/>
      <c r="Q84" s="46"/>
      <c r="R84" s="98"/>
      <c r="S84" s="98"/>
      <c r="T84" s="143"/>
      <c r="U84" s="98"/>
      <c r="V84" s="98"/>
      <c r="W84" s="98"/>
      <c r="X84" s="98"/>
      <c r="Y84" s="98"/>
      <c r="Z84" s="98"/>
      <c r="AA84" s="98"/>
    </row>
    <row r="85" spans="1:27" hidden="1">
      <c r="A85" s="125">
        <f t="shared" si="12"/>
        <v>85</v>
      </c>
      <c r="B85" s="149" t="s">
        <v>484</v>
      </c>
      <c r="C85" s="150"/>
      <c r="D85" s="150"/>
      <c r="E85" s="150"/>
      <c r="F85" s="151"/>
      <c r="G85" s="138">
        <v>1.9</v>
      </c>
      <c r="H85" s="152">
        <v>1.6</v>
      </c>
      <c r="I85" s="195">
        <v>1.6</v>
      </c>
      <c r="J85" s="153"/>
      <c r="K85" s="155"/>
      <c r="L85" s="46"/>
      <c r="M85" s="46"/>
      <c r="N85" s="46"/>
      <c r="O85" s="46"/>
      <c r="P85" s="46"/>
      <c r="Q85" s="46"/>
      <c r="R85" s="98"/>
      <c r="S85" s="98"/>
      <c r="T85" s="143"/>
      <c r="U85" s="98"/>
      <c r="V85" s="98"/>
      <c r="W85" s="98"/>
      <c r="X85" s="98"/>
      <c r="Y85" s="98"/>
      <c r="Z85" s="98"/>
      <c r="AA85" s="98"/>
    </row>
    <row r="86" spans="1:27" hidden="1">
      <c r="A86" s="125">
        <f t="shared" si="12"/>
        <v>86</v>
      </c>
      <c r="B86" s="149" t="s">
        <v>711</v>
      </c>
      <c r="C86" s="150"/>
      <c r="D86" s="150"/>
      <c r="E86" s="150"/>
      <c r="F86" s="151"/>
      <c r="G86" s="138">
        <v>2.4</v>
      </c>
      <c r="H86" s="152">
        <v>2.1</v>
      </c>
      <c r="I86" s="195">
        <v>2.1</v>
      </c>
      <c r="J86" s="153"/>
      <c r="K86" s="155"/>
      <c r="L86" s="46"/>
      <c r="M86" s="46"/>
      <c r="N86" s="46"/>
      <c r="O86" s="46"/>
      <c r="P86" s="46"/>
      <c r="Q86" s="46"/>
      <c r="R86" s="98"/>
      <c r="S86" s="98"/>
      <c r="T86" s="143"/>
      <c r="U86" s="98"/>
      <c r="V86" s="98"/>
      <c r="W86" s="98"/>
      <c r="X86" s="98"/>
      <c r="Y86" s="98"/>
      <c r="Z86" s="98"/>
      <c r="AA86" s="98"/>
    </row>
    <row r="87" spans="1:27" hidden="1">
      <c r="A87" s="125">
        <f t="shared" si="12"/>
        <v>87</v>
      </c>
      <c r="B87" s="149" t="s">
        <v>485</v>
      </c>
      <c r="C87" s="150"/>
      <c r="D87" s="150"/>
      <c r="E87" s="150"/>
      <c r="F87" s="151"/>
      <c r="G87" s="138">
        <v>2.4</v>
      </c>
      <c r="H87" s="152">
        <v>2.1</v>
      </c>
      <c r="I87" s="195">
        <v>2.1</v>
      </c>
      <c r="J87" s="153"/>
      <c r="K87" s="155"/>
      <c r="L87" s="46"/>
      <c r="M87" s="46"/>
      <c r="N87" s="46"/>
      <c r="O87" s="46"/>
      <c r="P87" s="46"/>
      <c r="Q87" s="46"/>
      <c r="R87" s="98"/>
      <c r="S87" s="98"/>
      <c r="T87" s="143"/>
      <c r="U87" s="98"/>
      <c r="V87" s="98"/>
      <c r="W87" s="98"/>
      <c r="X87" s="98"/>
      <c r="Y87" s="98"/>
      <c r="Z87" s="98"/>
      <c r="AA87" s="98"/>
    </row>
    <row r="88" spans="1:27" hidden="1">
      <c r="A88" s="125">
        <f t="shared" si="12"/>
        <v>88</v>
      </c>
      <c r="B88" s="149" t="s">
        <v>486</v>
      </c>
      <c r="C88" s="150"/>
      <c r="D88" s="150"/>
      <c r="E88" s="150"/>
      <c r="F88" s="151"/>
      <c r="G88" s="138">
        <v>3.2</v>
      </c>
      <c r="H88" s="152">
        <v>2.7</v>
      </c>
      <c r="I88" s="195">
        <v>2.7</v>
      </c>
      <c r="J88" s="153"/>
      <c r="K88" s="155"/>
      <c r="L88" s="46"/>
      <c r="M88" s="46"/>
      <c r="N88" s="46"/>
      <c r="O88" s="46"/>
      <c r="P88" s="46"/>
      <c r="Q88" s="46"/>
      <c r="R88" s="98"/>
      <c r="S88" s="98"/>
      <c r="T88" s="98"/>
      <c r="U88" s="98"/>
      <c r="V88" s="98"/>
      <c r="W88" s="98"/>
      <c r="X88" s="98"/>
      <c r="Y88" s="98"/>
      <c r="Z88" s="98"/>
      <c r="AA88" s="98"/>
    </row>
    <row r="89" spans="1:27" hidden="1">
      <c r="A89" s="125">
        <f t="shared" si="12"/>
        <v>89</v>
      </c>
      <c r="B89" s="149" t="s">
        <v>487</v>
      </c>
      <c r="C89" s="150"/>
      <c r="D89" s="150"/>
      <c r="E89" s="150"/>
      <c r="F89" s="151"/>
      <c r="G89" s="138">
        <v>4.2</v>
      </c>
      <c r="H89" s="152">
        <v>3.2</v>
      </c>
      <c r="I89" s="195">
        <v>3.2</v>
      </c>
      <c r="J89" s="153"/>
      <c r="K89" s="155"/>
      <c r="L89" s="46"/>
      <c r="M89" s="46"/>
      <c r="N89" s="46"/>
      <c r="O89" s="46"/>
      <c r="P89" s="46"/>
      <c r="Q89" s="46"/>
      <c r="R89" s="98"/>
      <c r="S89" s="98"/>
      <c r="T89" s="98"/>
      <c r="U89" s="98"/>
      <c r="V89" s="98"/>
      <c r="W89" s="98"/>
      <c r="X89" s="98"/>
      <c r="Y89" s="98"/>
      <c r="Z89" s="98"/>
      <c r="AA89" s="98"/>
    </row>
    <row r="90" spans="1:27" hidden="1">
      <c r="A90" s="125">
        <f t="shared" si="12"/>
        <v>90</v>
      </c>
      <c r="B90" s="149" t="s">
        <v>488</v>
      </c>
      <c r="C90" s="150"/>
      <c r="D90" s="150"/>
      <c r="E90" s="150"/>
      <c r="F90" s="151"/>
      <c r="G90" s="138">
        <v>4.2</v>
      </c>
      <c r="H90" s="152">
        <v>3.2</v>
      </c>
      <c r="I90" s="195">
        <v>3.2</v>
      </c>
      <c r="J90" s="153"/>
      <c r="K90" s="155"/>
      <c r="L90" s="46"/>
      <c r="M90" s="46"/>
      <c r="N90" s="46"/>
      <c r="O90" s="46"/>
      <c r="P90" s="46"/>
      <c r="Q90" s="46"/>
      <c r="R90" s="98"/>
      <c r="S90" s="98"/>
      <c r="T90" s="98"/>
      <c r="U90" s="98"/>
      <c r="V90" s="98"/>
      <c r="W90" s="98"/>
      <c r="X90" s="98"/>
      <c r="Y90" s="98"/>
      <c r="Z90" s="98"/>
      <c r="AA90" s="98"/>
    </row>
    <row r="91" spans="1:27" ht="14.55" hidden="1" customHeight="1">
      <c r="A91" s="156"/>
      <c r="B91" s="17"/>
      <c r="C91" s="17"/>
      <c r="D91" s="17"/>
      <c r="E91" s="17"/>
      <c r="F91" s="17"/>
      <c r="G91" s="121">
        <f>COLUMN()</f>
        <v>7</v>
      </c>
      <c r="H91" s="121">
        <f>COLUMN()</f>
        <v>8</v>
      </c>
      <c r="I91" s="121">
        <f>COLUMN()</f>
        <v>9</v>
      </c>
      <c r="J91" s="157"/>
      <c r="K91" s="157"/>
      <c r="L91" s="46"/>
      <c r="M91" s="46"/>
      <c r="N91" s="46"/>
      <c r="O91" s="46"/>
      <c r="P91" s="46"/>
      <c r="Q91" s="46"/>
      <c r="R91" s="98"/>
      <c r="S91" s="98"/>
      <c r="T91" s="98"/>
      <c r="U91" s="98"/>
      <c r="V91" s="98"/>
      <c r="W91" s="98"/>
      <c r="X91" s="98"/>
      <c r="Y91" s="98"/>
      <c r="Z91" s="98"/>
      <c r="AA91" s="98"/>
    </row>
    <row r="92" spans="1:27" hidden="1">
      <c r="A92" s="10"/>
      <c r="B92" s="580" t="s">
        <v>505</v>
      </c>
      <c r="C92" s="580"/>
      <c r="D92" s="580"/>
      <c r="E92" s="580"/>
      <c r="F92" s="580"/>
      <c r="G92" s="581" t="s">
        <v>506</v>
      </c>
      <c r="H92" s="581"/>
      <c r="I92" s="581"/>
      <c r="J92" s="158"/>
      <c r="K92" s="158"/>
      <c r="L92" s="46"/>
      <c r="M92" s="46"/>
      <c r="N92" s="46"/>
      <c r="O92" s="46"/>
      <c r="P92" s="46"/>
      <c r="Q92" s="46"/>
      <c r="R92" s="98"/>
      <c r="S92" s="98"/>
      <c r="T92" s="98"/>
      <c r="U92" s="98"/>
      <c r="V92" s="98"/>
      <c r="W92" s="98"/>
      <c r="X92" s="98"/>
      <c r="Y92" s="98"/>
      <c r="Z92" s="98"/>
      <c r="AA92" s="98"/>
    </row>
    <row r="93" spans="1:27" hidden="1">
      <c r="A93" s="156"/>
      <c r="B93" s="603" t="s">
        <v>512</v>
      </c>
      <c r="C93" s="603"/>
      <c r="D93" s="603"/>
      <c r="E93" s="603"/>
      <c r="F93" s="603"/>
      <c r="G93" s="145">
        <v>1</v>
      </c>
      <c r="H93" s="146">
        <v>2</v>
      </c>
      <c r="I93" s="146">
        <v>3</v>
      </c>
      <c r="J93" s="159"/>
      <c r="K93" s="160"/>
      <c r="L93" s="46"/>
      <c r="M93" s="46"/>
      <c r="N93" s="46"/>
      <c r="O93" s="46"/>
      <c r="P93" s="46"/>
      <c r="Q93" s="46"/>
      <c r="R93" s="98"/>
      <c r="S93" s="98"/>
      <c r="T93" s="98"/>
      <c r="U93" s="98"/>
      <c r="V93" s="98"/>
      <c r="W93" s="98"/>
      <c r="X93" s="98"/>
      <c r="Y93" s="98"/>
      <c r="Z93" s="98"/>
      <c r="AA93" s="98"/>
    </row>
    <row r="94" spans="1:27" hidden="1">
      <c r="A94" s="125">
        <f t="shared" ref="A94:A102" si="13">ROW()</f>
        <v>94</v>
      </c>
      <c r="B94" s="149" t="s">
        <v>479</v>
      </c>
      <c r="C94" s="150"/>
      <c r="D94" s="150"/>
      <c r="E94" s="150"/>
      <c r="F94" s="151"/>
      <c r="G94" s="161">
        <v>0</v>
      </c>
      <c r="H94" s="162">
        <v>0</v>
      </c>
      <c r="I94" s="196">
        <v>0</v>
      </c>
      <c r="J94" s="163"/>
      <c r="K94" s="154" t="s">
        <v>910</v>
      </c>
      <c r="L94" s="46"/>
      <c r="M94" s="46"/>
      <c r="N94" s="46"/>
      <c r="O94" s="46"/>
      <c r="P94" s="46"/>
      <c r="Q94" s="46"/>
      <c r="R94" s="98"/>
      <c r="S94" s="98"/>
      <c r="T94" s="98"/>
      <c r="U94" s="98"/>
      <c r="V94" s="98"/>
      <c r="W94" s="98"/>
      <c r="X94" s="98"/>
      <c r="Y94" s="98"/>
      <c r="Z94" s="98"/>
      <c r="AA94" s="98"/>
    </row>
    <row r="95" spans="1:27" hidden="1">
      <c r="A95" s="125">
        <f t="shared" si="13"/>
        <v>95</v>
      </c>
      <c r="B95" s="149" t="s">
        <v>481</v>
      </c>
      <c r="C95" s="150"/>
      <c r="D95" s="150"/>
      <c r="E95" s="150"/>
      <c r="F95" s="151"/>
      <c r="G95" s="161">
        <v>0</v>
      </c>
      <c r="H95" s="162">
        <v>0</v>
      </c>
      <c r="I95" s="196">
        <v>0</v>
      </c>
      <c r="J95" s="163"/>
      <c r="K95" s="164"/>
      <c r="L95" s="46"/>
      <c r="M95" s="46"/>
      <c r="N95" s="46"/>
      <c r="O95" s="46"/>
      <c r="P95" s="46"/>
      <c r="Q95" s="46"/>
      <c r="R95" s="98"/>
      <c r="S95" s="98"/>
      <c r="T95" s="98"/>
      <c r="U95" s="98"/>
      <c r="V95" s="98"/>
      <c r="W95" s="98"/>
      <c r="X95" s="98"/>
      <c r="Y95" s="98"/>
      <c r="Z95" s="98"/>
      <c r="AA95" s="98"/>
    </row>
    <row r="96" spans="1:27" hidden="1">
      <c r="A96" s="125">
        <f t="shared" si="13"/>
        <v>96</v>
      </c>
      <c r="B96" s="149" t="s">
        <v>482</v>
      </c>
      <c r="C96" s="150"/>
      <c r="D96" s="150"/>
      <c r="E96" s="150"/>
      <c r="F96" s="151"/>
      <c r="G96" s="138">
        <v>3.2</v>
      </c>
      <c r="H96" s="152">
        <v>3</v>
      </c>
      <c r="I96" s="195">
        <v>3</v>
      </c>
      <c r="J96" s="163"/>
      <c r="K96" s="164"/>
      <c r="L96" s="46"/>
      <c r="M96" s="46"/>
      <c r="N96" s="46"/>
      <c r="O96" s="46"/>
      <c r="P96" s="46"/>
      <c r="Q96" s="46"/>
      <c r="R96" s="98"/>
      <c r="S96" s="98"/>
      <c r="T96" s="98"/>
      <c r="U96" s="98"/>
      <c r="V96" s="98"/>
      <c r="W96" s="98"/>
      <c r="X96" s="98"/>
      <c r="Y96" s="98"/>
      <c r="Z96" s="98"/>
      <c r="AA96" s="98"/>
    </row>
    <row r="97" spans="1:27" hidden="1">
      <c r="A97" s="125">
        <f t="shared" si="13"/>
        <v>97</v>
      </c>
      <c r="B97" s="149" t="s">
        <v>484</v>
      </c>
      <c r="C97" s="150"/>
      <c r="D97" s="150"/>
      <c r="E97" s="150"/>
      <c r="F97" s="151"/>
      <c r="G97" s="138">
        <v>3.7</v>
      </c>
      <c r="H97" s="152">
        <v>3.2</v>
      </c>
      <c r="I97" s="195">
        <v>3.2</v>
      </c>
      <c r="J97" s="163"/>
      <c r="K97" s="164"/>
      <c r="L97" s="46"/>
      <c r="M97" s="46"/>
      <c r="N97" s="46"/>
      <c r="O97" s="46"/>
      <c r="P97" s="46"/>
      <c r="Q97" s="46"/>
      <c r="R97" s="98"/>
      <c r="S97" s="98"/>
      <c r="T97" s="98"/>
      <c r="U97" s="98"/>
      <c r="V97" s="98"/>
      <c r="W97" s="98"/>
      <c r="X97" s="98"/>
      <c r="Y97" s="98"/>
      <c r="Z97" s="98"/>
      <c r="AA97" s="98"/>
    </row>
    <row r="98" spans="1:27" hidden="1">
      <c r="A98" s="125">
        <f t="shared" si="13"/>
        <v>98</v>
      </c>
      <c r="B98" s="149" t="s">
        <v>711</v>
      </c>
      <c r="C98" s="150"/>
      <c r="D98" s="150"/>
      <c r="E98" s="150"/>
      <c r="F98" s="151"/>
      <c r="G98" s="138">
        <v>4.2</v>
      </c>
      <c r="H98" s="152">
        <v>3.7</v>
      </c>
      <c r="I98" s="195">
        <v>3.7</v>
      </c>
      <c r="J98" s="163"/>
      <c r="K98" s="164"/>
      <c r="L98" s="46"/>
      <c r="M98" s="46"/>
      <c r="N98" s="46"/>
      <c r="O98" s="46"/>
      <c r="P98" s="46"/>
      <c r="Q98" s="46"/>
      <c r="R98" s="98"/>
      <c r="S98" s="98"/>
      <c r="T98" s="98"/>
      <c r="U98" s="98"/>
      <c r="V98" s="98"/>
      <c r="W98" s="98"/>
      <c r="X98" s="98"/>
      <c r="Y98" s="98"/>
      <c r="Z98" s="98"/>
      <c r="AA98" s="98"/>
    </row>
    <row r="99" spans="1:27" hidden="1">
      <c r="A99" s="125">
        <f t="shared" si="13"/>
        <v>99</v>
      </c>
      <c r="B99" s="149" t="s">
        <v>485</v>
      </c>
      <c r="C99" s="150"/>
      <c r="D99" s="150"/>
      <c r="E99" s="150"/>
      <c r="F99" s="151"/>
      <c r="G99" s="138">
        <v>4.7</v>
      </c>
      <c r="H99" s="152">
        <v>4.2</v>
      </c>
      <c r="I99" s="195">
        <v>4.2</v>
      </c>
      <c r="J99" s="163"/>
      <c r="K99" s="164"/>
      <c r="L99" s="46"/>
      <c r="M99" s="46"/>
      <c r="N99" s="46"/>
      <c r="O99" s="46"/>
      <c r="P99" s="46"/>
      <c r="Q99" s="46"/>
      <c r="R99" s="98"/>
      <c r="S99" s="98"/>
      <c r="T99" s="98"/>
      <c r="U99" s="98"/>
      <c r="V99" s="98"/>
      <c r="W99" s="98"/>
      <c r="X99" s="98"/>
      <c r="Y99" s="98"/>
      <c r="Z99" s="98"/>
      <c r="AA99" s="98"/>
    </row>
    <row r="100" spans="1:27" hidden="1">
      <c r="A100" s="125">
        <f t="shared" si="13"/>
        <v>100</v>
      </c>
      <c r="B100" s="149" t="s">
        <v>486</v>
      </c>
      <c r="C100" s="150"/>
      <c r="D100" s="150"/>
      <c r="E100" s="150"/>
      <c r="F100" s="151"/>
      <c r="G100" s="138">
        <v>5.3</v>
      </c>
      <c r="H100" s="152">
        <v>4.8</v>
      </c>
      <c r="I100" s="195">
        <v>4.8</v>
      </c>
      <c r="J100" s="163"/>
      <c r="K100" s="164"/>
      <c r="L100" s="46"/>
      <c r="M100" s="46"/>
      <c r="N100" s="46"/>
      <c r="O100" s="46"/>
      <c r="P100" s="46"/>
      <c r="Q100" s="46"/>
      <c r="R100" s="98"/>
      <c r="S100" s="98"/>
      <c r="T100" s="98"/>
      <c r="U100" s="98"/>
      <c r="V100" s="98"/>
      <c r="W100" s="98"/>
      <c r="X100" s="98"/>
      <c r="Y100" s="98"/>
      <c r="Z100" s="98"/>
      <c r="AA100" s="98"/>
    </row>
    <row r="101" spans="1:27" hidden="1">
      <c r="A101" s="125">
        <f t="shared" si="13"/>
        <v>101</v>
      </c>
      <c r="B101" s="149" t="s">
        <v>487</v>
      </c>
      <c r="C101" s="150"/>
      <c r="D101" s="150"/>
      <c r="E101" s="150"/>
      <c r="F101" s="151"/>
      <c r="G101" s="138">
        <v>5.8</v>
      </c>
      <c r="H101" s="152">
        <v>5.3</v>
      </c>
      <c r="I101" s="195">
        <v>5.3</v>
      </c>
      <c r="J101" s="163"/>
      <c r="K101" s="164"/>
      <c r="L101" s="46"/>
      <c r="M101" s="46"/>
      <c r="N101" s="46"/>
      <c r="O101" s="46"/>
      <c r="P101" s="46"/>
      <c r="Q101" s="46"/>
      <c r="R101" s="98"/>
      <c r="S101" s="98"/>
      <c r="T101" s="98"/>
      <c r="U101" s="98"/>
      <c r="V101" s="98"/>
      <c r="W101" s="98"/>
      <c r="X101" s="98"/>
      <c r="Y101" s="98"/>
      <c r="Z101" s="98"/>
      <c r="AA101" s="98"/>
    </row>
    <row r="102" spans="1:27" hidden="1">
      <c r="A102" s="125">
        <f t="shared" si="13"/>
        <v>102</v>
      </c>
      <c r="B102" s="149" t="s">
        <v>488</v>
      </c>
      <c r="C102" s="150"/>
      <c r="D102" s="150"/>
      <c r="E102" s="150"/>
      <c r="F102" s="151"/>
      <c r="G102" s="138">
        <v>5.8</v>
      </c>
      <c r="H102" s="152">
        <v>5.3</v>
      </c>
      <c r="I102" s="195">
        <v>5.3</v>
      </c>
      <c r="J102" s="163"/>
      <c r="K102" s="164"/>
      <c r="L102" s="46"/>
      <c r="M102" s="46"/>
      <c r="N102" s="46"/>
      <c r="O102" s="46"/>
      <c r="P102" s="46"/>
      <c r="Q102" s="46"/>
      <c r="R102" s="98"/>
      <c r="S102" s="98"/>
      <c r="T102" s="98"/>
      <c r="U102" s="98"/>
      <c r="V102" s="98"/>
      <c r="W102" s="98"/>
      <c r="X102" s="98"/>
      <c r="Y102" s="98"/>
      <c r="Z102" s="98"/>
      <c r="AA102" s="98"/>
    </row>
    <row r="103" spans="1:27" ht="14.55" hidden="1" customHeight="1">
      <c r="A103" s="156"/>
      <c r="B103" s="17"/>
      <c r="C103" s="17"/>
      <c r="D103" s="17"/>
      <c r="E103" s="17"/>
      <c r="F103" s="17"/>
      <c r="G103" s="121">
        <f>COLUMN()</f>
        <v>7</v>
      </c>
      <c r="H103" s="121">
        <f>COLUMN()</f>
        <v>8</v>
      </c>
      <c r="I103" s="121">
        <f>COLUMN()</f>
        <v>9</v>
      </c>
      <c r="J103" s="157"/>
      <c r="K103" s="157"/>
      <c r="L103" s="46"/>
      <c r="M103" s="46"/>
      <c r="N103" s="46"/>
      <c r="O103" s="46"/>
      <c r="P103" s="46"/>
      <c r="Q103" s="46"/>
      <c r="R103" s="98"/>
      <c r="S103" s="98"/>
      <c r="T103" s="98"/>
      <c r="U103" s="98"/>
      <c r="V103" s="98"/>
      <c r="W103" s="98"/>
      <c r="X103" s="98"/>
      <c r="Y103" s="98"/>
      <c r="Z103" s="98"/>
      <c r="AA103" s="98"/>
    </row>
    <row r="104" spans="1:27" hidden="1">
      <c r="A104" s="10"/>
      <c r="B104" s="580" t="s">
        <v>505</v>
      </c>
      <c r="C104" s="580"/>
      <c r="D104" s="580"/>
      <c r="E104" s="580"/>
      <c r="F104" s="580"/>
      <c r="G104" s="581" t="s">
        <v>506</v>
      </c>
      <c r="H104" s="581"/>
      <c r="I104" s="581"/>
      <c r="J104" s="157"/>
      <c r="K104" s="157"/>
      <c r="L104" s="46"/>
      <c r="M104" s="46"/>
      <c r="N104" s="46"/>
      <c r="O104" s="46"/>
      <c r="P104" s="46"/>
      <c r="Q104" s="46"/>
      <c r="R104" s="98"/>
      <c r="S104" s="98"/>
      <c r="T104" s="98"/>
      <c r="U104" s="98"/>
      <c r="V104" s="98"/>
      <c r="W104" s="98"/>
      <c r="X104" s="98"/>
      <c r="Y104" s="98"/>
      <c r="Z104" s="98"/>
      <c r="AA104" s="98"/>
    </row>
    <row r="105" spans="1:27" hidden="1">
      <c r="A105" s="10"/>
      <c r="B105" s="604" t="s">
        <v>513</v>
      </c>
      <c r="C105" s="604"/>
      <c r="D105" s="604"/>
      <c r="E105" s="604"/>
      <c r="F105" s="604"/>
      <c r="G105" s="145">
        <v>1</v>
      </c>
      <c r="H105" s="146">
        <v>2</v>
      </c>
      <c r="I105" s="146">
        <v>3</v>
      </c>
      <c r="J105" s="157"/>
      <c r="K105" s="157"/>
      <c r="L105" s="46"/>
      <c r="M105" s="46"/>
      <c r="N105" s="46"/>
      <c r="O105" s="46"/>
      <c r="P105" s="46"/>
      <c r="Q105" s="46"/>
      <c r="R105" s="98"/>
      <c r="S105" s="98"/>
      <c r="T105" s="98"/>
      <c r="U105" s="98"/>
      <c r="V105" s="98"/>
      <c r="W105" s="98"/>
      <c r="X105" s="98"/>
      <c r="Y105" s="98"/>
      <c r="Z105" s="98"/>
      <c r="AA105" s="98"/>
    </row>
    <row r="106" spans="1:27" hidden="1">
      <c r="A106" s="125">
        <f t="shared" ref="A106:A108" si="14">ROW()</f>
        <v>106</v>
      </c>
      <c r="B106" s="326" t="s">
        <v>735</v>
      </c>
      <c r="C106" s="325"/>
      <c r="D106" s="325"/>
      <c r="E106" s="325"/>
      <c r="F106" s="151"/>
      <c r="G106" s="319">
        <f>G79-K106</f>
        <v>4.5</v>
      </c>
      <c r="H106" s="320">
        <f>H79-K106</f>
        <v>4</v>
      </c>
      <c r="I106" s="320">
        <f>I79-K106</f>
        <v>4</v>
      </c>
      <c r="J106" s="157"/>
      <c r="K106" s="360">
        <v>0.5</v>
      </c>
      <c r="L106" s="46"/>
      <c r="M106" s="154" t="s">
        <v>910</v>
      </c>
      <c r="N106" s="46"/>
      <c r="O106" s="46"/>
      <c r="P106" s="46"/>
      <c r="Q106" s="46"/>
      <c r="R106" s="98"/>
      <c r="S106" s="98"/>
      <c r="T106" s="98"/>
      <c r="U106" s="98"/>
      <c r="V106" s="98"/>
      <c r="W106" s="98"/>
      <c r="X106" s="98"/>
      <c r="Y106" s="98"/>
      <c r="Z106" s="98"/>
      <c r="AA106" s="98"/>
    </row>
    <row r="107" spans="1:27" hidden="1">
      <c r="A107" s="125">
        <f t="shared" si="14"/>
        <v>107</v>
      </c>
      <c r="B107" s="326" t="s">
        <v>736</v>
      </c>
      <c r="C107" s="325"/>
      <c r="D107" s="325"/>
      <c r="E107" s="325"/>
      <c r="F107" s="151"/>
      <c r="G107" s="319">
        <f>G80-K107</f>
        <v>4.5</v>
      </c>
      <c r="H107" s="320">
        <f>H80-K107</f>
        <v>4</v>
      </c>
      <c r="I107" s="320">
        <f>I80-K107</f>
        <v>4</v>
      </c>
      <c r="J107" s="157"/>
      <c r="K107" s="360">
        <v>0.5</v>
      </c>
      <c r="L107" s="46"/>
      <c r="M107" s="46"/>
      <c r="N107" s="46"/>
      <c r="O107" s="46"/>
      <c r="P107" s="46"/>
      <c r="Q107" s="46"/>
      <c r="R107" s="98"/>
      <c r="S107" s="98"/>
      <c r="T107" s="98"/>
      <c r="U107" s="98"/>
      <c r="V107" s="98"/>
      <c r="W107" s="98"/>
      <c r="X107" s="98"/>
      <c r="Y107" s="98"/>
      <c r="Z107" s="98"/>
      <c r="AA107" s="98"/>
    </row>
    <row r="108" spans="1:27" hidden="1">
      <c r="A108" s="125">
        <f t="shared" si="14"/>
        <v>108</v>
      </c>
      <c r="B108" s="326" t="s">
        <v>737</v>
      </c>
      <c r="C108" s="325"/>
      <c r="D108" s="325"/>
      <c r="E108" s="325"/>
      <c r="F108" s="151"/>
      <c r="G108" s="319">
        <f>G81-K108</f>
        <v>4.5</v>
      </c>
      <c r="H108" s="320">
        <f>H81-K108</f>
        <v>4</v>
      </c>
      <c r="I108" s="320">
        <f>I81-K108</f>
        <v>4</v>
      </c>
      <c r="J108" s="157"/>
      <c r="K108" s="360">
        <v>0.5</v>
      </c>
      <c r="L108" s="46"/>
      <c r="M108" s="46"/>
      <c r="N108" s="46"/>
      <c r="O108" s="46"/>
      <c r="P108" s="46"/>
      <c r="Q108" s="46"/>
      <c r="R108" s="98"/>
      <c r="S108" s="98"/>
      <c r="T108" s="98"/>
      <c r="U108" s="98"/>
      <c r="V108" s="98"/>
      <c r="W108" s="98"/>
      <c r="X108" s="98"/>
      <c r="Y108" s="98"/>
      <c r="Z108" s="98"/>
      <c r="AA108" s="98"/>
    </row>
    <row r="109" spans="1:27" hidden="1">
      <c r="A109" s="125">
        <f t="shared" si="12"/>
        <v>109</v>
      </c>
      <c r="B109" s="165" t="s">
        <v>492</v>
      </c>
      <c r="C109" s="150"/>
      <c r="D109" s="150"/>
      <c r="E109" s="150"/>
      <c r="F109" s="151"/>
      <c r="G109" s="166">
        <f>H140-K109</f>
        <v>0.84</v>
      </c>
      <c r="H109" s="167">
        <f>I140-K109</f>
        <v>0.74</v>
      </c>
      <c r="I109" s="197">
        <f>J140-K109</f>
        <v>0.74</v>
      </c>
      <c r="J109" s="157"/>
      <c r="K109" s="168">
        <v>0.06</v>
      </c>
      <c r="L109" s="46"/>
      <c r="M109" s="154"/>
      <c r="N109" s="46"/>
      <c r="O109" s="46"/>
      <c r="P109" s="46"/>
      <c r="Q109" s="46"/>
      <c r="R109" s="98"/>
      <c r="S109" s="98"/>
      <c r="T109" s="98"/>
      <c r="U109" s="98"/>
      <c r="V109" s="98"/>
      <c r="W109" s="98"/>
      <c r="X109" s="98"/>
      <c r="Y109" s="98"/>
      <c r="Z109" s="98"/>
      <c r="AA109" s="98"/>
    </row>
    <row r="110" spans="1:27" hidden="1">
      <c r="A110" s="125">
        <f t="shared" si="12"/>
        <v>110</v>
      </c>
      <c r="B110" s="165" t="s">
        <v>514</v>
      </c>
      <c r="C110" s="150"/>
      <c r="D110" s="150"/>
      <c r="E110" s="150"/>
      <c r="F110" s="151"/>
      <c r="G110" s="166">
        <f>H143-K110</f>
        <v>2.08</v>
      </c>
      <c r="H110" s="167">
        <f>I143-K110</f>
        <v>1.88</v>
      </c>
      <c r="I110" s="197">
        <f>J143-K110</f>
        <v>1.88</v>
      </c>
      <c r="J110" s="157"/>
      <c r="K110" s="168">
        <v>0.12</v>
      </c>
      <c r="L110" s="46"/>
      <c r="M110" s="46"/>
      <c r="N110" s="46"/>
      <c r="O110" s="46"/>
      <c r="P110" s="46"/>
      <c r="Q110" s="46"/>
      <c r="R110" s="98"/>
      <c r="S110" s="98"/>
      <c r="T110" s="98"/>
      <c r="U110" s="98"/>
      <c r="V110" s="98"/>
      <c r="W110" s="98"/>
      <c r="X110" s="98"/>
      <c r="Y110" s="98"/>
      <c r="Z110" s="98"/>
      <c r="AA110" s="98"/>
    </row>
    <row r="111" spans="1:27" hidden="1">
      <c r="A111" s="125">
        <f t="shared" si="12"/>
        <v>111</v>
      </c>
      <c r="B111" s="169" t="s">
        <v>489</v>
      </c>
      <c r="C111" s="150"/>
      <c r="D111" s="150"/>
      <c r="E111" s="150"/>
      <c r="F111" s="151"/>
      <c r="G111" s="166">
        <f t="shared" ref="G111:G119" si="15">G82-K111</f>
        <v>1.21</v>
      </c>
      <c r="H111" s="167">
        <f t="shared" ref="H111:H119" si="16">H82-K111</f>
        <v>1.01</v>
      </c>
      <c r="I111" s="197">
        <f t="shared" ref="I111:I119" si="17">I82-K111</f>
        <v>1.01</v>
      </c>
      <c r="J111" s="157"/>
      <c r="K111" s="168">
        <v>0.09</v>
      </c>
      <c r="L111" s="46"/>
      <c r="M111" s="46"/>
      <c r="N111" s="46"/>
      <c r="O111" s="46"/>
      <c r="P111" s="46"/>
      <c r="Q111" s="46"/>
      <c r="R111" s="98"/>
      <c r="S111" s="98"/>
      <c r="T111" s="98"/>
      <c r="U111" s="98"/>
      <c r="V111" s="98"/>
      <c r="W111" s="98"/>
      <c r="X111" s="98"/>
      <c r="Y111" s="98"/>
      <c r="Z111" s="98"/>
      <c r="AA111" s="98"/>
    </row>
    <row r="112" spans="1:27" hidden="1">
      <c r="A112" s="125">
        <f t="shared" si="12"/>
        <v>112</v>
      </c>
      <c r="B112" s="169" t="s">
        <v>490</v>
      </c>
      <c r="C112" s="150"/>
      <c r="D112" s="150"/>
      <c r="E112" s="150"/>
      <c r="F112" s="151"/>
      <c r="G112" s="166">
        <f t="shared" si="15"/>
        <v>1.21</v>
      </c>
      <c r="H112" s="167">
        <f t="shared" si="16"/>
        <v>1.01</v>
      </c>
      <c r="I112" s="197">
        <f t="shared" si="17"/>
        <v>1.01</v>
      </c>
      <c r="J112" s="157"/>
      <c r="K112" s="168">
        <v>0.09</v>
      </c>
      <c r="L112" s="46"/>
      <c r="M112" s="46"/>
      <c r="N112" s="46"/>
      <c r="O112" s="46"/>
      <c r="P112" s="46"/>
      <c r="Q112" s="46"/>
      <c r="R112" s="98"/>
      <c r="S112" s="98"/>
      <c r="T112" s="98"/>
      <c r="U112" s="98"/>
      <c r="V112" s="98"/>
      <c r="W112" s="98"/>
      <c r="X112" s="98"/>
      <c r="Y112" s="98"/>
      <c r="Z112" s="98"/>
      <c r="AA112" s="98"/>
    </row>
    <row r="113" spans="1:27" hidden="1">
      <c r="A113" s="125">
        <f t="shared" si="12"/>
        <v>113</v>
      </c>
      <c r="B113" s="169" t="s">
        <v>515</v>
      </c>
      <c r="C113" s="150"/>
      <c r="D113" s="150"/>
      <c r="E113" s="150"/>
      <c r="F113" s="151"/>
      <c r="G113" s="166">
        <f t="shared" si="15"/>
        <v>1.48</v>
      </c>
      <c r="H113" s="167">
        <f t="shared" si="16"/>
        <v>1.28</v>
      </c>
      <c r="I113" s="197">
        <f t="shared" si="17"/>
        <v>1.28</v>
      </c>
      <c r="J113" s="157"/>
      <c r="K113" s="168">
        <v>0.12</v>
      </c>
      <c r="L113" s="46"/>
      <c r="M113" s="46"/>
      <c r="N113" s="46"/>
      <c r="O113" s="46"/>
      <c r="P113" s="46"/>
      <c r="Q113" s="46"/>
      <c r="R113" s="98"/>
      <c r="S113" s="98"/>
      <c r="T113" s="98"/>
      <c r="U113" s="98"/>
      <c r="V113" s="98"/>
      <c r="W113" s="98"/>
      <c r="X113" s="98"/>
      <c r="Y113" s="98"/>
      <c r="Z113" s="98"/>
      <c r="AA113" s="98"/>
    </row>
    <row r="114" spans="1:27" hidden="1">
      <c r="A114" s="125">
        <f t="shared" si="12"/>
        <v>114</v>
      </c>
      <c r="B114" s="169" t="s">
        <v>516</v>
      </c>
      <c r="C114" s="150"/>
      <c r="D114" s="150"/>
      <c r="E114" s="150"/>
      <c r="F114" s="151"/>
      <c r="G114" s="166">
        <f t="shared" si="15"/>
        <v>1.76</v>
      </c>
      <c r="H114" s="167">
        <f t="shared" si="16"/>
        <v>1.46</v>
      </c>
      <c r="I114" s="197">
        <f t="shared" si="17"/>
        <v>1.46</v>
      </c>
      <c r="J114" s="157"/>
      <c r="K114" s="168">
        <v>0.14000000000000001</v>
      </c>
      <c r="L114" s="46"/>
      <c r="M114" s="46"/>
      <c r="N114" s="46"/>
      <c r="O114" s="46"/>
      <c r="P114" s="46"/>
      <c r="Q114" s="46"/>
      <c r="R114" s="98"/>
      <c r="S114" s="98"/>
      <c r="T114" s="98"/>
      <c r="U114" s="98"/>
      <c r="V114" s="98"/>
      <c r="W114" s="98"/>
      <c r="X114" s="98"/>
      <c r="Y114" s="98"/>
      <c r="Z114" s="98"/>
      <c r="AA114" s="98"/>
    </row>
    <row r="115" spans="1:27" hidden="1">
      <c r="A115" s="125">
        <f t="shared" si="12"/>
        <v>115</v>
      </c>
      <c r="B115" s="169" t="s">
        <v>712</v>
      </c>
      <c r="C115" s="150"/>
      <c r="D115" s="150"/>
      <c r="E115" s="150"/>
      <c r="F115" s="151"/>
      <c r="G115" s="166">
        <f t="shared" si="15"/>
        <v>2.14</v>
      </c>
      <c r="H115" s="167">
        <f t="shared" si="16"/>
        <v>1.84</v>
      </c>
      <c r="I115" s="197">
        <f t="shared" si="17"/>
        <v>1.84</v>
      </c>
      <c r="J115" s="157"/>
      <c r="K115" s="168">
        <v>0.26</v>
      </c>
      <c r="L115" s="46"/>
      <c r="M115" s="46"/>
      <c r="N115" s="46"/>
      <c r="O115" s="46"/>
      <c r="P115" s="46"/>
      <c r="Q115" s="46"/>
      <c r="R115" s="98"/>
      <c r="S115" s="98"/>
      <c r="T115" s="98"/>
      <c r="U115" s="98"/>
      <c r="V115" s="98"/>
      <c r="W115" s="98"/>
      <c r="X115" s="98"/>
      <c r="Y115" s="98"/>
      <c r="Z115" s="98"/>
      <c r="AA115" s="98"/>
    </row>
    <row r="116" spans="1:27" hidden="1">
      <c r="A116" s="125">
        <f t="shared" si="12"/>
        <v>116</v>
      </c>
      <c r="B116" s="169" t="s">
        <v>491</v>
      </c>
      <c r="C116" s="150"/>
      <c r="D116" s="150"/>
      <c r="E116" s="150"/>
      <c r="F116" s="151"/>
      <c r="G116" s="166">
        <f t="shared" si="15"/>
        <v>2.14</v>
      </c>
      <c r="H116" s="167">
        <f t="shared" si="16"/>
        <v>1.84</v>
      </c>
      <c r="I116" s="197">
        <f t="shared" si="17"/>
        <v>1.84</v>
      </c>
      <c r="J116" s="157"/>
      <c r="K116" s="168">
        <v>0.26</v>
      </c>
      <c r="L116" s="46"/>
      <c r="M116" s="46"/>
      <c r="N116" s="46"/>
      <c r="O116" s="46"/>
      <c r="P116" s="46"/>
      <c r="Q116" s="46"/>
      <c r="R116" s="98"/>
      <c r="S116" s="98"/>
      <c r="T116" s="98"/>
      <c r="U116" s="98"/>
      <c r="V116" s="98"/>
      <c r="W116" s="98"/>
      <c r="X116" s="98"/>
      <c r="Y116" s="98"/>
      <c r="Z116" s="98"/>
      <c r="AA116" s="98"/>
    </row>
    <row r="117" spans="1:27" hidden="1">
      <c r="A117" s="125">
        <f t="shared" si="12"/>
        <v>117</v>
      </c>
      <c r="B117" s="169" t="s">
        <v>518</v>
      </c>
      <c r="C117" s="150"/>
      <c r="D117" s="150"/>
      <c r="E117" s="150"/>
      <c r="F117" s="151"/>
      <c r="G117" s="166">
        <f t="shared" si="15"/>
        <v>2.77</v>
      </c>
      <c r="H117" s="167">
        <f t="shared" si="16"/>
        <v>2.27</v>
      </c>
      <c r="I117" s="197">
        <f t="shared" si="17"/>
        <v>2.27</v>
      </c>
      <c r="J117" s="157"/>
      <c r="K117" s="168">
        <v>0.43</v>
      </c>
      <c r="L117" s="46"/>
      <c r="M117" s="46"/>
      <c r="N117" s="46"/>
      <c r="O117" s="46"/>
      <c r="P117" s="46"/>
      <c r="Q117" s="46"/>
      <c r="R117" s="98"/>
      <c r="S117" s="98"/>
      <c r="T117" s="98"/>
      <c r="U117" s="98"/>
      <c r="V117" s="98"/>
      <c r="W117" s="98"/>
      <c r="X117" s="98"/>
      <c r="Y117" s="98"/>
      <c r="Z117" s="98"/>
      <c r="AA117" s="98"/>
    </row>
    <row r="118" spans="1:27" hidden="1">
      <c r="A118" s="125">
        <f t="shared" si="12"/>
        <v>118</v>
      </c>
      <c r="B118" s="169" t="s">
        <v>519</v>
      </c>
      <c r="C118" s="150"/>
      <c r="D118" s="150"/>
      <c r="E118" s="150"/>
      <c r="F118" s="151"/>
      <c r="G118" s="166">
        <f t="shared" si="15"/>
        <v>3.48</v>
      </c>
      <c r="H118" s="167">
        <f t="shared" si="16"/>
        <v>2.48</v>
      </c>
      <c r="I118" s="197">
        <f t="shared" si="17"/>
        <v>2.48</v>
      </c>
      <c r="J118" s="157"/>
      <c r="K118" s="168">
        <v>0.72</v>
      </c>
      <c r="L118" s="46"/>
      <c r="M118" s="46"/>
      <c r="N118" s="46"/>
      <c r="O118" s="46"/>
      <c r="P118" s="46"/>
      <c r="Q118" s="46"/>
      <c r="R118" s="98"/>
      <c r="S118" s="98"/>
      <c r="T118" s="98"/>
      <c r="U118" s="98"/>
      <c r="V118" s="98"/>
      <c r="W118" s="98"/>
      <c r="X118" s="98"/>
      <c r="Y118" s="98"/>
      <c r="Z118" s="98"/>
      <c r="AA118" s="98"/>
    </row>
    <row r="119" spans="1:27" hidden="1">
      <c r="A119" s="125">
        <f t="shared" si="12"/>
        <v>119</v>
      </c>
      <c r="B119" s="169" t="s">
        <v>520</v>
      </c>
      <c r="C119" s="150"/>
      <c r="D119" s="150"/>
      <c r="E119" s="150"/>
      <c r="F119" s="151"/>
      <c r="G119" s="166">
        <f t="shared" si="15"/>
        <v>3.48</v>
      </c>
      <c r="H119" s="167">
        <f t="shared" si="16"/>
        <v>2.48</v>
      </c>
      <c r="I119" s="197">
        <f t="shared" si="17"/>
        <v>2.48</v>
      </c>
      <c r="J119" s="157"/>
      <c r="K119" s="168">
        <v>0.72</v>
      </c>
      <c r="L119" s="46"/>
      <c r="M119" s="46"/>
      <c r="N119" s="46"/>
      <c r="O119" s="46"/>
      <c r="P119" s="46"/>
      <c r="Q119" s="46"/>
      <c r="R119" s="98"/>
      <c r="S119" s="98"/>
      <c r="T119" s="98"/>
      <c r="U119" s="98"/>
      <c r="V119" s="98"/>
      <c r="W119" s="98"/>
      <c r="X119" s="98"/>
      <c r="Y119" s="98"/>
      <c r="Z119" s="98"/>
      <c r="AA119" s="98"/>
    </row>
    <row r="120" spans="1:27" ht="14.55" hidden="1" customHeight="1">
      <c r="A120" s="156"/>
      <c r="B120" s="17"/>
      <c r="C120" s="17"/>
      <c r="D120" s="17"/>
      <c r="E120" s="17"/>
      <c r="F120" s="17"/>
      <c r="G120" s="121">
        <f>COLUMN()</f>
        <v>7</v>
      </c>
      <c r="H120" s="121">
        <f>COLUMN()</f>
        <v>8</v>
      </c>
      <c r="I120" s="121">
        <f>COLUMN()</f>
        <v>9</v>
      </c>
      <c r="J120" s="157"/>
      <c r="K120" s="157"/>
      <c r="L120" s="46"/>
      <c r="M120" s="46"/>
      <c r="N120" s="46"/>
      <c r="O120" s="46"/>
      <c r="P120" s="46"/>
      <c r="Q120" s="46"/>
      <c r="R120" s="98"/>
      <c r="S120" s="98"/>
      <c r="T120" s="98"/>
      <c r="U120" s="98"/>
      <c r="V120" s="98"/>
      <c r="W120" s="98"/>
      <c r="X120" s="98"/>
      <c r="Y120" s="98"/>
      <c r="Z120" s="98"/>
      <c r="AA120" s="98"/>
    </row>
    <row r="121" spans="1:27" hidden="1">
      <c r="A121" s="10"/>
      <c r="B121" s="580" t="s">
        <v>505</v>
      </c>
      <c r="C121" s="580"/>
      <c r="D121" s="580"/>
      <c r="E121" s="580"/>
      <c r="F121" s="580"/>
      <c r="G121" s="581" t="s">
        <v>506</v>
      </c>
      <c r="H121" s="581"/>
      <c r="I121" s="581"/>
      <c r="J121" s="157"/>
      <c r="K121" s="157"/>
      <c r="L121" s="46"/>
      <c r="M121" s="46"/>
      <c r="N121" s="46"/>
      <c r="O121" s="46"/>
      <c r="P121" s="46"/>
      <c r="Q121" s="46"/>
      <c r="R121" s="98"/>
      <c r="S121" s="98"/>
      <c r="T121" s="98"/>
      <c r="U121" s="98"/>
      <c r="V121" s="98"/>
      <c r="W121" s="98"/>
      <c r="X121" s="98"/>
      <c r="Y121" s="98"/>
      <c r="Z121" s="98"/>
      <c r="AA121" s="98"/>
    </row>
    <row r="122" spans="1:27" hidden="1">
      <c r="A122" s="10"/>
      <c r="B122" s="605" t="s">
        <v>521</v>
      </c>
      <c r="C122" s="605"/>
      <c r="D122" s="605"/>
      <c r="E122" s="605"/>
      <c r="F122" s="605"/>
      <c r="G122" s="145">
        <v>1</v>
      </c>
      <c r="H122" s="146">
        <v>2</v>
      </c>
      <c r="I122" s="146">
        <v>3</v>
      </c>
      <c r="J122" s="157"/>
      <c r="K122" s="157"/>
      <c r="L122" s="46"/>
      <c r="M122" s="46"/>
      <c r="N122" s="46"/>
      <c r="O122" s="46"/>
      <c r="P122" s="46"/>
      <c r="Q122" s="46"/>
      <c r="R122" s="98"/>
      <c r="S122" s="98"/>
      <c r="T122" s="98"/>
      <c r="U122" s="98"/>
      <c r="V122" s="98"/>
      <c r="W122" s="98"/>
      <c r="X122" s="98"/>
      <c r="Y122" s="98"/>
      <c r="Z122" s="98"/>
      <c r="AA122" s="98"/>
    </row>
    <row r="123" spans="1:27" hidden="1">
      <c r="A123" s="125">
        <f t="shared" si="12"/>
        <v>123</v>
      </c>
      <c r="B123" s="165" t="s">
        <v>492</v>
      </c>
      <c r="C123" s="150"/>
      <c r="D123" s="150"/>
      <c r="E123" s="150"/>
      <c r="F123" s="151"/>
      <c r="G123" s="166">
        <f>H140-K123</f>
        <v>0.84</v>
      </c>
      <c r="H123" s="167">
        <f>I140-K123</f>
        <v>0.74</v>
      </c>
      <c r="I123" s="197">
        <f>I140-K123</f>
        <v>0.74</v>
      </c>
      <c r="J123" s="157"/>
      <c r="K123" s="168">
        <v>0.06</v>
      </c>
      <c r="L123" s="46"/>
      <c r="M123" s="154" t="s">
        <v>910</v>
      </c>
      <c r="N123" s="46"/>
      <c r="O123" s="46"/>
      <c r="P123" s="46"/>
      <c r="Q123" s="46"/>
      <c r="R123" s="98"/>
      <c r="S123" s="98"/>
      <c r="T123" s="98"/>
      <c r="U123" s="98"/>
      <c r="V123" s="98"/>
      <c r="W123" s="98"/>
      <c r="X123" s="98"/>
      <c r="Y123" s="98"/>
      <c r="Z123" s="98"/>
      <c r="AA123" s="98"/>
    </row>
    <row r="124" spans="1:27" hidden="1">
      <c r="A124" s="125">
        <f t="shared" si="12"/>
        <v>124</v>
      </c>
      <c r="B124" s="165" t="s">
        <v>514</v>
      </c>
      <c r="C124" s="150"/>
      <c r="D124" s="150"/>
      <c r="E124" s="150"/>
      <c r="F124" s="151"/>
      <c r="G124" s="166">
        <f>H143-K124</f>
        <v>2.08</v>
      </c>
      <c r="H124" s="167">
        <f>I143-K124</f>
        <v>1.88</v>
      </c>
      <c r="I124" s="197">
        <f>J143-K124</f>
        <v>1.88</v>
      </c>
      <c r="J124" s="157"/>
      <c r="K124" s="168">
        <v>0.12</v>
      </c>
      <c r="L124" s="46"/>
      <c r="M124" s="46"/>
      <c r="N124" s="46"/>
      <c r="O124" s="46"/>
      <c r="P124" s="46"/>
      <c r="Q124" s="46"/>
      <c r="R124" s="98"/>
      <c r="S124" s="98"/>
      <c r="T124" s="98"/>
      <c r="U124" s="98"/>
      <c r="V124" s="98"/>
      <c r="W124" s="98"/>
      <c r="X124" s="98"/>
      <c r="Y124" s="98"/>
      <c r="Z124" s="98"/>
      <c r="AA124" s="98"/>
    </row>
    <row r="125" spans="1:27" hidden="1">
      <c r="A125" s="125">
        <f t="shared" si="12"/>
        <v>125</v>
      </c>
      <c r="B125" s="169" t="s">
        <v>489</v>
      </c>
      <c r="C125" s="150"/>
      <c r="D125" s="150"/>
      <c r="E125" s="150"/>
      <c r="F125" s="151"/>
      <c r="G125" s="170">
        <v>0</v>
      </c>
      <c r="H125" s="171">
        <v>0</v>
      </c>
      <c r="I125" s="198">
        <v>0</v>
      </c>
      <c r="J125" s="157"/>
      <c r="K125" s="168">
        <v>0</v>
      </c>
      <c r="L125" s="46"/>
      <c r="M125" s="46"/>
      <c r="N125" s="46"/>
      <c r="O125" s="46"/>
      <c r="P125" s="46"/>
      <c r="Q125" s="46"/>
      <c r="R125" s="98"/>
      <c r="S125" s="98"/>
      <c r="T125" s="98"/>
      <c r="U125" s="98"/>
      <c r="V125" s="98"/>
      <c r="W125" s="98"/>
      <c r="X125" s="98"/>
      <c r="Y125" s="98"/>
      <c r="Z125" s="98"/>
      <c r="AA125" s="98"/>
    </row>
    <row r="126" spans="1:27" hidden="1">
      <c r="A126" s="125">
        <f t="shared" si="12"/>
        <v>126</v>
      </c>
      <c r="B126" s="169" t="s">
        <v>490</v>
      </c>
      <c r="C126" s="150"/>
      <c r="D126" s="150"/>
      <c r="E126" s="150"/>
      <c r="F126" s="151"/>
      <c r="G126" s="170">
        <v>0</v>
      </c>
      <c r="H126" s="171">
        <v>0</v>
      </c>
      <c r="I126" s="198">
        <v>0</v>
      </c>
      <c r="J126" s="157"/>
      <c r="K126" s="168">
        <v>0</v>
      </c>
      <c r="L126" s="46"/>
      <c r="M126" s="46"/>
      <c r="N126" s="46"/>
      <c r="O126" s="46"/>
      <c r="P126" s="46"/>
      <c r="Q126" s="46"/>
      <c r="R126" s="98"/>
      <c r="S126" s="98"/>
      <c r="T126" s="98"/>
      <c r="U126" s="98"/>
      <c r="V126" s="98"/>
      <c r="W126" s="98"/>
      <c r="X126" s="98"/>
      <c r="Y126" s="98"/>
      <c r="Z126" s="98"/>
      <c r="AA126" s="98"/>
    </row>
    <row r="127" spans="1:27" hidden="1">
      <c r="A127" s="125">
        <f t="shared" si="12"/>
        <v>127</v>
      </c>
      <c r="B127" s="169" t="s">
        <v>515</v>
      </c>
      <c r="C127" s="150"/>
      <c r="D127" s="150"/>
      <c r="E127" s="150"/>
      <c r="F127" s="151"/>
      <c r="G127" s="166">
        <f t="shared" ref="G127:G133" si="18">G96-K127</f>
        <v>3.08</v>
      </c>
      <c r="H127" s="167">
        <f t="shared" ref="H127:H133" si="19">H96-K127</f>
        <v>2.88</v>
      </c>
      <c r="I127" s="197">
        <f t="shared" ref="I127:I133" si="20">I96-K127</f>
        <v>2.88</v>
      </c>
      <c r="J127" s="157"/>
      <c r="K127" s="168">
        <v>0.12</v>
      </c>
      <c r="L127" s="46"/>
      <c r="M127" s="46"/>
      <c r="N127" s="46"/>
      <c r="O127" s="46"/>
      <c r="P127" s="46"/>
      <c r="Q127" s="46"/>
      <c r="R127" s="98"/>
      <c r="S127" s="98"/>
      <c r="T127" s="98"/>
      <c r="U127" s="98"/>
      <c r="V127" s="98"/>
      <c r="W127" s="98"/>
      <c r="X127" s="98"/>
      <c r="Y127" s="98"/>
      <c r="Z127" s="98"/>
      <c r="AA127" s="98"/>
    </row>
    <row r="128" spans="1:27" hidden="1">
      <c r="A128" s="125">
        <f t="shared" si="12"/>
        <v>128</v>
      </c>
      <c r="B128" s="169" t="s">
        <v>516</v>
      </c>
      <c r="C128" s="150"/>
      <c r="D128" s="150"/>
      <c r="E128" s="150"/>
      <c r="F128" s="151"/>
      <c r="G128" s="166">
        <f t="shared" si="18"/>
        <v>3.56</v>
      </c>
      <c r="H128" s="167">
        <f t="shared" si="19"/>
        <v>3.06</v>
      </c>
      <c r="I128" s="197">
        <f t="shared" si="20"/>
        <v>3.06</v>
      </c>
      <c r="J128" s="157"/>
      <c r="K128" s="168">
        <v>0.14000000000000001</v>
      </c>
      <c r="L128" s="46"/>
      <c r="M128" s="46"/>
      <c r="N128" s="46"/>
      <c r="O128" s="46"/>
      <c r="P128" s="46"/>
      <c r="Q128" s="46"/>
      <c r="R128" s="98"/>
      <c r="S128" s="98"/>
      <c r="T128" s="98"/>
      <c r="U128" s="98"/>
      <c r="V128" s="98"/>
      <c r="W128" s="98"/>
      <c r="X128" s="98"/>
      <c r="Y128" s="98"/>
      <c r="Z128" s="98"/>
      <c r="AA128" s="98"/>
    </row>
    <row r="129" spans="1:27" hidden="1">
      <c r="A129" s="125">
        <f t="shared" si="12"/>
        <v>129</v>
      </c>
      <c r="B129" s="169" t="s">
        <v>712</v>
      </c>
      <c r="C129" s="150"/>
      <c r="D129" s="150"/>
      <c r="E129" s="150"/>
      <c r="F129" s="151"/>
      <c r="G129" s="166">
        <f t="shared" si="18"/>
        <v>3.94</v>
      </c>
      <c r="H129" s="167">
        <f t="shared" si="19"/>
        <v>3.44</v>
      </c>
      <c r="I129" s="197">
        <f t="shared" si="20"/>
        <v>3.44</v>
      </c>
      <c r="J129" s="157"/>
      <c r="K129" s="168">
        <v>0.26</v>
      </c>
      <c r="L129" s="46"/>
      <c r="M129" s="46"/>
      <c r="N129" s="46"/>
      <c r="O129" s="46"/>
      <c r="P129" s="46"/>
      <c r="Q129" s="46"/>
      <c r="R129" s="98"/>
      <c r="S129" s="98"/>
      <c r="T129" s="98"/>
      <c r="U129" s="98"/>
      <c r="V129" s="98"/>
      <c r="W129" s="98"/>
      <c r="X129" s="98"/>
      <c r="Y129" s="98"/>
      <c r="Z129" s="98"/>
      <c r="AA129" s="98"/>
    </row>
    <row r="130" spans="1:27" hidden="1">
      <c r="A130" s="125">
        <f t="shared" si="12"/>
        <v>130</v>
      </c>
      <c r="B130" s="169" t="s">
        <v>491</v>
      </c>
      <c r="C130" s="150"/>
      <c r="D130" s="150"/>
      <c r="E130" s="150"/>
      <c r="F130" s="151"/>
      <c r="G130" s="166">
        <f t="shared" si="18"/>
        <v>4.4400000000000004</v>
      </c>
      <c r="H130" s="167">
        <f t="shared" si="19"/>
        <v>3.94</v>
      </c>
      <c r="I130" s="197">
        <f t="shared" si="20"/>
        <v>3.94</v>
      </c>
      <c r="J130" s="157"/>
      <c r="K130" s="168">
        <v>0.26</v>
      </c>
      <c r="L130" s="46"/>
      <c r="M130" s="46"/>
      <c r="N130" s="46"/>
      <c r="O130" s="46"/>
      <c r="P130" s="46"/>
      <c r="Q130" s="46"/>
      <c r="R130" s="98"/>
      <c r="S130" s="98"/>
      <c r="T130" s="98"/>
      <c r="U130" s="98"/>
      <c r="V130" s="98"/>
      <c r="W130" s="98"/>
      <c r="X130" s="98"/>
      <c r="Y130" s="98"/>
      <c r="Z130" s="98"/>
      <c r="AA130" s="98"/>
    </row>
    <row r="131" spans="1:27" hidden="1">
      <c r="A131" s="125">
        <f t="shared" si="12"/>
        <v>131</v>
      </c>
      <c r="B131" s="169" t="s">
        <v>518</v>
      </c>
      <c r="C131" s="150"/>
      <c r="D131" s="150"/>
      <c r="E131" s="150"/>
      <c r="F131" s="151"/>
      <c r="G131" s="166">
        <f t="shared" si="18"/>
        <v>4.87</v>
      </c>
      <c r="H131" s="167">
        <f t="shared" si="19"/>
        <v>4.37</v>
      </c>
      <c r="I131" s="197">
        <f t="shared" si="20"/>
        <v>4.37</v>
      </c>
      <c r="J131" s="157"/>
      <c r="K131" s="168">
        <v>0.43</v>
      </c>
      <c r="L131" s="46"/>
      <c r="M131" s="46"/>
      <c r="N131" s="46"/>
      <c r="O131" s="46"/>
      <c r="P131" s="46"/>
      <c r="Q131" s="46"/>
      <c r="R131" s="98"/>
      <c r="S131" s="98"/>
      <c r="T131" s="98"/>
      <c r="U131" s="98"/>
      <c r="V131" s="98"/>
      <c r="W131" s="98"/>
      <c r="X131" s="98"/>
      <c r="Y131" s="98"/>
      <c r="Z131" s="98"/>
      <c r="AA131" s="98"/>
    </row>
    <row r="132" spans="1:27" hidden="1">
      <c r="A132" s="125">
        <f t="shared" si="12"/>
        <v>132</v>
      </c>
      <c r="B132" s="169" t="s">
        <v>519</v>
      </c>
      <c r="C132" s="150"/>
      <c r="D132" s="150"/>
      <c r="E132" s="150"/>
      <c r="F132" s="151"/>
      <c r="G132" s="166">
        <f t="shared" si="18"/>
        <v>5.08</v>
      </c>
      <c r="H132" s="167">
        <f t="shared" si="19"/>
        <v>4.58</v>
      </c>
      <c r="I132" s="197">
        <f t="shared" si="20"/>
        <v>4.58</v>
      </c>
      <c r="J132" s="157"/>
      <c r="K132" s="168">
        <v>0.72</v>
      </c>
      <c r="L132" s="46"/>
      <c r="M132" s="46"/>
      <c r="N132" s="46"/>
      <c r="O132" s="46"/>
      <c r="P132" s="46"/>
      <c r="Q132" s="46"/>
      <c r="R132" s="98"/>
      <c r="S132" s="98"/>
      <c r="T132" s="98"/>
      <c r="U132" s="98"/>
      <c r="V132" s="98"/>
      <c r="W132" s="98"/>
      <c r="X132" s="98"/>
      <c r="Y132" s="98"/>
      <c r="Z132" s="98"/>
      <c r="AA132" s="98"/>
    </row>
    <row r="133" spans="1:27" hidden="1">
      <c r="A133" s="125">
        <f t="shared" si="12"/>
        <v>133</v>
      </c>
      <c r="B133" s="169" t="s">
        <v>520</v>
      </c>
      <c r="C133" s="150"/>
      <c r="D133" s="150"/>
      <c r="E133" s="150"/>
      <c r="F133" s="151"/>
      <c r="G133" s="166">
        <f t="shared" si="18"/>
        <v>5.08</v>
      </c>
      <c r="H133" s="167">
        <f t="shared" si="19"/>
        <v>4.58</v>
      </c>
      <c r="I133" s="197">
        <f t="shared" si="20"/>
        <v>4.58</v>
      </c>
      <c r="J133" s="157"/>
      <c r="K133" s="168">
        <v>0.72</v>
      </c>
      <c r="L133" s="46"/>
      <c r="M133" s="46"/>
      <c r="N133" s="46"/>
      <c r="O133" s="46"/>
      <c r="P133" s="46"/>
      <c r="Q133" s="46"/>
      <c r="R133" s="98"/>
      <c r="S133" s="98"/>
      <c r="T133" s="98"/>
      <c r="U133" s="98"/>
      <c r="V133" s="98"/>
      <c r="W133" s="98"/>
      <c r="X133" s="98"/>
      <c r="Y133" s="98"/>
      <c r="Z133" s="98"/>
      <c r="AA133" s="98"/>
    </row>
    <row r="134" spans="1:27" hidden="1">
      <c r="A134" s="156"/>
      <c r="B134" s="17"/>
      <c r="C134" s="17"/>
      <c r="D134" s="17"/>
      <c r="E134" s="17"/>
      <c r="F134" s="17"/>
      <c r="G134" s="172"/>
      <c r="H134" s="172"/>
      <c r="I134" s="157"/>
      <c r="J134" s="157"/>
      <c r="K134" s="157"/>
      <c r="L134" s="46"/>
      <c r="M134" s="46"/>
      <c r="N134" s="46"/>
      <c r="O134" s="46"/>
      <c r="P134" s="46"/>
      <c r="Q134" s="46"/>
      <c r="R134" s="98"/>
      <c r="S134" s="98"/>
      <c r="T134" s="98"/>
      <c r="U134" s="98"/>
      <c r="V134" s="98"/>
      <c r="W134" s="98"/>
      <c r="X134" s="98"/>
      <c r="Y134" s="98"/>
      <c r="Z134" s="98"/>
      <c r="AA134" s="98"/>
    </row>
    <row r="135" spans="1:27" ht="14.55" hidden="1" customHeight="1">
      <c r="A135" s="156"/>
      <c r="B135" s="17"/>
      <c r="C135" s="17"/>
      <c r="D135" s="17"/>
      <c r="E135" s="17"/>
      <c r="F135" s="17"/>
      <c r="G135" s="172"/>
      <c r="H135" s="121">
        <f>COLUMN()</f>
        <v>8</v>
      </c>
      <c r="I135" s="121">
        <f>COLUMN()</f>
        <v>9</v>
      </c>
      <c r="J135" s="121">
        <f>COLUMN()</f>
        <v>10</v>
      </c>
      <c r="K135" s="154" t="s">
        <v>910</v>
      </c>
      <c r="L135" s="46"/>
      <c r="M135" s="46"/>
      <c r="N135" s="46"/>
      <c r="O135" s="46"/>
      <c r="P135" s="46"/>
      <c r="Q135" s="46"/>
      <c r="R135" s="98"/>
      <c r="S135" s="98"/>
      <c r="T135" s="98"/>
      <c r="U135" s="98"/>
      <c r="V135" s="98"/>
      <c r="W135" s="98"/>
      <c r="X135" s="98"/>
      <c r="Y135" s="98"/>
      <c r="Z135" s="98"/>
      <c r="AA135" s="98"/>
    </row>
    <row r="136" spans="1:27" hidden="1">
      <c r="A136" s="10"/>
      <c r="B136" s="606" t="s">
        <v>505</v>
      </c>
      <c r="C136" s="606"/>
      <c r="D136" s="606"/>
      <c r="E136" s="606"/>
      <c r="F136" s="606"/>
      <c r="G136" s="606"/>
      <c r="H136" s="581" t="s">
        <v>506</v>
      </c>
      <c r="I136" s="581"/>
      <c r="J136" s="581"/>
      <c r="K136" s="157"/>
      <c r="L136" s="46"/>
      <c r="M136" s="46"/>
      <c r="N136" s="46"/>
      <c r="O136" s="46"/>
      <c r="P136" s="46"/>
      <c r="Q136" s="46"/>
      <c r="R136" s="98"/>
      <c r="S136" s="98"/>
      <c r="T136" s="98"/>
      <c r="U136" s="98"/>
      <c r="V136" s="98"/>
      <c r="W136" s="98"/>
      <c r="X136" s="98"/>
      <c r="Y136" s="98"/>
      <c r="Z136" s="98"/>
      <c r="AA136" s="98"/>
    </row>
    <row r="137" spans="1:27" hidden="1">
      <c r="A137" s="10"/>
      <c r="B137" s="602" t="s">
        <v>522</v>
      </c>
      <c r="C137" s="602"/>
      <c r="D137" s="602"/>
      <c r="E137" s="602"/>
      <c r="F137" s="602"/>
      <c r="G137" s="602"/>
      <c r="H137" s="145">
        <v>1</v>
      </c>
      <c r="I137" s="145">
        <v>2</v>
      </c>
      <c r="J137" s="145">
        <v>3</v>
      </c>
      <c r="K137" s="593" t="s">
        <v>508</v>
      </c>
      <c r="L137" s="593"/>
      <c r="M137" s="593"/>
      <c r="N137" s="593"/>
      <c r="O137" s="46"/>
      <c r="P137" s="46"/>
      <c r="Q137" s="46"/>
      <c r="R137" s="98"/>
      <c r="S137" s="98"/>
      <c r="T137" s="98"/>
      <c r="U137" s="98"/>
      <c r="V137" s="98"/>
      <c r="W137" s="98"/>
      <c r="X137" s="98"/>
      <c r="Y137" s="98"/>
      <c r="Z137" s="98"/>
      <c r="AA137" s="98"/>
    </row>
    <row r="138" spans="1:27" hidden="1">
      <c r="A138" s="125">
        <f t="shared" ref="A138:A143" si="21">ROW()</f>
        <v>138</v>
      </c>
      <c r="B138" s="165" t="s">
        <v>474</v>
      </c>
      <c r="C138" s="173"/>
      <c r="D138" s="173"/>
      <c r="E138" s="173"/>
      <c r="F138" s="173"/>
      <c r="G138" s="174"/>
      <c r="H138" s="138">
        <v>0.9</v>
      </c>
      <c r="I138" s="152">
        <v>0.8</v>
      </c>
      <c r="J138" s="195">
        <v>0.8</v>
      </c>
      <c r="K138" s="175" t="s">
        <v>523</v>
      </c>
      <c r="L138" s="176"/>
      <c r="M138" s="176"/>
      <c r="N138" s="177"/>
      <c r="O138" s="46"/>
      <c r="P138" s="46"/>
      <c r="Q138" s="46"/>
      <c r="R138" s="98"/>
      <c r="S138" s="98"/>
      <c r="T138" s="98"/>
      <c r="U138" s="98"/>
      <c r="V138" s="98"/>
      <c r="W138" s="98"/>
      <c r="X138" s="98"/>
      <c r="Y138" s="98"/>
      <c r="Z138" s="98"/>
      <c r="AA138" s="98"/>
    </row>
    <row r="139" spans="1:27" hidden="1">
      <c r="A139" s="125">
        <f t="shared" si="21"/>
        <v>139</v>
      </c>
      <c r="B139" s="165" t="s">
        <v>524</v>
      </c>
      <c r="C139" s="173"/>
      <c r="D139" s="173"/>
      <c r="E139" s="173"/>
      <c r="F139" s="173"/>
      <c r="G139" s="174"/>
      <c r="H139" s="138">
        <v>0.9</v>
      </c>
      <c r="I139" s="152">
        <v>0.8</v>
      </c>
      <c r="J139" s="195">
        <v>0.8</v>
      </c>
      <c r="K139" s="175" t="s">
        <v>525</v>
      </c>
      <c r="L139" s="176"/>
      <c r="M139" s="176"/>
      <c r="N139" s="177"/>
      <c r="O139" s="46"/>
      <c r="P139" s="46"/>
      <c r="Q139" s="46"/>
      <c r="R139" s="98"/>
      <c r="S139" s="98"/>
      <c r="T139" s="98"/>
      <c r="U139" s="98"/>
      <c r="V139" s="98"/>
      <c r="W139" s="98"/>
      <c r="X139" s="98"/>
      <c r="Y139" s="98"/>
      <c r="Z139" s="98"/>
      <c r="AA139" s="98"/>
    </row>
    <row r="140" spans="1:27" hidden="1">
      <c r="A140" s="125">
        <f t="shared" si="21"/>
        <v>140</v>
      </c>
      <c r="B140" s="165" t="s">
        <v>477</v>
      </c>
      <c r="C140" s="173"/>
      <c r="D140" s="173"/>
      <c r="E140" s="173"/>
      <c r="F140" s="173"/>
      <c r="G140" s="174"/>
      <c r="H140" s="138">
        <v>0.9</v>
      </c>
      <c r="I140" s="152">
        <v>0.8</v>
      </c>
      <c r="J140" s="195">
        <v>0.8</v>
      </c>
      <c r="K140" s="175" t="s">
        <v>525</v>
      </c>
      <c r="L140" s="176"/>
      <c r="M140" s="176"/>
      <c r="N140" s="177"/>
      <c r="O140" s="46"/>
      <c r="P140" s="46"/>
      <c r="Q140" s="46"/>
      <c r="R140" s="98"/>
      <c r="S140" s="98"/>
      <c r="T140" s="98"/>
      <c r="U140" s="98"/>
      <c r="V140" s="98"/>
      <c r="W140" s="98"/>
      <c r="X140" s="98"/>
      <c r="Y140" s="98"/>
      <c r="Z140" s="98"/>
      <c r="AA140" s="98"/>
    </row>
    <row r="141" spans="1:27" hidden="1">
      <c r="A141" s="125">
        <f t="shared" si="21"/>
        <v>141</v>
      </c>
      <c r="B141" s="165" t="s">
        <v>476</v>
      </c>
      <c r="C141" s="173"/>
      <c r="D141" s="173"/>
      <c r="E141" s="173"/>
      <c r="F141" s="173"/>
      <c r="G141" s="174"/>
      <c r="H141" s="138">
        <v>0.9</v>
      </c>
      <c r="I141" s="152">
        <v>0.8</v>
      </c>
      <c r="J141" s="195">
        <v>0.8</v>
      </c>
      <c r="K141" s="175" t="s">
        <v>526</v>
      </c>
      <c r="L141" s="176"/>
      <c r="M141" s="176"/>
      <c r="N141" s="177"/>
      <c r="O141" s="46"/>
      <c r="P141" s="46"/>
      <c r="Q141" s="46"/>
      <c r="R141" s="98"/>
      <c r="S141" s="98"/>
      <c r="T141" s="98"/>
      <c r="U141" s="98"/>
      <c r="V141" s="98"/>
      <c r="W141" s="98"/>
      <c r="X141" s="98"/>
      <c r="Y141" s="98"/>
      <c r="Z141" s="98"/>
      <c r="AA141" s="98"/>
    </row>
    <row r="142" spans="1:27" hidden="1">
      <c r="A142" s="125">
        <f t="shared" si="21"/>
        <v>142</v>
      </c>
      <c r="B142" s="165" t="s">
        <v>527</v>
      </c>
      <c r="C142" s="173"/>
      <c r="D142" s="173"/>
      <c r="E142" s="173"/>
      <c r="F142" s="173"/>
      <c r="G142" s="174"/>
      <c r="H142" s="138">
        <v>2.2000000000000002</v>
      </c>
      <c r="I142" s="152">
        <v>2</v>
      </c>
      <c r="J142" s="195">
        <v>2</v>
      </c>
      <c r="K142" s="175" t="s">
        <v>528</v>
      </c>
      <c r="L142" s="176"/>
      <c r="M142" s="176"/>
      <c r="N142" s="177"/>
      <c r="O142" s="46"/>
      <c r="P142" s="46"/>
      <c r="Q142" s="46"/>
      <c r="R142" s="98"/>
      <c r="S142" s="98"/>
      <c r="T142" s="98"/>
      <c r="U142" s="98"/>
      <c r="V142" s="98"/>
      <c r="W142" s="98"/>
      <c r="X142" s="98"/>
      <c r="Y142" s="98"/>
      <c r="Z142" s="98"/>
      <c r="AA142" s="98"/>
    </row>
    <row r="143" spans="1:27" hidden="1">
      <c r="A143" s="125">
        <f t="shared" si="21"/>
        <v>143</v>
      </c>
      <c r="B143" s="165" t="s">
        <v>478</v>
      </c>
      <c r="C143" s="173"/>
      <c r="D143" s="173"/>
      <c r="E143" s="173"/>
      <c r="F143" s="173"/>
      <c r="G143" s="174"/>
      <c r="H143" s="138">
        <v>2.2000000000000002</v>
      </c>
      <c r="I143" s="152">
        <v>2</v>
      </c>
      <c r="J143" s="195">
        <v>2</v>
      </c>
      <c r="K143" s="175" t="s">
        <v>528</v>
      </c>
      <c r="L143" s="176"/>
      <c r="M143" s="176"/>
      <c r="N143" s="177"/>
      <c r="O143" s="46"/>
      <c r="P143" s="46"/>
      <c r="Q143" s="46"/>
      <c r="R143" s="98"/>
      <c r="S143" s="98"/>
      <c r="T143" s="98"/>
      <c r="U143" s="98"/>
      <c r="V143" s="98"/>
      <c r="W143" s="98"/>
      <c r="X143" s="98"/>
      <c r="Y143" s="98"/>
      <c r="Z143" s="98"/>
      <c r="AA143" s="98"/>
    </row>
    <row r="144" spans="1:27" hidden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98"/>
      <c r="S144" s="98"/>
      <c r="T144" s="98"/>
      <c r="U144" s="98"/>
      <c r="V144" s="98"/>
      <c r="W144" s="98"/>
      <c r="X144" s="98"/>
      <c r="Y144" s="98"/>
      <c r="Z144" s="98"/>
      <c r="AA144" s="98"/>
    </row>
    <row r="145" spans="1:27" hidden="1">
      <c r="A145" s="178">
        <v>1</v>
      </c>
      <c r="B145" s="165" t="s">
        <v>529</v>
      </c>
      <c r="C145" s="179"/>
      <c r="D145" s="179"/>
      <c r="E145" s="179"/>
      <c r="F145" s="180"/>
      <c r="G145" s="181" t="s">
        <v>530</v>
      </c>
      <c r="H145" s="182">
        <v>11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98"/>
      <c r="S145" s="98"/>
      <c r="T145" s="98"/>
      <c r="U145" s="98"/>
      <c r="V145" s="98"/>
      <c r="W145" s="98"/>
      <c r="X145" s="98"/>
      <c r="Y145" s="98"/>
      <c r="Z145" s="98"/>
      <c r="AA145" s="98"/>
    </row>
    <row r="146" spans="1:27" hidden="1">
      <c r="A146" s="178">
        <v>2</v>
      </c>
      <c r="B146" s="165" t="s">
        <v>531</v>
      </c>
      <c r="C146" s="179"/>
      <c r="D146" s="179"/>
      <c r="E146" s="179"/>
      <c r="F146" s="180"/>
      <c r="G146" s="181" t="s">
        <v>530</v>
      </c>
      <c r="H146" s="182">
        <v>12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98"/>
      <c r="S146" s="98"/>
      <c r="T146" s="98"/>
      <c r="U146" s="98"/>
      <c r="V146" s="98"/>
      <c r="W146" s="98"/>
      <c r="X146" s="98"/>
      <c r="Y146" s="98"/>
      <c r="Z146" s="98"/>
      <c r="AA146" s="98"/>
    </row>
    <row r="147" spans="1:27" hidden="1">
      <c r="A147" s="178">
        <v>3</v>
      </c>
      <c r="B147" s="165" t="s">
        <v>532</v>
      </c>
      <c r="C147" s="179"/>
      <c r="D147" s="179"/>
      <c r="E147" s="179"/>
      <c r="F147" s="180"/>
      <c r="G147" s="181" t="s">
        <v>530</v>
      </c>
      <c r="H147" s="182">
        <v>13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98"/>
      <c r="S147" s="98"/>
      <c r="T147" s="98"/>
      <c r="U147" s="98"/>
      <c r="V147" s="98"/>
      <c r="W147" s="98"/>
      <c r="X147" s="98"/>
      <c r="Y147" s="98"/>
      <c r="Z147" s="98"/>
      <c r="AA147" s="98"/>
    </row>
    <row r="148" spans="1:27" hidden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98"/>
      <c r="S148" s="98"/>
      <c r="T148" s="98"/>
      <c r="U148" s="98"/>
      <c r="V148" s="98"/>
      <c r="W148" s="98"/>
      <c r="X148" s="98"/>
      <c r="Y148" s="98"/>
      <c r="Z148" s="98"/>
      <c r="AA148" s="98"/>
    </row>
    <row r="149" spans="1:27" hidden="1">
      <c r="A149" s="178">
        <v>1</v>
      </c>
      <c r="B149" s="592" t="s">
        <v>507</v>
      </c>
      <c r="C149" s="592"/>
      <c r="D149" s="592"/>
      <c r="E149" s="592"/>
      <c r="F149" s="592"/>
      <c r="G149" s="181" t="s">
        <v>530</v>
      </c>
      <c r="H149" s="182">
        <v>7</v>
      </c>
      <c r="I149" s="46"/>
      <c r="J149" s="46"/>
      <c r="K149" s="46"/>
      <c r="L149" s="46"/>
      <c r="M149" s="46"/>
      <c r="N149" s="46"/>
      <c r="O149" s="46"/>
      <c r="P149" s="46"/>
      <c r="Q149" s="46"/>
      <c r="R149" s="98"/>
      <c r="S149" s="98"/>
      <c r="T149" s="98"/>
      <c r="U149" s="98"/>
      <c r="V149" s="98"/>
      <c r="W149" s="98"/>
      <c r="X149" s="98"/>
      <c r="Y149" s="98"/>
      <c r="Z149" s="98"/>
      <c r="AA149" s="98"/>
    </row>
    <row r="150" spans="1:27" hidden="1">
      <c r="A150" s="178">
        <v>2</v>
      </c>
      <c r="B150" s="592" t="s">
        <v>507</v>
      </c>
      <c r="C150" s="592"/>
      <c r="D150" s="592"/>
      <c r="E150" s="592"/>
      <c r="F150" s="592"/>
      <c r="G150" s="181" t="s">
        <v>530</v>
      </c>
      <c r="H150" s="182">
        <v>8</v>
      </c>
      <c r="I150" s="46"/>
      <c r="J150" s="46"/>
      <c r="K150" s="46"/>
      <c r="L150" s="46"/>
      <c r="M150" s="46"/>
      <c r="N150" s="46"/>
      <c r="O150" s="46"/>
      <c r="P150" s="46"/>
      <c r="Q150" s="46"/>
      <c r="R150" s="98"/>
      <c r="S150" s="98"/>
      <c r="T150" s="98"/>
      <c r="U150" s="98"/>
      <c r="V150" s="98"/>
      <c r="W150" s="98"/>
      <c r="X150" s="98"/>
      <c r="Y150" s="98"/>
      <c r="Z150" s="98"/>
      <c r="AA150" s="98"/>
    </row>
    <row r="151" spans="1:27" hidden="1">
      <c r="A151" s="178">
        <v>3</v>
      </c>
      <c r="B151" s="592" t="s">
        <v>507</v>
      </c>
      <c r="C151" s="592"/>
      <c r="D151" s="592"/>
      <c r="E151" s="592"/>
      <c r="F151" s="592"/>
      <c r="G151" s="181" t="s">
        <v>530</v>
      </c>
      <c r="H151" s="182">
        <v>9</v>
      </c>
      <c r="I151" s="46"/>
      <c r="J151" s="46"/>
      <c r="K151" s="46"/>
      <c r="L151" s="46"/>
      <c r="M151" s="46"/>
      <c r="N151" s="46"/>
      <c r="O151" s="46"/>
      <c r="P151" s="46"/>
      <c r="Q151" s="46"/>
      <c r="R151" s="98"/>
      <c r="S151" s="98"/>
      <c r="T151" s="98"/>
      <c r="U151" s="98"/>
      <c r="V151" s="98"/>
      <c r="W151" s="98"/>
      <c r="X151" s="98"/>
      <c r="Y151" s="98"/>
      <c r="Z151" s="98"/>
      <c r="AA151" s="98"/>
    </row>
    <row r="152" spans="1:27" hidden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98"/>
      <c r="S152" s="98"/>
      <c r="T152" s="98"/>
      <c r="U152" s="98"/>
      <c r="V152" s="98"/>
      <c r="W152" s="98"/>
      <c r="X152" s="98"/>
      <c r="Y152" s="98"/>
      <c r="Z152" s="98"/>
      <c r="AA152" s="98"/>
    </row>
    <row r="153" spans="1:27" hidden="1">
      <c r="A153" s="178">
        <v>1</v>
      </c>
      <c r="B153" s="592" t="s">
        <v>533</v>
      </c>
      <c r="C153" s="592"/>
      <c r="D153" s="592"/>
      <c r="E153" s="592"/>
      <c r="F153" s="592"/>
      <c r="G153" s="181" t="s">
        <v>530</v>
      </c>
      <c r="H153" s="182">
        <v>8</v>
      </c>
      <c r="I153" s="46"/>
      <c r="J153" s="46"/>
      <c r="K153" s="46"/>
      <c r="L153" s="46"/>
      <c r="M153" s="46"/>
      <c r="N153" s="46"/>
      <c r="O153" s="46"/>
      <c r="P153" s="46"/>
      <c r="Q153" s="46"/>
      <c r="R153" s="98"/>
      <c r="S153" s="98"/>
      <c r="T153" s="98"/>
      <c r="U153" s="98"/>
      <c r="V153" s="98"/>
      <c r="W153" s="98"/>
      <c r="X153" s="98"/>
      <c r="Y153" s="98"/>
      <c r="Z153" s="98"/>
      <c r="AA153" s="98"/>
    </row>
    <row r="154" spans="1:27" hidden="1">
      <c r="A154" s="178">
        <v>2</v>
      </c>
      <c r="B154" s="592" t="s">
        <v>533</v>
      </c>
      <c r="C154" s="592"/>
      <c r="D154" s="592"/>
      <c r="E154" s="592"/>
      <c r="F154" s="592"/>
      <c r="G154" s="181" t="s">
        <v>530</v>
      </c>
      <c r="H154" s="182">
        <v>9</v>
      </c>
      <c r="I154" s="46"/>
      <c r="J154" s="46"/>
      <c r="K154" s="46"/>
      <c r="L154" s="46"/>
      <c r="M154" s="46"/>
      <c r="N154" s="46"/>
      <c r="O154" s="46"/>
      <c r="P154" s="46"/>
      <c r="Q154" s="46"/>
      <c r="R154" s="98"/>
      <c r="S154" s="98"/>
      <c r="T154" s="98"/>
      <c r="U154" s="98"/>
      <c r="V154" s="98"/>
      <c r="W154" s="98"/>
      <c r="X154" s="98"/>
      <c r="Y154" s="98"/>
      <c r="Z154" s="98"/>
      <c r="AA154" s="98"/>
    </row>
    <row r="155" spans="1:27" hidden="1">
      <c r="A155" s="178">
        <v>3</v>
      </c>
      <c r="B155" s="592" t="s">
        <v>533</v>
      </c>
      <c r="C155" s="592"/>
      <c r="D155" s="592"/>
      <c r="E155" s="592"/>
      <c r="F155" s="592"/>
      <c r="G155" s="181" t="s">
        <v>530</v>
      </c>
      <c r="H155" s="182">
        <v>10</v>
      </c>
      <c r="I155" s="46"/>
      <c r="J155" s="46"/>
      <c r="K155" s="46"/>
      <c r="L155" s="46"/>
      <c r="M155" s="46"/>
      <c r="N155" s="46"/>
      <c r="O155" s="46"/>
      <c r="P155" s="46"/>
      <c r="Q155" s="46"/>
      <c r="R155" s="98"/>
      <c r="S155" s="98"/>
      <c r="T155" s="98"/>
      <c r="U155" s="98"/>
      <c r="V155" s="98"/>
      <c r="W155" s="98"/>
      <c r="X155" s="98"/>
      <c r="Y155" s="98"/>
      <c r="Z155" s="98"/>
      <c r="AA155" s="98"/>
    </row>
    <row r="156" spans="1:27" hidden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98"/>
      <c r="S156" s="98"/>
      <c r="T156" s="98"/>
      <c r="U156" s="98"/>
      <c r="V156" s="98"/>
      <c r="W156" s="98"/>
      <c r="X156" s="98"/>
      <c r="Y156" s="98"/>
      <c r="Z156" s="98"/>
      <c r="AA156" s="98"/>
    </row>
    <row r="157" spans="1:27" hidden="1">
      <c r="A157" s="178">
        <v>1</v>
      </c>
      <c r="B157" s="570" t="s">
        <v>534</v>
      </c>
      <c r="C157" s="570"/>
      <c r="D157" s="570"/>
      <c r="E157" s="570"/>
      <c r="F157" s="570"/>
      <c r="G157" s="181" t="s">
        <v>530</v>
      </c>
      <c r="H157" s="182">
        <v>7</v>
      </c>
      <c r="I157" s="46"/>
      <c r="J157" s="46"/>
      <c r="K157" s="46"/>
      <c r="L157" s="46"/>
      <c r="M157" s="46"/>
      <c r="N157" s="46"/>
      <c r="O157" s="46"/>
      <c r="P157" s="46"/>
      <c r="Q157" s="46"/>
      <c r="R157" s="98"/>
      <c r="S157" s="98"/>
      <c r="T157" s="98"/>
      <c r="U157" s="98"/>
      <c r="V157" s="98"/>
      <c r="W157" s="98"/>
      <c r="X157" s="98"/>
      <c r="Y157" s="98"/>
      <c r="Z157" s="98"/>
      <c r="AA157" s="98"/>
    </row>
    <row r="158" spans="1:27" hidden="1">
      <c r="A158" s="178">
        <v>2</v>
      </c>
      <c r="B158" s="570" t="s">
        <v>534</v>
      </c>
      <c r="C158" s="570"/>
      <c r="D158" s="570"/>
      <c r="E158" s="570"/>
      <c r="F158" s="570"/>
      <c r="G158" s="181" t="s">
        <v>530</v>
      </c>
      <c r="H158" s="182">
        <v>8</v>
      </c>
      <c r="I158" s="46"/>
      <c r="J158" s="46"/>
      <c r="K158" s="46"/>
      <c r="L158" s="46"/>
      <c r="M158" s="46"/>
      <c r="N158" s="46"/>
      <c r="O158" s="46"/>
      <c r="P158" s="46"/>
      <c r="Q158" s="46"/>
      <c r="R158" s="98"/>
      <c r="S158" s="98"/>
      <c r="T158" s="98"/>
      <c r="U158" s="98"/>
      <c r="V158" s="98"/>
      <c r="W158" s="98"/>
      <c r="X158" s="98"/>
      <c r="Y158" s="98"/>
      <c r="Z158" s="98"/>
      <c r="AA158" s="98"/>
    </row>
    <row r="159" spans="1:27" hidden="1">
      <c r="A159" s="178">
        <v>3</v>
      </c>
      <c r="B159" s="570" t="s">
        <v>534</v>
      </c>
      <c r="C159" s="570"/>
      <c r="D159" s="570"/>
      <c r="E159" s="570"/>
      <c r="F159" s="570"/>
      <c r="G159" s="181" t="s">
        <v>530</v>
      </c>
      <c r="H159" s="182">
        <v>9</v>
      </c>
      <c r="I159" s="46"/>
      <c r="J159" s="46"/>
      <c r="K159" s="46"/>
      <c r="L159" s="46"/>
      <c r="M159" s="46"/>
      <c r="N159" s="46"/>
      <c r="O159" s="46"/>
      <c r="P159" s="46"/>
      <c r="Q159" s="46"/>
      <c r="R159" s="98"/>
      <c r="S159" s="98"/>
      <c r="T159" s="98"/>
      <c r="U159" s="98"/>
      <c r="V159" s="98"/>
      <c r="W159" s="98"/>
      <c r="X159" s="98"/>
      <c r="Y159" s="98"/>
      <c r="Z159" s="98"/>
      <c r="AA159" s="98"/>
    </row>
    <row r="160" spans="1:27" hidden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98"/>
      <c r="S160" s="98"/>
      <c r="T160" s="98"/>
      <c r="U160" s="98"/>
      <c r="V160" s="98"/>
      <c r="W160" s="98"/>
      <c r="X160" s="98"/>
      <c r="Y160" s="98"/>
      <c r="Z160" s="98"/>
      <c r="AA160" s="98"/>
    </row>
    <row r="161" spans="1:27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98"/>
      <c r="S161" s="98"/>
      <c r="T161" s="98"/>
      <c r="U161" s="98"/>
      <c r="V161" s="98"/>
      <c r="W161" s="98"/>
      <c r="X161" s="98"/>
      <c r="Y161" s="98"/>
      <c r="Z161" s="98"/>
      <c r="AA161" s="98"/>
    </row>
  </sheetData>
  <sheetProtection password="ECE5" sheet="1" objects="1" scenarios="1"/>
  <mergeCells count="298">
    <mergeCell ref="B8:I8"/>
    <mergeCell ref="K8:M8"/>
    <mergeCell ref="O8:P8"/>
    <mergeCell ref="B11:I11"/>
    <mergeCell ref="K11:M11"/>
    <mergeCell ref="O11:P11"/>
    <mergeCell ref="G1:I1"/>
    <mergeCell ref="B4:I4"/>
    <mergeCell ref="O4:P4"/>
    <mergeCell ref="B5:C5"/>
    <mergeCell ref="D5:G5"/>
    <mergeCell ref="B9:I9"/>
    <mergeCell ref="K4:N4"/>
    <mergeCell ref="T15:Z15"/>
    <mergeCell ref="B16:H16"/>
    <mergeCell ref="I16:K16"/>
    <mergeCell ref="L16:M16"/>
    <mergeCell ref="O16:P16"/>
    <mergeCell ref="Q16:R16"/>
    <mergeCell ref="P13:R13"/>
    <mergeCell ref="B15:F15"/>
    <mergeCell ref="G15:H15"/>
    <mergeCell ref="I15:K15"/>
    <mergeCell ref="L15:M15"/>
    <mergeCell ref="O15:P15"/>
    <mergeCell ref="Q15:R15"/>
    <mergeCell ref="B17:H17"/>
    <mergeCell ref="I17:K17"/>
    <mergeCell ref="L17:M17"/>
    <mergeCell ref="O17:P17"/>
    <mergeCell ref="Q17:R17"/>
    <mergeCell ref="B18:H18"/>
    <mergeCell ref="I18:K18"/>
    <mergeCell ref="L18:M18"/>
    <mergeCell ref="O18:P18"/>
    <mergeCell ref="Q18:R18"/>
    <mergeCell ref="B19:H19"/>
    <mergeCell ref="I19:K19"/>
    <mergeCell ref="L19:M19"/>
    <mergeCell ref="O19:P19"/>
    <mergeCell ref="Q19:R19"/>
    <mergeCell ref="B20:H20"/>
    <mergeCell ref="I20:K20"/>
    <mergeCell ref="L20:M20"/>
    <mergeCell ref="O20:P20"/>
    <mergeCell ref="Q20:R20"/>
    <mergeCell ref="B21:H21"/>
    <mergeCell ref="I21:K21"/>
    <mergeCell ref="L21:M21"/>
    <mergeCell ref="O21:P21"/>
    <mergeCell ref="Q21:R21"/>
    <mergeCell ref="B22:H22"/>
    <mergeCell ref="I22:K22"/>
    <mergeCell ref="L22:M22"/>
    <mergeCell ref="O22:P22"/>
    <mergeCell ref="Q22:R22"/>
    <mergeCell ref="B23:H23"/>
    <mergeCell ref="I23:K23"/>
    <mergeCell ref="L23:M23"/>
    <mergeCell ref="O23:P23"/>
    <mergeCell ref="Q23:R23"/>
    <mergeCell ref="B24:D24"/>
    <mergeCell ref="E24:F24"/>
    <mergeCell ref="G24:H24"/>
    <mergeCell ref="I24:K24"/>
    <mergeCell ref="L24:M24"/>
    <mergeCell ref="W25:Y25"/>
    <mergeCell ref="B26:D26"/>
    <mergeCell ref="E26:F26"/>
    <mergeCell ref="G26:H26"/>
    <mergeCell ref="I26:K26"/>
    <mergeCell ref="L26:M26"/>
    <mergeCell ref="O26:P26"/>
    <mergeCell ref="Q26:R26"/>
    <mergeCell ref="O24:P24"/>
    <mergeCell ref="Q24:R24"/>
    <mergeCell ref="B25:D25"/>
    <mergeCell ref="E25:F25"/>
    <mergeCell ref="G25:H25"/>
    <mergeCell ref="I25:K25"/>
    <mergeCell ref="L25:M25"/>
    <mergeCell ref="O25:P25"/>
    <mergeCell ref="Q25:R25"/>
    <mergeCell ref="Q27:R27"/>
    <mergeCell ref="B28:D28"/>
    <mergeCell ref="E28:F28"/>
    <mergeCell ref="G28:H28"/>
    <mergeCell ref="I28:K28"/>
    <mergeCell ref="L28:M28"/>
    <mergeCell ref="O28:P28"/>
    <mergeCell ref="Q28:R28"/>
    <mergeCell ref="B27:D27"/>
    <mergeCell ref="E27:F27"/>
    <mergeCell ref="G27:H27"/>
    <mergeCell ref="I27:K27"/>
    <mergeCell ref="L27:M27"/>
    <mergeCell ref="O27:P27"/>
    <mergeCell ref="Q29:R29"/>
    <mergeCell ref="B30:D30"/>
    <mergeCell ref="E30:F30"/>
    <mergeCell ref="G30:H30"/>
    <mergeCell ref="I30:K30"/>
    <mergeCell ref="L30:M30"/>
    <mergeCell ref="O30:P30"/>
    <mergeCell ref="Q30:R30"/>
    <mergeCell ref="B29:D29"/>
    <mergeCell ref="E29:F29"/>
    <mergeCell ref="G29:H29"/>
    <mergeCell ref="I29:K29"/>
    <mergeCell ref="L29:M29"/>
    <mergeCell ref="O29:P29"/>
    <mergeCell ref="Q31:R31"/>
    <mergeCell ref="B32:D32"/>
    <mergeCell ref="E32:F32"/>
    <mergeCell ref="G32:H32"/>
    <mergeCell ref="I32:K32"/>
    <mergeCell ref="L32:M32"/>
    <mergeCell ref="O32:P32"/>
    <mergeCell ref="Q32:R32"/>
    <mergeCell ref="B31:D31"/>
    <mergeCell ref="E31:F31"/>
    <mergeCell ref="G31:H31"/>
    <mergeCell ref="I31:K31"/>
    <mergeCell ref="L31:M31"/>
    <mergeCell ref="O31:P31"/>
    <mergeCell ref="Q33:R33"/>
    <mergeCell ref="B34:D34"/>
    <mergeCell ref="E34:F34"/>
    <mergeCell ref="G34:H34"/>
    <mergeCell ref="I34:K34"/>
    <mergeCell ref="L34:M34"/>
    <mergeCell ref="O34:P34"/>
    <mergeCell ref="Q34:R34"/>
    <mergeCell ref="B33:D33"/>
    <mergeCell ref="E33:F33"/>
    <mergeCell ref="G33:H33"/>
    <mergeCell ref="I33:K33"/>
    <mergeCell ref="L33:M33"/>
    <mergeCell ref="O33:P33"/>
    <mergeCell ref="Q35:R35"/>
    <mergeCell ref="B36:D36"/>
    <mergeCell ref="E36:F36"/>
    <mergeCell ref="G36:H36"/>
    <mergeCell ref="I36:K36"/>
    <mergeCell ref="L36:M36"/>
    <mergeCell ref="O36:P36"/>
    <mergeCell ref="Q36:R36"/>
    <mergeCell ref="B35:D35"/>
    <mergeCell ref="E35:F35"/>
    <mergeCell ref="G35:H35"/>
    <mergeCell ref="I35:K35"/>
    <mergeCell ref="L35:M35"/>
    <mergeCell ref="O35:P35"/>
    <mergeCell ref="B39:F39"/>
    <mergeCell ref="G39:H39"/>
    <mergeCell ref="I39:K39"/>
    <mergeCell ref="L39:M39"/>
    <mergeCell ref="O39:P39"/>
    <mergeCell ref="Q39:R39"/>
    <mergeCell ref="Q37:R37"/>
    <mergeCell ref="B38:F38"/>
    <mergeCell ref="G38:H38"/>
    <mergeCell ref="I38:K38"/>
    <mergeCell ref="L38:M38"/>
    <mergeCell ref="O38:P38"/>
    <mergeCell ref="Q38:R38"/>
    <mergeCell ref="B37:D37"/>
    <mergeCell ref="E37:F37"/>
    <mergeCell ref="G37:H37"/>
    <mergeCell ref="I37:K37"/>
    <mergeCell ref="L37:M37"/>
    <mergeCell ref="O37:P37"/>
    <mergeCell ref="B43:F43"/>
    <mergeCell ref="G43:H43"/>
    <mergeCell ref="I43:K43"/>
    <mergeCell ref="L43:M43"/>
    <mergeCell ref="O43:P43"/>
    <mergeCell ref="Q43:R43"/>
    <mergeCell ref="B40:F40"/>
    <mergeCell ref="G40:H40"/>
    <mergeCell ref="I40:K40"/>
    <mergeCell ref="L40:M40"/>
    <mergeCell ref="O40:P40"/>
    <mergeCell ref="Q40:R40"/>
    <mergeCell ref="B41:F41"/>
    <mergeCell ref="G41:H41"/>
    <mergeCell ref="I41:K41"/>
    <mergeCell ref="B42:F42"/>
    <mergeCell ref="G42:H42"/>
    <mergeCell ref="I42:K42"/>
    <mergeCell ref="L41:M41"/>
    <mergeCell ref="O41:P41"/>
    <mergeCell ref="Q41:R41"/>
    <mergeCell ref="L42:M42"/>
    <mergeCell ref="O42:P42"/>
    <mergeCell ref="Q42:R42"/>
    <mergeCell ref="Q45:R45"/>
    <mergeCell ref="B46:F46"/>
    <mergeCell ref="I46:K46"/>
    <mergeCell ref="L46:M46"/>
    <mergeCell ref="O46:P46"/>
    <mergeCell ref="Q46:R46"/>
    <mergeCell ref="B44:F44"/>
    <mergeCell ref="G44:H53"/>
    <mergeCell ref="I44:K44"/>
    <mergeCell ref="L44:M44"/>
    <mergeCell ref="O44:P44"/>
    <mergeCell ref="Q44:R44"/>
    <mergeCell ref="B45:F45"/>
    <mergeCell ref="I45:K45"/>
    <mergeCell ref="L45:M45"/>
    <mergeCell ref="O45:P45"/>
    <mergeCell ref="B47:F47"/>
    <mergeCell ref="I47:K47"/>
    <mergeCell ref="L47:M47"/>
    <mergeCell ref="O47:P47"/>
    <mergeCell ref="Q47:R47"/>
    <mergeCell ref="B48:F48"/>
    <mergeCell ref="I48:K48"/>
    <mergeCell ref="L48:M48"/>
    <mergeCell ref="O48:P48"/>
    <mergeCell ref="Q48:R48"/>
    <mergeCell ref="B49:F49"/>
    <mergeCell ref="I49:K49"/>
    <mergeCell ref="L49:M49"/>
    <mergeCell ref="O49:P49"/>
    <mergeCell ref="Q49:R49"/>
    <mergeCell ref="B50:F50"/>
    <mergeCell ref="I50:K50"/>
    <mergeCell ref="L50:M50"/>
    <mergeCell ref="O50:P50"/>
    <mergeCell ref="Q50:R50"/>
    <mergeCell ref="B53:F53"/>
    <mergeCell ref="I53:K53"/>
    <mergeCell ref="L53:M53"/>
    <mergeCell ref="O53:P53"/>
    <mergeCell ref="Q53:R53"/>
    <mergeCell ref="M54:P54"/>
    <mergeCell ref="Q54:R54"/>
    <mergeCell ref="B51:F51"/>
    <mergeCell ref="I51:K51"/>
    <mergeCell ref="L51:M51"/>
    <mergeCell ref="O51:P51"/>
    <mergeCell ref="Q51:R51"/>
    <mergeCell ref="B52:F52"/>
    <mergeCell ref="I52:K52"/>
    <mergeCell ref="L52:M52"/>
    <mergeCell ref="O52:P52"/>
    <mergeCell ref="Q52:R52"/>
    <mergeCell ref="A56:D56"/>
    <mergeCell ref="F56:M56"/>
    <mergeCell ref="N56:P56"/>
    <mergeCell ref="Q56:R56"/>
    <mergeCell ref="A57:R57"/>
    <mergeCell ref="O59:P59"/>
    <mergeCell ref="Q59:R59"/>
    <mergeCell ref="A59:B59"/>
    <mergeCell ref="C59:H59"/>
    <mergeCell ref="I59:L59"/>
    <mergeCell ref="M59:N59"/>
    <mergeCell ref="B65:E65"/>
    <mergeCell ref="G65:I65"/>
    <mergeCell ref="O65:T65"/>
    <mergeCell ref="B66:E66"/>
    <mergeCell ref="J66:M66"/>
    <mergeCell ref="O60:P60"/>
    <mergeCell ref="Q60:R60"/>
    <mergeCell ref="O63:S63"/>
    <mergeCell ref="O64:T64"/>
    <mergeCell ref="A60:B60"/>
    <mergeCell ref="C60:H60"/>
    <mergeCell ref="I60:L60"/>
    <mergeCell ref="M60:N60"/>
    <mergeCell ref="K137:N137"/>
    <mergeCell ref="B151:F151"/>
    <mergeCell ref="B155:F155"/>
    <mergeCell ref="B104:F104"/>
    <mergeCell ref="B121:F121"/>
    <mergeCell ref="B77:F77"/>
    <mergeCell ref="B92:F92"/>
    <mergeCell ref="G77:I77"/>
    <mergeCell ref="B78:F78"/>
    <mergeCell ref="G92:I92"/>
    <mergeCell ref="B93:F93"/>
    <mergeCell ref="G104:I104"/>
    <mergeCell ref="B105:F105"/>
    <mergeCell ref="G121:I121"/>
    <mergeCell ref="B122:F122"/>
    <mergeCell ref="B159:F159"/>
    <mergeCell ref="B153:F153"/>
    <mergeCell ref="B154:F154"/>
    <mergeCell ref="B157:F157"/>
    <mergeCell ref="B158:F158"/>
    <mergeCell ref="B136:G136"/>
    <mergeCell ref="B149:F149"/>
    <mergeCell ref="B150:F150"/>
    <mergeCell ref="H136:J136"/>
    <mergeCell ref="B137:G137"/>
  </mergeCells>
  <dataValidations count="26">
    <dataValidation operator="equal" allowBlank="1" sqref="D5:G5 A15 R4 U71 F74:F75 U73:U77 U66:U69 F67:F68" xr:uid="{00000000-0002-0000-0B00-000000000000}"/>
    <dataValidation operator="equal" allowBlank="1" showInputMessage="1" promptTitle="DUOMENŲ  NEVESTI" prompt="Langas  užpildomas  automatiškai" sqref="Q16:R17 Z17 L44:M44 R18:R53" xr:uid="{00000000-0002-0000-0B00-000001000000}">
      <formula1>0</formula1>
      <formula2>0</formula2>
    </dataValidation>
    <dataValidation operator="equal" allowBlank="1" showInputMessage="1" promptTitle="KAINOS  NEVESTI" prompt="Langas  užpildomas  automatiškai" sqref="P21:P25 O48:O53 O20:O44 P27:P44" xr:uid="{00000000-0002-0000-0B00-000002000000}">
      <formula1>0</formula1>
      <formula2>0</formula2>
    </dataValidation>
    <dataValidation allowBlank="1" showInputMessage="1" showErrorMessage="1" promptTitle="KAINOS  NEVESTI" prompt="Langas  užpildomas  automatiškai" sqref="O16 P48:P53" xr:uid="{00000000-0002-0000-0B00-000003000000}">
      <formula1>0</formula1>
      <formula2>0</formula2>
    </dataValidation>
    <dataValidation type="list" operator="equal" allowBlank="1" sqref="C24:D38" xr:uid="{00000000-0002-0000-0B00-000004000000}">
      <formula1>",PVC - 22 / 0.45,PVC - 22 / 0.6,PVC - 22 / 0.8,PVC - 22 / 1,PVC - 22 / 2,PVC - 28 / 2,PVC - 32 / 2,PVC - 45 / 2,,,,"</formula1>
      <formula2>0</formula2>
    </dataValidation>
    <dataValidation type="list" operator="equal" allowBlank="1" showInputMessage="1" showErrorMessage="1" promptTitle="KLIENTO  PLOKŠTĖS  PAVADINIMAS" prompt="Pasirinkti  iš  sąrašo" sqref="B11" xr:uid="{00000000-0002-0000-0B00-000005000000}">
      <formula1>",Kliento plokštė,Kliento detalės,Kliento stalviršis,Padėklinė plokštė,"</formula1>
      <formula2>0</formula2>
    </dataValidation>
    <dataValidation type="list" allowBlank="1" showInputMessage="1" showErrorMessage="1" promptTitle="PLOKŠTĖS  PAVADINIMAS" prompt="Pasirinkti  iš  sąrašo" sqref="C8:I8 C4:I4" xr:uid="{00000000-0002-0000-0B00-000006000000}">
      <formula1>"Plokštės"</formula1>
      <formula2>0</formula2>
    </dataValidation>
    <dataValidation allowBlank="1" showInputMessage="1" showErrorMessage="1" promptTitle="DUOMENŲ  NEVESTI" prompt="Langas  užpildomas  automatiškai" sqref="L8:M8 P8" xr:uid="{00000000-0002-0000-0B00-000007000000}">
      <formula1>0</formula1>
      <formula2>0</formula2>
    </dataValidation>
    <dataValidation type="list" operator="equal" allowBlank="1" sqref="E24:F37 G38:H40 G41:G43 H43" xr:uid="{00000000-0002-0000-0B00-000008000000}">
      <formula1>"Tiesus,Figūrinis,,"</formula1>
      <formula2>0</formula2>
    </dataValidation>
    <dataValidation type="list" operator="equal" allowBlank="1" sqref="O4:P4" xr:uid="{00000000-0002-0000-0B00-000009000000}">
      <formula1>",8.00,9.00,10.00,11.00,12.00,13.00,14.00,15.00,16.00,17.00,"</formula1>
      <formula2>0</formula2>
    </dataValidation>
    <dataValidation allowBlank="1" showErrorMessage="1" sqref="K8 O8 O11" xr:uid="{00000000-0002-0000-0B00-00000A000000}">
      <formula1>0</formula1>
      <formula2>0</formula2>
    </dataValidation>
    <dataValidation type="list" allowBlank="1" showErrorMessage="1" sqref="P11" xr:uid="{00000000-0002-0000-0B00-00000B000000}">
      <formula1>"18,25,3,10,12,16"</formula1>
      <formula2>0</formula2>
    </dataValidation>
    <dataValidation allowBlank="1" showInputMessage="1" showErrorMessage="1" promptTitle="KAINOS  NEVESTI" prompt="Duomenys  užpildomi  automatiškai" sqref="P16" xr:uid="{00000000-0002-0000-0B00-00000C000000}">
      <formula1>0</formula1>
      <formula2>0</formula2>
    </dataValidation>
    <dataValidation type="list" operator="equal" allowBlank="1" sqref="U9 W9 U12 W12" xr:uid="{00000000-0002-0000-0B00-00000D000000}">
      <formula1>",Kliento plokštė,Kliento detalės,Kliento stalviršis,Padėklinė plokštė,"</formula1>
      <formula2>0</formula2>
    </dataValidation>
    <dataValidation type="list" operator="equal" allowBlank="1" sqref="E38:F40" xr:uid="{00000000-0002-0000-0B00-00000E000000}">
      <formula1>"PVC - 22 / 0,80,PVC - 22 / 1,PVC - 22 / 2,PVC - 28 / 2,PVC - 42 / 2,PVC - 45 / 2,,,,"</formula1>
      <formula2>0</formula2>
    </dataValidation>
    <dataValidation type="list" operator="equal" allowBlank="1" sqref="F56:M56" xr:uid="{00000000-0002-0000-0B00-00000F000000}">
      <formula1>"KASOS  ČEKIS,IŠANKSTINĖ sąskaita - ,,"</formula1>
      <formula2>0</formula2>
    </dataValidation>
    <dataValidation type="list" operator="equal" allowBlank="1" sqref="C20:H23" xr:uid="{00000000-0002-0000-0B00-000010000000}">
      <formula1>"MELAMINAS  21  BALTAS					,MELAMINAS  21  ne  pagal plokštę					,MELAMINAS  21  pagal plokštę					,MELAMINAS  21  PILKAS					,MELAMINAS  40  ne  pagal plokštę					,MELAMINAS  40  pagal plokštę					,,,"</formula1>
      <formula2>0</formula2>
    </dataValidation>
    <dataValidation type="list" operator="equal" allowBlank="1" sqref="O15:R15 B15:H15 L15:M15 C157:F159 F66" xr:uid="{00000000-0002-0000-0B00-000011000000}">
      <formula1>"PVC 22/0,45,PVC 22/0,6,PVC 22/0,8,PVC 22/1,PVC 22/1,4 blizgus,PVC 22/2,PVC 28/2,PVC 42/2,PVC 45/2,,,,,,,,"</formula1>
      <formula2>0</formula2>
    </dataValidation>
    <dataValidation type="list" operator="equal" allowBlank="1" sqref="B20:B23" xr:uid="{00000000-0002-0000-0B00-000012000000}">
      <formula1>"MELAMINAS  21  BALTAS,MELAMINAS  21  ne  pagal plokštę,MELAMINAS  21  pagal plokštę,MELAMINAS  21  PILKAS,MELAMINAS  40  ne  pagal plokštę,MELAMINAS  40  pagal plokštę,,,,,,,,,"</formula1>
      <formula2>0</formula2>
    </dataValidation>
    <dataValidation type="list" operator="equal" allowBlank="1" sqref="B157:B159" xr:uid="{00000000-0002-0000-0B00-000013000000}">
      <formula1>"Apvalinimas,Detalių storinimas,Išpjova,Kampai (suskaldymas) ,Pjūvis (LMDP/stalviršis),Rankinis pjovimas,Skylės lankstams Ø 35,,,,,,,,"</formula1>
      <formula2>0</formula2>
    </dataValidation>
    <dataValidation type="list" operator="equal" allowBlank="1" sqref="B30" xr:uid="{00000000-0002-0000-0B00-000014000000}">
      <formula1>"PPVC 22/0.45,PVC 22/0.6,PVC 22/0.8,PVC 22/1,PVC 22/1.4 blizgus,PVC 22/2,PVC 28/2,PVC 42/2,PVC 45/2,,,,,,,,,"</formula1>
      <formula2>0</formula2>
    </dataValidation>
    <dataValidation type="list" operator="equal" allowBlank="1" sqref="B31 B24:B25" xr:uid="{00000000-0002-0000-0B00-000015000000}">
      <formula1>"PVC 22/0.45,PVC 22/0.6,PVC 22/0.8,PVC 22/1,PVC 22/1.4 blizgus,PVC 22/2,PVC 28/2,PVC 42/2,PVC 45/2,,,,,,,,"</formula1>
      <formula2>0</formula2>
    </dataValidation>
    <dataValidation type="list" operator="equal" allowBlank="1" sqref="B32:B37 B26:B29" xr:uid="{00000000-0002-0000-0B00-000016000000}">
      <formula1>"PVC 22/0.45,PVC 22/0.6,PVC 22/0.8,PVC 22/1,PVC 22/1.4 blizgus,PVC 22/2,PVC 28/2,PVC 42/2,PVC 45/2,,,,,,,,,"</formula1>
      <formula2>0</formula2>
    </dataValidation>
    <dataValidation type="list" operator="equal" allowBlank="1" sqref="B38:B40" xr:uid="{00000000-0002-0000-0B00-000017000000}">
      <formula1>"Kliento PVC 22/0.45,Kliento PVC 22/0.6,Kliento PVC 22/0.8,Kliento PVC 22/1,Kliento PVC 22/1.4 blizgus,Kliento PVC 22/2,Kliento PVC 28/2,Kliento PVC 42/2,Kliento PVC 45/2,Kliento MELAMINAS 21,Kliento MELAMINAS 40,,,,,,,,"</formula1>
      <formula2>0</formula2>
    </dataValidation>
    <dataValidation type="list" allowBlank="1" showInputMessage="1" showErrorMessage="1" sqref="B45:F53" xr:uid="{00000000-0002-0000-0B00-000018000000}">
      <formula1>$O$66:$O$77</formula1>
    </dataValidation>
    <dataValidation type="list" operator="equal" allowBlank="1" sqref="B41:F43" xr:uid="{00000000-0002-0000-0B00-000019000000}">
      <formula1>"BESIULIS-08mm,BESIULIS-1mm,BESIULIS-2mm,KLIEN-BESIUL-08mm,KLIEN-BESIUL-1mm,KLIEN-BESIUL-2mm"</formula1>
    </dataValidation>
  </dataValidations>
  <hyperlinks>
    <hyperlink ref="G1" r:id="rId1" xr:uid="{00000000-0004-0000-0B00-000000000000}"/>
  </hyperlinks>
  <pageMargins left="0.59055118110236215" right="0.19685039370078741" top="0.39370078740157483" bottom="0.39370078740157483" header="0" footer="0"/>
  <pageSetup paperSize="9" orientation="portrait" r:id="rId2"/>
  <ignoredErrors>
    <ignoredError sqref="R4 O48:P53 L44" unlockedFormula="1"/>
    <ignoredError sqref="A36" formula="1"/>
    <ignoredError sqref="B8:I9 R3 A8 I60" evalErro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apas12"/>
  <dimension ref="A1:P1"/>
  <sheetViews>
    <sheetView workbookViewId="0">
      <selection activeCell="M26" sqref="M26"/>
    </sheetView>
  </sheetViews>
  <sheetFormatPr defaultRowHeight="14.4"/>
  <cols>
    <col min="1" max="1" width="4.21875" customWidth="1"/>
    <col min="2" max="2" width="27.5546875" customWidth="1"/>
    <col min="3" max="3" width="12.77734375" customWidth="1"/>
    <col min="4" max="4" width="4.21875" customWidth="1"/>
    <col min="5" max="5" width="9.5546875" customWidth="1"/>
    <col min="6" max="10" width="11.5546875" customWidth="1"/>
    <col min="11" max="11" width="3.44140625" customWidth="1"/>
    <col min="12" max="15" width="11.5546875" customWidth="1"/>
  </cols>
  <sheetData>
    <row r="1" spans="1:16" ht="34.35" customHeight="1">
      <c r="A1" s="23" t="s">
        <v>56</v>
      </c>
      <c r="B1" s="24" t="s">
        <v>57</v>
      </c>
      <c r="C1" s="24" t="s">
        <v>58</v>
      </c>
      <c r="D1" s="24" t="s">
        <v>59</v>
      </c>
      <c r="E1" s="25" t="s">
        <v>60</v>
      </c>
      <c r="F1" s="26" t="s">
        <v>444</v>
      </c>
      <c r="G1" s="26" t="s">
        <v>445</v>
      </c>
      <c r="H1" s="25" t="s">
        <v>62</v>
      </c>
      <c r="I1" s="26" t="s">
        <v>446</v>
      </c>
      <c r="J1" s="26" t="s">
        <v>447</v>
      </c>
      <c r="K1" s="26" t="s">
        <v>63</v>
      </c>
      <c r="L1" s="25" t="s">
        <v>64</v>
      </c>
      <c r="M1" s="26" t="s">
        <v>65</v>
      </c>
      <c r="N1" s="26" t="s">
        <v>66</v>
      </c>
      <c r="O1" s="27" t="s">
        <v>67</v>
      </c>
      <c r="P1" s="80"/>
    </row>
  </sheetData>
  <dataValidations count="1">
    <dataValidation operator="equal" allowBlank="1" showErrorMessage="1" errorTitle="Klaidingas įvedimas" error="Neteisingai įvesta reikšmė" sqref="A1:O1" xr:uid="{00000000-0002-0000-0C00-000000000000}">
      <formula1>0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apas13"/>
  <dimension ref="A1:O11"/>
  <sheetViews>
    <sheetView workbookViewId="0">
      <selection activeCell="R25" sqref="R25"/>
    </sheetView>
  </sheetViews>
  <sheetFormatPr defaultRowHeight="14.4"/>
  <cols>
    <col min="1" max="2" width="4" customWidth="1"/>
    <col min="3" max="3" width="8.109375" customWidth="1"/>
    <col min="4" max="4" width="20.21875" customWidth="1"/>
    <col min="5" max="5" width="4.44140625" customWidth="1"/>
    <col min="6" max="6" width="9.5546875" customWidth="1"/>
    <col min="7" max="7" width="4.44140625" customWidth="1"/>
    <col min="9" max="9" width="26" customWidth="1"/>
    <col min="12" max="12" width="3" customWidth="1"/>
  </cols>
  <sheetData>
    <row r="1" spans="1:15" s="79" customFormat="1" ht="40.799999999999997" customHeight="1">
      <c r="A1" s="284" t="s">
        <v>11</v>
      </c>
      <c r="B1" s="626" t="s">
        <v>1618</v>
      </c>
      <c r="C1" s="627"/>
      <c r="D1" s="284" t="s">
        <v>1617</v>
      </c>
      <c r="E1" s="624" t="s">
        <v>1614</v>
      </c>
      <c r="F1" s="624"/>
      <c r="G1" s="625" t="s">
        <v>1615</v>
      </c>
      <c r="H1" s="625"/>
      <c r="I1" s="411" t="s">
        <v>1616</v>
      </c>
      <c r="J1" s="284" t="s">
        <v>693</v>
      </c>
      <c r="K1" s="625" t="s">
        <v>15</v>
      </c>
      <c r="L1" s="625"/>
      <c r="M1" s="625"/>
      <c r="N1" s="284" t="s">
        <v>694</v>
      </c>
      <c r="O1" s="415"/>
    </row>
    <row r="2" spans="1:15" ht="15">
      <c r="A2" s="285">
        <v>3</v>
      </c>
      <c r="B2" s="413" t="s">
        <v>85</v>
      </c>
      <c r="C2" s="413" t="s">
        <v>401</v>
      </c>
      <c r="D2" s="413" t="s">
        <v>1606</v>
      </c>
      <c r="E2" s="409" t="s">
        <v>85</v>
      </c>
      <c r="F2" s="410" t="s">
        <v>401</v>
      </c>
      <c r="G2" s="286" t="s">
        <v>85</v>
      </c>
      <c r="H2" s="288" t="s">
        <v>401</v>
      </c>
      <c r="I2" s="412" t="s">
        <v>695</v>
      </c>
      <c r="J2" s="285">
        <v>5.7960000000000003</v>
      </c>
      <c r="K2" s="285">
        <v>2800</v>
      </c>
      <c r="L2" s="285" t="s">
        <v>87</v>
      </c>
      <c r="M2" s="285">
        <v>2070</v>
      </c>
      <c r="N2" s="287" t="s">
        <v>702</v>
      </c>
    </row>
    <row r="3" spans="1:15" ht="15">
      <c r="A3" s="285">
        <v>3</v>
      </c>
      <c r="B3" s="413" t="s">
        <v>1439</v>
      </c>
      <c r="C3" s="416">
        <v>50</v>
      </c>
      <c r="D3" s="413" t="s">
        <v>1590</v>
      </c>
      <c r="E3" s="410" t="s">
        <v>10</v>
      </c>
      <c r="F3" s="410">
        <v>10250</v>
      </c>
      <c r="G3" s="288" t="s">
        <v>126</v>
      </c>
      <c r="H3" s="288">
        <v>2201</v>
      </c>
      <c r="I3" s="412" t="s">
        <v>697</v>
      </c>
      <c r="J3" s="289">
        <v>5.9</v>
      </c>
      <c r="K3" s="285">
        <v>2850</v>
      </c>
      <c r="L3" s="285" t="s">
        <v>87</v>
      </c>
      <c r="M3" s="285">
        <v>2070</v>
      </c>
      <c r="N3" s="287" t="s">
        <v>696</v>
      </c>
    </row>
    <row r="4" spans="1:15" ht="15">
      <c r="A4" s="285">
        <v>3</v>
      </c>
      <c r="B4" s="413" t="s">
        <v>1323</v>
      </c>
      <c r="C4" s="413">
        <v>1210</v>
      </c>
      <c r="D4" s="414" t="s">
        <v>1592</v>
      </c>
      <c r="E4" s="410" t="s">
        <v>91</v>
      </c>
      <c r="F4" s="410">
        <v>12122</v>
      </c>
      <c r="G4" s="288" t="s">
        <v>126</v>
      </c>
      <c r="H4" s="288">
        <v>2101</v>
      </c>
      <c r="I4" s="412" t="s">
        <v>698</v>
      </c>
      <c r="J4" s="289">
        <v>5.9</v>
      </c>
      <c r="K4" s="285">
        <v>2850</v>
      </c>
      <c r="L4" s="285" t="s">
        <v>87</v>
      </c>
      <c r="M4" s="285">
        <v>2070</v>
      </c>
      <c r="N4" s="287" t="s">
        <v>696</v>
      </c>
    </row>
    <row r="5" spans="1:15" ht="15">
      <c r="A5" s="285">
        <v>3</v>
      </c>
      <c r="B5" s="413" t="s">
        <v>1323</v>
      </c>
      <c r="C5" s="413">
        <v>1213</v>
      </c>
      <c r="D5" s="414" t="s">
        <v>1595</v>
      </c>
      <c r="E5" s="410" t="s">
        <v>91</v>
      </c>
      <c r="F5" s="410">
        <v>12123</v>
      </c>
      <c r="G5" s="288" t="s">
        <v>126</v>
      </c>
      <c r="H5" s="288">
        <v>2102</v>
      </c>
      <c r="I5" s="412" t="s">
        <v>699</v>
      </c>
      <c r="J5" s="289">
        <v>5.9</v>
      </c>
      <c r="K5" s="285">
        <v>2850</v>
      </c>
      <c r="L5" s="285" t="s">
        <v>87</v>
      </c>
      <c r="M5" s="285">
        <v>2070</v>
      </c>
      <c r="N5" s="287" t="s">
        <v>696</v>
      </c>
    </row>
    <row r="6" spans="1:15" ht="15">
      <c r="A6" s="285">
        <v>3</v>
      </c>
      <c r="B6" s="413" t="s">
        <v>1323</v>
      </c>
      <c r="C6" s="413">
        <v>1211</v>
      </c>
      <c r="D6" s="413" t="s">
        <v>979</v>
      </c>
      <c r="E6" s="410" t="s">
        <v>91</v>
      </c>
      <c r="F6" s="410">
        <v>12141</v>
      </c>
      <c r="G6" s="288" t="s">
        <v>126</v>
      </c>
      <c r="H6" s="288">
        <v>1258</v>
      </c>
      <c r="I6" s="412" t="s">
        <v>700</v>
      </c>
      <c r="J6" s="289">
        <v>5.9</v>
      </c>
      <c r="K6" s="285">
        <v>2850</v>
      </c>
      <c r="L6" s="285" t="s">
        <v>87</v>
      </c>
      <c r="M6" s="285">
        <v>2070</v>
      </c>
      <c r="N6" s="287" t="s">
        <v>696</v>
      </c>
    </row>
    <row r="7" spans="1:15" ht="15">
      <c r="A7" s="285">
        <v>3</v>
      </c>
      <c r="B7" s="413" t="s">
        <v>1323</v>
      </c>
      <c r="C7" s="413">
        <v>1502</v>
      </c>
      <c r="D7" s="414" t="s">
        <v>1002</v>
      </c>
      <c r="E7" s="410" t="s">
        <v>91</v>
      </c>
      <c r="F7" s="410">
        <v>16038</v>
      </c>
      <c r="G7" s="288" t="s">
        <v>126</v>
      </c>
      <c r="H7" s="288">
        <v>1313</v>
      </c>
      <c r="I7" s="412" t="s">
        <v>701</v>
      </c>
      <c r="J7" s="289">
        <v>5.9</v>
      </c>
      <c r="K7" s="285">
        <v>2850</v>
      </c>
      <c r="L7" s="285" t="s">
        <v>87</v>
      </c>
      <c r="M7" s="285">
        <v>2070</v>
      </c>
      <c r="N7" s="287" t="s">
        <v>696</v>
      </c>
    </row>
    <row r="8" spans="1:15" ht="15">
      <c r="A8" s="285">
        <v>3</v>
      </c>
      <c r="B8" s="413" t="s">
        <v>1369</v>
      </c>
      <c r="C8" s="413">
        <v>3023</v>
      </c>
      <c r="D8" s="414" t="s">
        <v>176</v>
      </c>
      <c r="E8" s="410" t="s">
        <v>174</v>
      </c>
      <c r="F8" s="410">
        <v>20176</v>
      </c>
      <c r="G8" s="288" t="s">
        <v>85</v>
      </c>
      <c r="H8" s="288" t="s">
        <v>85</v>
      </c>
      <c r="I8" s="412" t="s">
        <v>724</v>
      </c>
      <c r="J8" s="289">
        <v>5.9</v>
      </c>
      <c r="K8" s="285">
        <v>2850</v>
      </c>
      <c r="L8" s="285" t="s">
        <v>87</v>
      </c>
      <c r="M8" s="285">
        <v>2070</v>
      </c>
      <c r="N8" s="287" t="s">
        <v>696</v>
      </c>
    </row>
    <row r="9" spans="1:15" ht="15">
      <c r="A9" s="285">
        <v>3</v>
      </c>
      <c r="B9" s="413" t="s">
        <v>1369</v>
      </c>
      <c r="C9" s="413">
        <v>3000</v>
      </c>
      <c r="D9" s="413" t="s">
        <v>1071</v>
      </c>
      <c r="E9" s="410" t="s">
        <v>174</v>
      </c>
      <c r="F9" s="410">
        <v>20191</v>
      </c>
      <c r="G9" s="288" t="s">
        <v>126</v>
      </c>
      <c r="H9" s="288">
        <v>4136</v>
      </c>
      <c r="I9" s="412" t="s">
        <v>703</v>
      </c>
      <c r="J9" s="289">
        <v>5.9</v>
      </c>
      <c r="K9" s="285">
        <v>2850</v>
      </c>
      <c r="L9" s="285" t="s">
        <v>87</v>
      </c>
      <c r="M9" s="285">
        <v>2070</v>
      </c>
      <c r="N9" s="287" t="s">
        <v>696</v>
      </c>
    </row>
    <row r="10" spans="1:15" ht="15">
      <c r="A10" s="285">
        <v>3</v>
      </c>
      <c r="B10" s="413" t="s">
        <v>85</v>
      </c>
      <c r="C10" s="413" t="s">
        <v>85</v>
      </c>
      <c r="D10" s="413" t="s">
        <v>85</v>
      </c>
      <c r="E10" s="410" t="s">
        <v>174</v>
      </c>
      <c r="F10" s="410">
        <v>42039</v>
      </c>
      <c r="G10" s="288" t="s">
        <v>126</v>
      </c>
      <c r="H10" s="288">
        <v>4968</v>
      </c>
      <c r="I10" s="412" t="s">
        <v>704</v>
      </c>
      <c r="J10" s="289">
        <v>5.9</v>
      </c>
      <c r="K10" s="285">
        <v>2850</v>
      </c>
      <c r="L10" s="285" t="s">
        <v>87</v>
      </c>
      <c r="M10" s="285">
        <v>2070</v>
      </c>
      <c r="N10" s="287" t="s">
        <v>702</v>
      </c>
    </row>
    <row r="11" spans="1:15" ht="15">
      <c r="A11" s="285">
        <v>3</v>
      </c>
      <c r="B11" s="413" t="s">
        <v>1369</v>
      </c>
      <c r="C11" s="413">
        <v>7033</v>
      </c>
      <c r="D11" s="414" t="s">
        <v>1605</v>
      </c>
      <c r="E11" s="410" t="s">
        <v>174</v>
      </c>
      <c r="F11" s="410">
        <v>50071</v>
      </c>
      <c r="G11" s="288" t="s">
        <v>126</v>
      </c>
      <c r="H11" s="288">
        <v>4121</v>
      </c>
      <c r="I11" s="412" t="s">
        <v>1619</v>
      </c>
      <c r="J11" s="289">
        <v>5.9</v>
      </c>
      <c r="K11" s="285">
        <v>2850</v>
      </c>
      <c r="L11" s="285" t="s">
        <v>87</v>
      </c>
      <c r="M11" s="285">
        <v>2070</v>
      </c>
      <c r="N11" s="287" t="s">
        <v>696</v>
      </c>
    </row>
  </sheetData>
  <sheetProtection password="ECE5" sheet="1" objects="1" scenarios="1"/>
  <sortState xmlns:xlrd2="http://schemas.microsoft.com/office/spreadsheetml/2017/richdata2" ref="A3:N13">
    <sortCondition ref="F3:F13"/>
  </sortState>
  <mergeCells count="4">
    <mergeCell ref="E1:F1"/>
    <mergeCell ref="G1:H1"/>
    <mergeCell ref="K1:M1"/>
    <mergeCell ref="B1:C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apas14"/>
  <dimension ref="A1:AV197"/>
  <sheetViews>
    <sheetView topLeftCell="C1" zoomScale="90" zoomScaleNormal="90" workbookViewId="0">
      <pane ySplit="1356" activePane="bottomLeft"/>
      <selection activeCell="J1" sqref="J1:AW1048576"/>
      <selection pane="bottomLeft" activeCell="BK8" sqref="BK8"/>
    </sheetView>
  </sheetViews>
  <sheetFormatPr defaultRowHeight="17.399999999999999"/>
  <cols>
    <col min="1" max="1" width="3.44140625" hidden="1" customWidth="1"/>
    <col min="2" max="2" width="3.21875" hidden="1" customWidth="1"/>
    <col min="3" max="3" width="4" customWidth="1"/>
    <col min="4" max="4" width="3.44140625" style="268" customWidth="1"/>
    <col min="5" max="5" width="10.5546875" style="268" customWidth="1"/>
    <col min="6" max="6" width="4.33203125" style="245" customWidth="1"/>
    <col min="7" max="7" width="12.5546875" style="245" customWidth="1"/>
    <col min="8" max="8" width="7.21875" customWidth="1"/>
    <col min="9" max="9" width="16.44140625" hidden="1" customWidth="1"/>
    <col min="10" max="10" width="49" style="349" customWidth="1"/>
    <col min="11" max="13" width="11.5546875" hidden="1" customWidth="1"/>
    <col min="14" max="14" width="9.44140625" hidden="1" customWidth="1"/>
    <col min="15" max="15" width="2.44140625" hidden="1" customWidth="1"/>
    <col min="16" max="16" width="9.44140625" hidden="1" customWidth="1"/>
    <col min="17" max="17" width="7.21875" hidden="1" customWidth="1"/>
    <col min="18" max="18" width="17.5546875" hidden="1" customWidth="1"/>
    <col min="19" max="19" width="17.21875" hidden="1" customWidth="1"/>
    <col min="20" max="20" width="11" style="247" hidden="1" customWidth="1"/>
    <col min="21" max="21" width="3.44140625" hidden="1" customWidth="1"/>
    <col min="22" max="22" width="8.77734375" hidden="1" customWidth="1"/>
    <col min="23" max="23" width="8.77734375" style="338" hidden="1" customWidth="1"/>
    <col min="24" max="34" width="8.77734375" hidden="1" customWidth="1"/>
    <col min="35" max="35" width="11.44140625" hidden="1" customWidth="1"/>
    <col min="36" max="44" width="8.77734375" hidden="1" customWidth="1"/>
    <col min="45" max="45" width="14.44140625" hidden="1" customWidth="1"/>
    <col min="46" max="46" width="12.5546875" hidden="1" customWidth="1"/>
    <col min="47" max="48" width="10.5546875" hidden="1" customWidth="1"/>
    <col min="49" max="50" width="8.88671875" customWidth="1"/>
  </cols>
  <sheetData>
    <row r="1" spans="1:48" ht="12.6" customHeight="1">
      <c r="A1" s="246">
        <f>COLUMN()</f>
        <v>1</v>
      </c>
      <c r="B1" s="246">
        <f>COLUMN()</f>
        <v>2</v>
      </c>
      <c r="C1" s="355">
        <f>COLUMN()</f>
        <v>3</v>
      </c>
      <c r="D1" s="356">
        <f>COLUMN()</f>
        <v>4</v>
      </c>
      <c r="E1" s="356">
        <f>COLUMN()</f>
        <v>5</v>
      </c>
      <c r="F1" s="357">
        <f>COLUMN()</f>
        <v>6</v>
      </c>
      <c r="G1" s="357">
        <f>COLUMN()</f>
        <v>7</v>
      </c>
      <c r="H1" s="355">
        <f>COLUMN()</f>
        <v>8</v>
      </c>
      <c r="I1" s="246">
        <f>COLUMN()</f>
        <v>9</v>
      </c>
      <c r="J1" s="355">
        <f>COLUMN()</f>
        <v>10</v>
      </c>
      <c r="K1" s="246">
        <f>COLUMN()</f>
        <v>11</v>
      </c>
      <c r="L1" s="246">
        <f>COLUMN()</f>
        <v>12</v>
      </c>
      <c r="M1" s="246">
        <f>COLUMN()</f>
        <v>13</v>
      </c>
      <c r="N1" s="355">
        <f>COLUMN()</f>
        <v>14</v>
      </c>
      <c r="O1" s="358">
        <f>COLUMN()</f>
        <v>15</v>
      </c>
      <c r="P1" s="355">
        <f>COLUMN()</f>
        <v>16</v>
      </c>
      <c r="Q1" s="355">
        <f>COLUMN()</f>
        <v>17</v>
      </c>
      <c r="R1" s="36">
        <f>COLUMN()</f>
        <v>18</v>
      </c>
      <c r="S1" s="36">
        <f>COLUMN()</f>
        <v>19</v>
      </c>
      <c r="T1" s="246">
        <f>COLUMN()</f>
        <v>20</v>
      </c>
      <c r="U1" s="36">
        <f>COLUMN()</f>
        <v>21</v>
      </c>
      <c r="V1" s="36">
        <f>COLUMN()</f>
        <v>22</v>
      </c>
      <c r="W1" s="336"/>
      <c r="X1" s="36">
        <f>COLUMN()</f>
        <v>24</v>
      </c>
      <c r="Y1" s="36">
        <f>COLUMN()</f>
        <v>25</v>
      </c>
      <c r="Z1" s="36">
        <f>COLUMN()</f>
        <v>26</v>
      </c>
      <c r="AA1" s="36">
        <f>COLUMN()</f>
        <v>27</v>
      </c>
      <c r="AB1" s="36">
        <f>COLUMN()</f>
        <v>28</v>
      </c>
      <c r="AC1" s="36">
        <f>COLUMN()</f>
        <v>29</v>
      </c>
      <c r="AD1" s="36">
        <f>COLUMN()</f>
        <v>30</v>
      </c>
      <c r="AE1" s="36">
        <f>COLUMN()</f>
        <v>31</v>
      </c>
      <c r="AF1" s="36">
        <f>COLUMN()</f>
        <v>32</v>
      </c>
      <c r="AG1" s="36">
        <f>COLUMN()</f>
        <v>33</v>
      </c>
      <c r="AH1" s="36">
        <f>COLUMN()</f>
        <v>34</v>
      </c>
      <c r="AI1" s="36">
        <f>COLUMN()</f>
        <v>35</v>
      </c>
      <c r="AJ1" s="36">
        <f>COLUMN()</f>
        <v>36</v>
      </c>
      <c r="AK1" s="36">
        <f>COLUMN()</f>
        <v>37</v>
      </c>
      <c r="AL1" s="36">
        <f>COLUMN()</f>
        <v>38</v>
      </c>
      <c r="AM1" s="36">
        <f>COLUMN()</f>
        <v>39</v>
      </c>
      <c r="AN1" s="36">
        <f>COLUMN()</f>
        <v>40</v>
      </c>
      <c r="AO1" s="36">
        <f>COLUMN()</f>
        <v>41</v>
      </c>
      <c r="AP1" s="36">
        <f>COLUMN()</f>
        <v>42</v>
      </c>
      <c r="AQ1" s="36">
        <f>COLUMN()</f>
        <v>43</v>
      </c>
      <c r="AR1" s="36">
        <f>COLUMN()</f>
        <v>44</v>
      </c>
      <c r="AS1" s="36">
        <f>COLUMN()</f>
        <v>45</v>
      </c>
      <c r="AT1" s="36">
        <f>COLUMN()</f>
        <v>46</v>
      </c>
      <c r="AU1" s="36">
        <f>COLUMN()</f>
        <v>47</v>
      </c>
      <c r="AV1" s="36">
        <f>COLUMN()</f>
        <v>48</v>
      </c>
    </row>
    <row r="2" spans="1:48" ht="48" customHeight="1">
      <c r="A2" s="36">
        <f>ROW()</f>
        <v>2</v>
      </c>
      <c r="B2" s="37" t="s">
        <v>68</v>
      </c>
      <c r="C2" s="38" t="s">
        <v>11</v>
      </c>
      <c r="D2" s="628" t="s">
        <v>69</v>
      </c>
      <c r="E2" s="628"/>
      <c r="F2" s="629" t="s">
        <v>70</v>
      </c>
      <c r="G2" s="629"/>
      <c r="H2" s="39" t="s">
        <v>59</v>
      </c>
      <c r="I2" s="255" t="s">
        <v>1446</v>
      </c>
      <c r="J2" s="251" t="s">
        <v>71</v>
      </c>
      <c r="K2" s="351">
        <v>45717</v>
      </c>
      <c r="L2" s="351">
        <v>45717</v>
      </c>
      <c r="M2" s="351">
        <v>45717</v>
      </c>
      <c r="N2" s="630" t="s">
        <v>72</v>
      </c>
      <c r="O2" s="630"/>
      <c r="P2" s="630"/>
      <c r="Q2" s="361" t="s">
        <v>73</v>
      </c>
      <c r="R2" s="40" t="s">
        <v>58</v>
      </c>
      <c r="S2" s="249" t="s">
        <v>556</v>
      </c>
      <c r="T2" s="280" t="s">
        <v>540</v>
      </c>
      <c r="U2" s="41" t="s">
        <v>74</v>
      </c>
      <c r="V2" s="42" t="s">
        <v>75</v>
      </c>
      <c r="W2" s="335" t="s">
        <v>750</v>
      </c>
      <c r="X2" s="43" t="s">
        <v>76</v>
      </c>
      <c r="Y2" s="44" t="s">
        <v>77</v>
      </c>
      <c r="Z2" s="44" t="s">
        <v>78</v>
      </c>
      <c r="AA2" s="44" t="s">
        <v>79</v>
      </c>
      <c r="AB2" s="44" t="s">
        <v>80</v>
      </c>
      <c r="AC2" s="45" t="s">
        <v>81</v>
      </c>
      <c r="AD2" s="44" t="s">
        <v>82</v>
      </c>
      <c r="AE2" s="44" t="s">
        <v>83</v>
      </c>
      <c r="AF2" s="44" t="s">
        <v>84</v>
      </c>
      <c r="AG2" s="42" t="s">
        <v>75</v>
      </c>
      <c r="AH2" s="334" t="s">
        <v>750</v>
      </c>
      <c r="AI2" s="228" t="s">
        <v>76</v>
      </c>
      <c r="AJ2" s="44" t="s">
        <v>77</v>
      </c>
      <c r="AK2" s="44" t="s">
        <v>78</v>
      </c>
      <c r="AL2" s="44" t="s">
        <v>79</v>
      </c>
      <c r="AM2" s="44" t="s">
        <v>80</v>
      </c>
      <c r="AN2" s="45" t="s">
        <v>81</v>
      </c>
      <c r="AO2" s="44" t="s">
        <v>82</v>
      </c>
      <c r="AP2" s="44" t="s">
        <v>83</v>
      </c>
      <c r="AQ2" s="44" t="s">
        <v>84</v>
      </c>
      <c r="AR2" s="42" t="s">
        <v>75</v>
      </c>
      <c r="AS2" s="228" t="s">
        <v>76</v>
      </c>
      <c r="AT2" s="298" t="s">
        <v>79</v>
      </c>
      <c r="AU2" s="298" t="s">
        <v>80</v>
      </c>
      <c r="AV2" s="299" t="s">
        <v>81</v>
      </c>
    </row>
    <row r="3" spans="1:48" ht="19.5" customHeight="1">
      <c r="A3" s="36">
        <f>ROW()</f>
        <v>3</v>
      </c>
      <c r="B3" s="191">
        <v>0</v>
      </c>
      <c r="C3" s="63">
        <v>10</v>
      </c>
      <c r="D3" s="373" t="s">
        <v>10</v>
      </c>
      <c r="E3" s="373" t="s">
        <v>199</v>
      </c>
      <c r="F3" s="380" t="s">
        <v>1278</v>
      </c>
      <c r="G3" s="380" t="s">
        <v>1438</v>
      </c>
      <c r="H3" s="61" t="s">
        <v>924</v>
      </c>
      <c r="I3" s="258" t="s">
        <v>1452</v>
      </c>
      <c r="J3" s="251" t="s">
        <v>1647</v>
      </c>
      <c r="K3" s="48">
        <v>15.5</v>
      </c>
      <c r="L3" s="48">
        <v>12.5</v>
      </c>
      <c r="M3" s="48">
        <v>12</v>
      </c>
      <c r="N3" s="49">
        <v>2800</v>
      </c>
      <c r="O3" s="50" t="s">
        <v>87</v>
      </c>
      <c r="P3" s="64">
        <v>2100</v>
      </c>
      <c r="Q3" s="52">
        <f t="shared" ref="Q3:Q62" si="0">(N3/1000)*(P3/1000)</f>
        <v>5.88</v>
      </c>
      <c r="R3" s="248" t="str">
        <f t="shared" ref="R3:R13" si="1">CONCATENATE(F3,G3,-C3)</f>
        <v>PB0011-10</v>
      </c>
      <c r="S3" s="250" t="str">
        <f t="shared" ref="S3:S13" si="2">CONCATENATE(G3,".",C3)</f>
        <v>0011.10</v>
      </c>
      <c r="T3" s="282" t="s">
        <v>1466</v>
      </c>
      <c r="U3" s="53" t="s">
        <v>88</v>
      </c>
      <c r="V3" s="54" t="s">
        <v>89</v>
      </c>
      <c r="W3" s="335" t="s">
        <v>6</v>
      </c>
      <c r="X3" s="55" t="s">
        <v>97</v>
      </c>
      <c r="Y3" s="53"/>
      <c r="Z3" s="53" t="s">
        <v>98</v>
      </c>
      <c r="AA3" s="53"/>
      <c r="AB3" s="53" t="s">
        <v>99</v>
      </c>
      <c r="AC3" s="56" t="s">
        <v>100</v>
      </c>
      <c r="AD3" s="53" t="s">
        <v>101</v>
      </c>
      <c r="AE3" s="53" t="s">
        <v>102</v>
      </c>
      <c r="AF3" s="53"/>
      <c r="AG3" s="58"/>
      <c r="AH3" s="335" t="s">
        <v>6</v>
      </c>
      <c r="AI3" s="227"/>
      <c r="AJ3" s="57"/>
      <c r="AK3" s="57"/>
      <c r="AL3" s="57"/>
      <c r="AM3" s="57"/>
      <c r="AN3" s="59"/>
      <c r="AO3" s="57"/>
      <c r="AP3" s="57"/>
      <c r="AQ3" s="57"/>
      <c r="AR3" s="58"/>
      <c r="AS3" s="227"/>
      <c r="AT3" s="57"/>
      <c r="AU3" s="57"/>
      <c r="AV3" s="59"/>
    </row>
    <row r="4" spans="1:48" ht="20.100000000000001" customHeight="1">
      <c r="A4" s="36">
        <f>ROW()</f>
        <v>4</v>
      </c>
      <c r="B4" s="47">
        <v>0</v>
      </c>
      <c r="C4" s="63">
        <v>12</v>
      </c>
      <c r="D4" s="373" t="s">
        <v>10</v>
      </c>
      <c r="E4" s="373" t="s">
        <v>199</v>
      </c>
      <c r="F4" s="380" t="s">
        <v>1278</v>
      </c>
      <c r="G4" s="380" t="s">
        <v>1438</v>
      </c>
      <c r="H4" s="61" t="s">
        <v>924</v>
      </c>
      <c r="I4" s="258" t="s">
        <v>1453</v>
      </c>
      <c r="J4" s="251" t="s">
        <v>1648</v>
      </c>
      <c r="K4" s="48">
        <v>15.5</v>
      </c>
      <c r="L4" s="48">
        <v>12.5</v>
      </c>
      <c r="M4" s="48">
        <v>12</v>
      </c>
      <c r="N4" s="69">
        <v>2800</v>
      </c>
      <c r="O4" s="50" t="s">
        <v>87</v>
      </c>
      <c r="P4" s="64">
        <v>2100</v>
      </c>
      <c r="Q4" s="52">
        <f t="shared" si="0"/>
        <v>5.88</v>
      </c>
      <c r="R4" s="248" t="str">
        <f t="shared" si="1"/>
        <v>PB0011-12</v>
      </c>
      <c r="S4" s="250" t="str">
        <f t="shared" si="2"/>
        <v>0011.12</v>
      </c>
      <c r="T4" s="282" t="s">
        <v>1466</v>
      </c>
      <c r="U4" s="53" t="s">
        <v>88</v>
      </c>
      <c r="V4" s="54" t="s">
        <v>89</v>
      </c>
      <c r="W4" s="335" t="s">
        <v>6</v>
      </c>
      <c r="X4" s="55" t="s">
        <v>97</v>
      </c>
      <c r="Y4" s="53"/>
      <c r="Z4" s="53" t="s">
        <v>98</v>
      </c>
      <c r="AA4" s="53"/>
      <c r="AB4" s="53" t="s">
        <v>99</v>
      </c>
      <c r="AC4" s="56" t="s">
        <v>100</v>
      </c>
      <c r="AD4" s="53" t="s">
        <v>101</v>
      </c>
      <c r="AE4" s="53" t="s">
        <v>102</v>
      </c>
      <c r="AF4" s="53"/>
      <c r="AG4" s="58"/>
      <c r="AH4" s="335" t="s">
        <v>6</v>
      </c>
      <c r="AI4" s="227"/>
      <c r="AJ4" s="57"/>
      <c r="AK4" s="57"/>
      <c r="AL4" s="57"/>
      <c r="AM4" s="57"/>
      <c r="AN4" s="59"/>
      <c r="AO4" s="57"/>
      <c r="AP4" s="57"/>
      <c r="AQ4" s="57"/>
      <c r="AR4" s="58"/>
      <c r="AS4" s="227"/>
      <c r="AT4" s="57"/>
      <c r="AU4" s="57"/>
      <c r="AV4" s="59"/>
    </row>
    <row r="5" spans="1:48" ht="20.100000000000001" customHeight="1">
      <c r="A5" s="36">
        <f>ROW()</f>
        <v>5</v>
      </c>
      <c r="B5" s="47">
        <v>0</v>
      </c>
      <c r="C5" s="63">
        <v>16</v>
      </c>
      <c r="D5" s="373" t="s">
        <v>10</v>
      </c>
      <c r="E5" s="373" t="s">
        <v>199</v>
      </c>
      <c r="F5" s="380" t="s">
        <v>1278</v>
      </c>
      <c r="G5" s="380" t="s">
        <v>1438</v>
      </c>
      <c r="H5" s="61" t="s">
        <v>924</v>
      </c>
      <c r="I5" s="258" t="s">
        <v>1454</v>
      </c>
      <c r="J5" s="251" t="s">
        <v>1649</v>
      </c>
      <c r="K5" s="48">
        <v>15.5</v>
      </c>
      <c r="L5" s="48">
        <v>12.5</v>
      </c>
      <c r="M5" s="48">
        <v>12</v>
      </c>
      <c r="N5" s="49">
        <v>2800</v>
      </c>
      <c r="O5" s="50" t="s">
        <v>87</v>
      </c>
      <c r="P5" s="64">
        <v>2100</v>
      </c>
      <c r="Q5" s="52">
        <f t="shared" si="0"/>
        <v>5.88</v>
      </c>
      <c r="R5" s="248" t="str">
        <f t="shared" si="1"/>
        <v>PB0011-16</v>
      </c>
      <c r="S5" s="250" t="str">
        <f t="shared" si="2"/>
        <v>0011.16</v>
      </c>
      <c r="T5" s="282" t="s">
        <v>1466</v>
      </c>
      <c r="U5" s="53" t="s">
        <v>88</v>
      </c>
      <c r="V5" s="54" t="s">
        <v>89</v>
      </c>
      <c r="W5" s="335" t="s">
        <v>6</v>
      </c>
      <c r="X5" s="55" t="s">
        <v>97</v>
      </c>
      <c r="Y5" s="53"/>
      <c r="Z5" s="53" t="s">
        <v>98</v>
      </c>
      <c r="AA5" s="53"/>
      <c r="AB5" s="53" t="s">
        <v>99</v>
      </c>
      <c r="AC5" s="56" t="s">
        <v>100</v>
      </c>
      <c r="AD5" s="53" t="s">
        <v>101</v>
      </c>
      <c r="AE5" s="53" t="s">
        <v>102</v>
      </c>
      <c r="AF5" s="53"/>
      <c r="AG5" s="58"/>
      <c r="AH5" s="335" t="s">
        <v>6</v>
      </c>
      <c r="AI5" s="227"/>
      <c r="AJ5" s="57"/>
      <c r="AK5" s="57"/>
      <c r="AL5" s="57"/>
      <c r="AM5" s="57"/>
      <c r="AN5" s="59"/>
      <c r="AO5" s="57"/>
      <c r="AP5" s="57"/>
      <c r="AQ5" s="57"/>
      <c r="AR5" s="58" t="s">
        <v>93</v>
      </c>
      <c r="AS5" s="227" t="s">
        <v>793</v>
      </c>
      <c r="AT5" s="57" t="s">
        <v>1277</v>
      </c>
      <c r="AU5" s="57"/>
      <c r="AV5" s="59" t="s">
        <v>793</v>
      </c>
    </row>
    <row r="6" spans="1:48" ht="20.100000000000001" customHeight="1">
      <c r="A6" s="36">
        <f>ROW()</f>
        <v>6</v>
      </c>
      <c r="B6" s="47">
        <v>0</v>
      </c>
      <c r="C6" s="63">
        <v>18</v>
      </c>
      <c r="D6" s="373" t="s">
        <v>10</v>
      </c>
      <c r="E6" s="373" t="s">
        <v>199</v>
      </c>
      <c r="F6" s="380" t="s">
        <v>1278</v>
      </c>
      <c r="G6" s="380" t="s">
        <v>1438</v>
      </c>
      <c r="H6" s="61" t="s">
        <v>924</v>
      </c>
      <c r="I6" s="258" t="s">
        <v>1455</v>
      </c>
      <c r="J6" s="251" t="s">
        <v>1650</v>
      </c>
      <c r="K6" s="48">
        <v>14.5</v>
      </c>
      <c r="L6" s="48">
        <v>12.5</v>
      </c>
      <c r="M6" s="48">
        <v>12</v>
      </c>
      <c r="N6" s="49">
        <v>2800</v>
      </c>
      <c r="O6" s="50" t="s">
        <v>87</v>
      </c>
      <c r="P6" s="64">
        <v>2100</v>
      </c>
      <c r="Q6" s="52">
        <f t="shared" si="0"/>
        <v>5.88</v>
      </c>
      <c r="R6" s="248" t="str">
        <f t="shared" si="1"/>
        <v>PB0011-18</v>
      </c>
      <c r="S6" s="250" t="str">
        <f t="shared" si="2"/>
        <v>0011.18</v>
      </c>
      <c r="T6" s="282" t="s">
        <v>1466</v>
      </c>
      <c r="U6" s="53" t="s">
        <v>88</v>
      </c>
      <c r="V6" s="54" t="s">
        <v>89</v>
      </c>
      <c r="W6" s="335" t="s">
        <v>6</v>
      </c>
      <c r="X6" s="55" t="s">
        <v>97</v>
      </c>
      <c r="Y6" s="53"/>
      <c r="Z6" s="53" t="s">
        <v>98</v>
      </c>
      <c r="AA6" s="53"/>
      <c r="AB6" s="53" t="s">
        <v>99</v>
      </c>
      <c r="AC6" s="56" t="s">
        <v>100</v>
      </c>
      <c r="AD6" s="53" t="s">
        <v>101</v>
      </c>
      <c r="AE6" s="53" t="s">
        <v>102</v>
      </c>
      <c r="AF6" s="53"/>
      <c r="AG6" s="58"/>
      <c r="AH6" s="335" t="s">
        <v>6</v>
      </c>
      <c r="AI6" s="227"/>
      <c r="AJ6" s="57"/>
      <c r="AK6" s="57"/>
      <c r="AL6" s="57"/>
      <c r="AM6" s="57"/>
      <c r="AN6" s="59"/>
      <c r="AO6" s="57"/>
      <c r="AP6" s="57"/>
      <c r="AQ6" s="57"/>
      <c r="AR6" s="58"/>
      <c r="AS6" s="227"/>
      <c r="AT6" s="57"/>
      <c r="AU6" s="57"/>
      <c r="AV6" s="59"/>
    </row>
    <row r="7" spans="1:48" ht="20.100000000000001" customHeight="1">
      <c r="A7" s="36">
        <f>ROW()</f>
        <v>7</v>
      </c>
      <c r="B7" s="47">
        <v>0</v>
      </c>
      <c r="C7" s="283">
        <v>3</v>
      </c>
      <c r="D7" s="373" t="s">
        <v>10</v>
      </c>
      <c r="E7" s="373" t="s">
        <v>198</v>
      </c>
      <c r="F7" s="380" t="s">
        <v>1439</v>
      </c>
      <c r="G7" s="380" t="s">
        <v>1465</v>
      </c>
      <c r="H7" s="406" t="s">
        <v>1477</v>
      </c>
      <c r="I7" s="292" t="s">
        <v>1478</v>
      </c>
      <c r="J7" s="254" t="s">
        <v>697</v>
      </c>
      <c r="K7" s="244">
        <v>9.1</v>
      </c>
      <c r="L7" s="244">
        <v>7.1</v>
      </c>
      <c r="M7" s="244">
        <v>6.6</v>
      </c>
      <c r="N7" s="69">
        <v>2850</v>
      </c>
      <c r="O7" s="50" t="s">
        <v>87</v>
      </c>
      <c r="P7" s="64">
        <v>2070</v>
      </c>
      <c r="Q7" s="52">
        <f t="shared" si="0"/>
        <v>5.9</v>
      </c>
      <c r="R7" s="248" t="str">
        <f t="shared" si="1"/>
        <v>HB0050-3</v>
      </c>
      <c r="S7" s="250" t="str">
        <f t="shared" si="2"/>
        <v>0050.3</v>
      </c>
      <c r="T7" s="281" t="s">
        <v>6</v>
      </c>
      <c r="U7" s="53" t="s">
        <v>88</v>
      </c>
      <c r="V7" s="70"/>
      <c r="W7" s="337"/>
      <c r="X7" s="71"/>
      <c r="Y7" s="72"/>
      <c r="Z7" s="72"/>
      <c r="AA7" s="72"/>
      <c r="AB7" s="72"/>
      <c r="AC7" s="72"/>
      <c r="AD7" s="72"/>
      <c r="AE7" s="72"/>
      <c r="AF7" s="72"/>
      <c r="AG7" s="73"/>
      <c r="AH7" s="337"/>
      <c r="AI7" s="71"/>
      <c r="AJ7" s="72"/>
      <c r="AK7" s="72"/>
      <c r="AL7" s="72"/>
      <c r="AM7" s="72"/>
      <c r="AN7" s="72"/>
      <c r="AO7" s="72"/>
      <c r="AP7" s="72"/>
      <c r="AQ7" s="72"/>
      <c r="AR7" s="73"/>
      <c r="AS7" s="71"/>
      <c r="AT7" s="72"/>
      <c r="AU7" s="72"/>
      <c r="AV7" s="72"/>
    </row>
    <row r="8" spans="1:48" ht="20.100000000000001" customHeight="1">
      <c r="A8" s="36">
        <f>ROW()</f>
        <v>8</v>
      </c>
      <c r="B8" s="47">
        <v>1</v>
      </c>
      <c r="C8" s="63">
        <v>18</v>
      </c>
      <c r="D8" s="373" t="s">
        <v>10</v>
      </c>
      <c r="E8" s="373" t="s">
        <v>681</v>
      </c>
      <c r="F8" s="380" t="s">
        <v>1278</v>
      </c>
      <c r="G8" s="380" t="s">
        <v>1435</v>
      </c>
      <c r="H8" s="61" t="s">
        <v>930</v>
      </c>
      <c r="I8" s="257" t="s">
        <v>1447</v>
      </c>
      <c r="J8" s="251" t="s">
        <v>931</v>
      </c>
      <c r="K8" s="48">
        <v>17</v>
      </c>
      <c r="L8" s="48">
        <v>14</v>
      </c>
      <c r="M8" s="48">
        <v>13.5</v>
      </c>
      <c r="N8" s="49">
        <v>2800</v>
      </c>
      <c r="O8" s="50" t="s">
        <v>87</v>
      </c>
      <c r="P8" s="64">
        <v>2100</v>
      </c>
      <c r="Q8" s="52">
        <f t="shared" si="0"/>
        <v>5.88</v>
      </c>
      <c r="R8" s="248" t="str">
        <f t="shared" si="1"/>
        <v>PB0050CW-18</v>
      </c>
      <c r="S8" s="250" t="str">
        <f t="shared" si="2"/>
        <v>0050CW.18</v>
      </c>
      <c r="T8" s="282" t="s">
        <v>1466</v>
      </c>
      <c r="U8" s="53" t="s">
        <v>88</v>
      </c>
      <c r="V8" s="54" t="s">
        <v>89</v>
      </c>
      <c r="W8" s="335" t="s">
        <v>6</v>
      </c>
      <c r="X8" s="55" t="s">
        <v>104</v>
      </c>
      <c r="Y8" s="53"/>
      <c r="Z8" s="53" t="s">
        <v>105</v>
      </c>
      <c r="AA8" s="53"/>
      <c r="AB8" s="53"/>
      <c r="AC8" s="56" t="s">
        <v>106</v>
      </c>
      <c r="AD8" s="53"/>
      <c r="AE8" s="53" t="s">
        <v>107</v>
      </c>
      <c r="AF8" s="53"/>
      <c r="AG8" s="58"/>
      <c r="AH8" s="335" t="s">
        <v>6</v>
      </c>
      <c r="AI8" s="227"/>
      <c r="AJ8" s="57"/>
      <c r="AK8" s="57"/>
      <c r="AL8" s="57"/>
      <c r="AM8" s="57"/>
      <c r="AN8" s="59"/>
      <c r="AO8" s="57"/>
      <c r="AP8" s="57"/>
      <c r="AQ8" s="57"/>
      <c r="AR8" s="58"/>
      <c r="AS8" s="227"/>
      <c r="AT8" s="57"/>
      <c r="AU8" s="57"/>
      <c r="AV8" s="59"/>
    </row>
    <row r="9" spans="1:48" ht="20.100000000000001" customHeight="1">
      <c r="A9" s="36">
        <f>ROW()</f>
        <v>9</v>
      </c>
      <c r="B9" s="47">
        <v>0</v>
      </c>
      <c r="C9" s="63">
        <v>18</v>
      </c>
      <c r="D9" s="373" t="s">
        <v>10</v>
      </c>
      <c r="E9" s="373" t="s">
        <v>683</v>
      </c>
      <c r="F9" s="380" t="s">
        <v>1278</v>
      </c>
      <c r="G9" s="380" t="s">
        <v>1437</v>
      </c>
      <c r="H9" s="61" t="s">
        <v>924</v>
      </c>
      <c r="I9" s="257" t="s">
        <v>1450</v>
      </c>
      <c r="J9" s="251" t="s">
        <v>1620</v>
      </c>
      <c r="K9" s="48">
        <v>14.9</v>
      </c>
      <c r="L9" s="48">
        <v>12.9</v>
      </c>
      <c r="M9" s="48">
        <v>12.4</v>
      </c>
      <c r="N9" s="49">
        <v>2800</v>
      </c>
      <c r="O9" s="50" t="s">
        <v>87</v>
      </c>
      <c r="P9" s="64">
        <v>2100</v>
      </c>
      <c r="Q9" s="52">
        <f t="shared" si="0"/>
        <v>5.88</v>
      </c>
      <c r="R9" s="248" t="str">
        <f t="shared" si="1"/>
        <v>PB0050MA-18</v>
      </c>
      <c r="S9" s="250" t="str">
        <f t="shared" si="2"/>
        <v>0050MA.18</v>
      </c>
      <c r="T9" s="282" t="s">
        <v>1466</v>
      </c>
      <c r="U9" s="53" t="s">
        <v>88</v>
      </c>
      <c r="V9" s="54" t="s">
        <v>89</v>
      </c>
      <c r="W9" s="335" t="s">
        <v>6</v>
      </c>
      <c r="X9" s="55" t="s">
        <v>97</v>
      </c>
      <c r="Y9" s="53"/>
      <c r="Z9" s="53" t="s">
        <v>98</v>
      </c>
      <c r="AA9" s="53"/>
      <c r="AB9" s="53" t="s">
        <v>99</v>
      </c>
      <c r="AC9" s="56" t="s">
        <v>100</v>
      </c>
      <c r="AD9" s="53" t="s">
        <v>101</v>
      </c>
      <c r="AE9" s="53" t="s">
        <v>102</v>
      </c>
      <c r="AF9" s="53"/>
      <c r="AG9" s="58"/>
      <c r="AH9" s="335" t="s">
        <v>6</v>
      </c>
      <c r="AI9" s="227"/>
      <c r="AJ9" s="57"/>
      <c r="AK9" s="57"/>
      <c r="AL9" s="57"/>
      <c r="AM9" s="57"/>
      <c r="AN9" s="59"/>
      <c r="AO9" s="57"/>
      <c r="AP9" s="57"/>
      <c r="AQ9" s="57"/>
      <c r="AR9" s="58" t="s">
        <v>93</v>
      </c>
      <c r="AS9" s="227" t="s">
        <v>718</v>
      </c>
      <c r="AT9" s="57" t="s">
        <v>1277</v>
      </c>
      <c r="AU9" s="57"/>
      <c r="AV9" s="59" t="s">
        <v>793</v>
      </c>
    </row>
    <row r="10" spans="1:48" ht="20.100000000000001" customHeight="1">
      <c r="A10" s="36">
        <f>ROW()</f>
        <v>10</v>
      </c>
      <c r="B10" s="47">
        <v>0</v>
      </c>
      <c r="C10" s="63">
        <v>25</v>
      </c>
      <c r="D10" s="373" t="s">
        <v>10</v>
      </c>
      <c r="E10" s="373" t="s">
        <v>683</v>
      </c>
      <c r="F10" s="380" t="s">
        <v>1278</v>
      </c>
      <c r="G10" s="380" t="s">
        <v>1437</v>
      </c>
      <c r="H10" s="61" t="s">
        <v>924</v>
      </c>
      <c r="I10" s="257" t="s">
        <v>1451</v>
      </c>
      <c r="J10" s="251" t="s">
        <v>1621</v>
      </c>
      <c r="K10" s="48">
        <v>22.6</v>
      </c>
      <c r="L10" s="48">
        <v>19.600000000000001</v>
      </c>
      <c r="M10" s="48">
        <v>19.100000000000001</v>
      </c>
      <c r="N10" s="49">
        <v>2800</v>
      </c>
      <c r="O10" s="50" t="s">
        <v>87</v>
      </c>
      <c r="P10" s="64">
        <v>2100</v>
      </c>
      <c r="Q10" s="52">
        <f t="shared" si="0"/>
        <v>5.88</v>
      </c>
      <c r="R10" s="248" t="str">
        <f t="shared" si="1"/>
        <v>PB0050MA-25</v>
      </c>
      <c r="S10" s="250" t="str">
        <f t="shared" si="2"/>
        <v>0050MA.25</v>
      </c>
      <c r="T10" s="282" t="s">
        <v>1466</v>
      </c>
      <c r="U10" s="53" t="s">
        <v>88</v>
      </c>
      <c r="V10" s="54" t="s">
        <v>89</v>
      </c>
      <c r="W10" s="335" t="s">
        <v>6</v>
      </c>
      <c r="X10" s="55" t="s">
        <v>97</v>
      </c>
      <c r="Y10" s="66"/>
      <c r="Z10" s="66"/>
      <c r="AA10" s="66"/>
      <c r="AB10" s="66"/>
      <c r="AC10" s="67"/>
      <c r="AD10" s="66" t="s">
        <v>101</v>
      </c>
      <c r="AE10" s="66" t="s">
        <v>102</v>
      </c>
      <c r="AF10" s="53"/>
      <c r="AG10" s="58"/>
      <c r="AH10" s="335" t="s">
        <v>6</v>
      </c>
      <c r="AI10" s="227"/>
      <c r="AJ10" s="57"/>
      <c r="AK10" s="57"/>
      <c r="AL10" s="57"/>
      <c r="AM10" s="57"/>
      <c r="AN10" s="59"/>
      <c r="AO10" s="57"/>
      <c r="AP10" s="57"/>
      <c r="AQ10" s="57"/>
      <c r="AR10" s="58"/>
      <c r="AS10" s="227"/>
      <c r="AT10" s="57"/>
      <c r="AU10" s="57"/>
      <c r="AV10" s="59"/>
    </row>
    <row r="11" spans="1:48" ht="20.100000000000001" customHeight="1">
      <c r="A11" s="36">
        <f>ROW()</f>
        <v>11</v>
      </c>
      <c r="B11" s="47">
        <v>0</v>
      </c>
      <c r="C11" s="63">
        <v>18</v>
      </c>
      <c r="D11" s="373" t="s">
        <v>10</v>
      </c>
      <c r="E11" s="373" t="s">
        <v>682</v>
      </c>
      <c r="F11" s="380" t="s">
        <v>1278</v>
      </c>
      <c r="G11" s="380" t="s">
        <v>1436</v>
      </c>
      <c r="H11" s="61" t="s">
        <v>927</v>
      </c>
      <c r="I11" s="257" t="s">
        <v>1448</v>
      </c>
      <c r="J11" s="251" t="s">
        <v>928</v>
      </c>
      <c r="K11" s="48">
        <v>14.9</v>
      </c>
      <c r="L11" s="48">
        <v>12.9</v>
      </c>
      <c r="M11" s="48">
        <v>12.4</v>
      </c>
      <c r="N11" s="49">
        <v>2800</v>
      </c>
      <c r="O11" s="50" t="s">
        <v>87</v>
      </c>
      <c r="P11" s="64">
        <v>2100</v>
      </c>
      <c r="Q11" s="52">
        <f t="shared" si="0"/>
        <v>5.88</v>
      </c>
      <c r="R11" s="248" t="str">
        <f t="shared" si="1"/>
        <v>PB0050MT-18</v>
      </c>
      <c r="S11" s="250" t="str">
        <f t="shared" si="2"/>
        <v>0050MT.18</v>
      </c>
      <c r="T11" s="282" t="s">
        <v>1466</v>
      </c>
      <c r="U11" s="53" t="s">
        <v>88</v>
      </c>
      <c r="V11" s="54" t="s">
        <v>89</v>
      </c>
      <c r="W11" s="335" t="s">
        <v>6</v>
      </c>
      <c r="X11" s="55" t="s">
        <v>108</v>
      </c>
      <c r="Y11" s="53"/>
      <c r="Z11" s="53" t="s">
        <v>109</v>
      </c>
      <c r="AA11" s="53"/>
      <c r="AB11" s="53" t="s">
        <v>110</v>
      </c>
      <c r="AC11" s="56" t="s">
        <v>111</v>
      </c>
      <c r="AD11" s="53" t="s">
        <v>112</v>
      </c>
      <c r="AE11" s="53" t="s">
        <v>113</v>
      </c>
      <c r="AF11" s="57"/>
      <c r="AG11" s="58"/>
      <c r="AH11" s="335" t="s">
        <v>6</v>
      </c>
      <c r="AI11" s="227"/>
      <c r="AJ11" s="57"/>
      <c r="AK11" s="57"/>
      <c r="AL11" s="57"/>
      <c r="AM11" s="57"/>
      <c r="AN11" s="59"/>
      <c r="AO11" s="57"/>
      <c r="AP11" s="57"/>
      <c r="AQ11" s="57"/>
      <c r="AR11" s="58" t="s">
        <v>93</v>
      </c>
      <c r="AS11" s="227" t="s">
        <v>749</v>
      </c>
      <c r="AT11" s="57" t="s">
        <v>747</v>
      </c>
      <c r="AU11" s="57"/>
      <c r="AV11" s="59" t="s">
        <v>749</v>
      </c>
    </row>
    <row r="12" spans="1:48" ht="20.100000000000001" customHeight="1">
      <c r="A12" s="36">
        <f>ROW()</f>
        <v>12</v>
      </c>
      <c r="B12" s="47">
        <v>0</v>
      </c>
      <c r="C12" s="63">
        <v>25</v>
      </c>
      <c r="D12" s="373" t="s">
        <v>10</v>
      </c>
      <c r="E12" s="373" t="s">
        <v>682</v>
      </c>
      <c r="F12" s="380" t="s">
        <v>1278</v>
      </c>
      <c r="G12" s="380" t="s">
        <v>1436</v>
      </c>
      <c r="H12" s="61" t="s">
        <v>927</v>
      </c>
      <c r="I12" s="257" t="s">
        <v>1449</v>
      </c>
      <c r="J12" s="251" t="s">
        <v>1622</v>
      </c>
      <c r="K12" s="48">
        <v>22.6</v>
      </c>
      <c r="L12" s="48">
        <v>19.600000000000001</v>
      </c>
      <c r="M12" s="48">
        <v>19.100000000000001</v>
      </c>
      <c r="N12" s="49">
        <v>2800</v>
      </c>
      <c r="O12" s="50" t="s">
        <v>87</v>
      </c>
      <c r="P12" s="64">
        <v>2100</v>
      </c>
      <c r="Q12" s="52">
        <f t="shared" si="0"/>
        <v>5.88</v>
      </c>
      <c r="R12" s="248" t="str">
        <f t="shared" si="1"/>
        <v>PB0050MT-25</v>
      </c>
      <c r="S12" s="250" t="str">
        <f t="shared" si="2"/>
        <v>0050MT.25</v>
      </c>
      <c r="T12" s="282" t="s">
        <v>1466</v>
      </c>
      <c r="U12" s="53" t="s">
        <v>88</v>
      </c>
      <c r="V12" s="54" t="s">
        <v>89</v>
      </c>
      <c r="W12" s="335" t="s">
        <v>6</v>
      </c>
      <c r="X12" s="55" t="s">
        <v>108</v>
      </c>
      <c r="Y12" s="66"/>
      <c r="Z12" s="66"/>
      <c r="AA12" s="66"/>
      <c r="AB12" s="66"/>
      <c r="AC12" s="67"/>
      <c r="AD12" s="226" t="s">
        <v>112</v>
      </c>
      <c r="AE12" s="226" t="s">
        <v>113</v>
      </c>
      <c r="AF12" s="53"/>
      <c r="AG12" s="58"/>
      <c r="AH12" s="335" t="s">
        <v>6</v>
      </c>
      <c r="AI12" s="227"/>
      <c r="AJ12" s="57"/>
      <c r="AK12" s="57"/>
      <c r="AL12" s="57"/>
      <c r="AM12" s="57"/>
      <c r="AN12" s="59"/>
      <c r="AO12" s="57"/>
      <c r="AP12" s="57"/>
      <c r="AQ12" s="57"/>
      <c r="AR12" s="58"/>
      <c r="AS12" s="227"/>
      <c r="AT12" s="57"/>
      <c r="AU12" s="57"/>
      <c r="AV12" s="59"/>
    </row>
    <row r="13" spans="1:48" ht="20.100000000000001" customHeight="1">
      <c r="A13" s="36">
        <f>ROW()</f>
        <v>13</v>
      </c>
      <c r="B13" s="47">
        <v>0</v>
      </c>
      <c r="C13" s="63">
        <v>18</v>
      </c>
      <c r="D13" s="373" t="s">
        <v>91</v>
      </c>
      <c r="E13" s="373" t="s">
        <v>548</v>
      </c>
      <c r="F13" s="380" t="s">
        <v>1278</v>
      </c>
      <c r="G13" s="380" t="s">
        <v>1440</v>
      </c>
      <c r="H13" s="417" t="s">
        <v>924</v>
      </c>
      <c r="I13" s="258" t="str">
        <f>CONCATENATE(C13,$B$2,G13,H13,$B$2,E13,)</f>
        <v>18/0090MA/11027</v>
      </c>
      <c r="J13" s="251" t="s">
        <v>938</v>
      </c>
      <c r="K13" s="48">
        <v>19.3</v>
      </c>
      <c r="L13" s="48">
        <v>16.3</v>
      </c>
      <c r="M13" s="48">
        <v>15.8</v>
      </c>
      <c r="N13" s="49">
        <v>2800</v>
      </c>
      <c r="O13" s="50" t="s">
        <v>87</v>
      </c>
      <c r="P13" s="64">
        <v>2100</v>
      </c>
      <c r="Q13" s="52">
        <f t="shared" si="0"/>
        <v>5.88</v>
      </c>
      <c r="R13" s="248" t="str">
        <f t="shared" si="1"/>
        <v>PB0090-18</v>
      </c>
      <c r="S13" s="250" t="str">
        <f t="shared" si="2"/>
        <v>0090.18</v>
      </c>
      <c r="T13" s="282" t="s">
        <v>1466</v>
      </c>
      <c r="U13" s="53" t="s">
        <v>88</v>
      </c>
      <c r="V13" s="54" t="s">
        <v>89</v>
      </c>
      <c r="W13" s="335" t="s">
        <v>6</v>
      </c>
      <c r="X13" s="55" t="s">
        <v>1503</v>
      </c>
      <c r="Y13" s="53"/>
      <c r="Z13" s="53" t="s">
        <v>1504</v>
      </c>
      <c r="AA13" s="53"/>
      <c r="AB13" s="53" t="s">
        <v>1505</v>
      </c>
      <c r="AC13" s="56" t="s">
        <v>1506</v>
      </c>
      <c r="AD13" s="53"/>
      <c r="AE13" s="53" t="s">
        <v>1507</v>
      </c>
      <c r="AF13" s="405"/>
      <c r="AG13" s="54" t="s">
        <v>93</v>
      </c>
      <c r="AH13" s="335" t="s">
        <v>6</v>
      </c>
      <c r="AI13" s="230" t="s">
        <v>114</v>
      </c>
      <c r="AJ13" s="53"/>
      <c r="AK13" s="53"/>
      <c r="AL13" s="53" t="s">
        <v>826</v>
      </c>
      <c r="AM13" s="53"/>
      <c r="AN13" s="56" t="s">
        <v>114</v>
      </c>
      <c r="AO13" s="53"/>
      <c r="AP13" s="53"/>
      <c r="AQ13" s="53" t="s">
        <v>115</v>
      </c>
      <c r="AR13" s="54" t="s">
        <v>93</v>
      </c>
      <c r="AS13" s="230" t="s">
        <v>823</v>
      </c>
      <c r="AT13" s="53" t="s">
        <v>824</v>
      </c>
      <c r="AU13" s="53"/>
      <c r="AV13" s="56" t="s">
        <v>823</v>
      </c>
    </row>
    <row r="14" spans="1:48" ht="20.100000000000001" customHeight="1">
      <c r="A14" s="36">
        <v>14</v>
      </c>
      <c r="B14" s="47">
        <v>0</v>
      </c>
      <c r="C14" s="63">
        <v>18</v>
      </c>
      <c r="D14" s="263"/>
      <c r="E14" s="263"/>
      <c r="F14" s="384" t="s">
        <v>1278</v>
      </c>
      <c r="G14" s="389">
        <v>100</v>
      </c>
      <c r="H14" s="393" t="s">
        <v>959</v>
      </c>
      <c r="I14" s="256" t="s">
        <v>1319</v>
      </c>
      <c r="J14" s="397" t="s">
        <v>1283</v>
      </c>
      <c r="K14" s="359">
        <v>19.5</v>
      </c>
      <c r="L14" s="359">
        <v>16.5</v>
      </c>
      <c r="M14" s="359">
        <v>16</v>
      </c>
      <c r="N14" s="49">
        <v>2800</v>
      </c>
      <c r="O14" s="50" t="s">
        <v>87</v>
      </c>
      <c r="P14" s="51">
        <v>2100</v>
      </c>
      <c r="Q14" s="52">
        <f t="shared" si="0"/>
        <v>5.88</v>
      </c>
      <c r="R14" s="371" t="s">
        <v>1320</v>
      </c>
      <c r="S14" s="372" t="s">
        <v>1321</v>
      </c>
      <c r="T14" s="282" t="s">
        <v>1466</v>
      </c>
      <c r="U14" s="53" t="s">
        <v>88</v>
      </c>
      <c r="V14" s="54" t="s">
        <v>89</v>
      </c>
      <c r="W14" s="335" t="s">
        <v>6</v>
      </c>
      <c r="X14" s="62" t="s">
        <v>108</v>
      </c>
      <c r="Y14" s="57"/>
      <c r="Z14" s="53" t="s">
        <v>109</v>
      </c>
      <c r="AA14" s="57"/>
      <c r="AB14" s="53" t="s">
        <v>110</v>
      </c>
      <c r="AC14" s="56" t="s">
        <v>111</v>
      </c>
      <c r="AD14" s="57"/>
      <c r="AE14" s="53" t="s">
        <v>113</v>
      </c>
      <c r="AF14" s="57"/>
      <c r="AG14" s="54"/>
      <c r="AH14" s="335" t="s">
        <v>6</v>
      </c>
      <c r="AI14" s="227"/>
      <c r="AJ14" s="57"/>
      <c r="AK14" s="57"/>
      <c r="AL14" s="57"/>
      <c r="AM14" s="57"/>
      <c r="AN14" s="59"/>
      <c r="AO14" s="57"/>
      <c r="AP14" s="57"/>
      <c r="AQ14" s="57"/>
      <c r="AR14" s="58"/>
      <c r="AS14" s="227"/>
      <c r="AT14" s="57"/>
      <c r="AU14" s="57"/>
      <c r="AV14" s="59"/>
    </row>
    <row r="15" spans="1:48" ht="20.100000000000001" customHeight="1">
      <c r="A15" s="352">
        <f>ROW()</f>
        <v>15</v>
      </c>
      <c r="B15" s="47">
        <v>0</v>
      </c>
      <c r="C15" s="60">
        <v>18</v>
      </c>
      <c r="D15" s="262"/>
      <c r="E15" s="262"/>
      <c r="F15" s="379"/>
      <c r="G15" s="379" t="s">
        <v>873</v>
      </c>
      <c r="H15" s="39" t="s">
        <v>875</v>
      </c>
      <c r="I15" s="257" t="s">
        <v>879</v>
      </c>
      <c r="J15" s="433" t="s">
        <v>1623</v>
      </c>
      <c r="K15" s="48">
        <v>63</v>
      </c>
      <c r="L15" s="48">
        <v>57</v>
      </c>
      <c r="M15" s="48">
        <v>56</v>
      </c>
      <c r="N15" s="49">
        <v>2800</v>
      </c>
      <c r="O15" s="50" t="s">
        <v>87</v>
      </c>
      <c r="P15" s="51">
        <v>1300</v>
      </c>
      <c r="Q15" s="52">
        <f t="shared" si="0"/>
        <v>3.64</v>
      </c>
      <c r="R15" s="248" t="str">
        <f t="shared" ref="R15:R45" si="3">CONCATENATE(F15,G15,-C15)</f>
        <v>0112AM-18</v>
      </c>
      <c r="S15" s="250" t="str">
        <f t="shared" ref="S15:S45" si="4">CONCATENATE(G15,".",C15)</f>
        <v>0112AM.18</v>
      </c>
      <c r="T15" s="282" t="s">
        <v>1467</v>
      </c>
      <c r="U15" s="53" t="s">
        <v>88</v>
      </c>
      <c r="V15" s="54"/>
      <c r="W15" s="335"/>
      <c r="X15" s="55"/>
      <c r="Y15" s="53"/>
      <c r="Z15" s="53"/>
      <c r="AA15" s="53"/>
      <c r="AB15" s="53"/>
      <c r="AC15" s="56"/>
      <c r="AD15" s="53"/>
      <c r="AE15" s="53"/>
      <c r="AF15" s="57"/>
      <c r="AG15" s="58" t="s">
        <v>275</v>
      </c>
      <c r="AH15" s="335" t="s">
        <v>6</v>
      </c>
      <c r="AI15" s="229" t="s">
        <v>886</v>
      </c>
      <c r="AJ15" s="57"/>
      <c r="AK15" s="57"/>
      <c r="AL15" s="57"/>
      <c r="AM15" s="57">
        <v>1141358</v>
      </c>
      <c r="AN15" s="59"/>
      <c r="AO15" s="57"/>
      <c r="AP15" s="57"/>
      <c r="AQ15" s="57"/>
      <c r="AR15" s="58" t="s">
        <v>93</v>
      </c>
      <c r="AS15" s="229" t="s">
        <v>900</v>
      </c>
      <c r="AT15" s="57"/>
      <c r="AU15" s="57" t="s">
        <v>894</v>
      </c>
      <c r="AV15" s="59"/>
    </row>
    <row r="16" spans="1:48" ht="20.100000000000001" customHeight="1">
      <c r="A16" s="36">
        <f>ROW()</f>
        <v>16</v>
      </c>
      <c r="B16" s="47">
        <v>0</v>
      </c>
      <c r="C16" s="60">
        <v>18</v>
      </c>
      <c r="D16" s="262"/>
      <c r="E16" s="262"/>
      <c r="F16" s="379"/>
      <c r="G16" s="379" t="s">
        <v>874</v>
      </c>
      <c r="H16" s="39" t="s">
        <v>875</v>
      </c>
      <c r="I16" s="257" t="s">
        <v>880</v>
      </c>
      <c r="J16" s="433" t="s">
        <v>1624</v>
      </c>
      <c r="K16" s="48">
        <v>63</v>
      </c>
      <c r="L16" s="48">
        <v>57</v>
      </c>
      <c r="M16" s="48">
        <v>56</v>
      </c>
      <c r="N16" s="49">
        <v>2800</v>
      </c>
      <c r="O16" s="50" t="s">
        <v>87</v>
      </c>
      <c r="P16" s="51">
        <v>1300</v>
      </c>
      <c r="Q16" s="52">
        <f t="shared" si="0"/>
        <v>3.64</v>
      </c>
      <c r="R16" s="248" t="str">
        <f t="shared" si="3"/>
        <v>0164AM-18</v>
      </c>
      <c r="S16" s="250" t="str">
        <f t="shared" si="4"/>
        <v>0164AM.18</v>
      </c>
      <c r="T16" s="282" t="s">
        <v>1468</v>
      </c>
      <c r="U16" s="53" t="s">
        <v>88</v>
      </c>
      <c r="V16" s="54"/>
      <c r="W16" s="335"/>
      <c r="X16" s="55"/>
      <c r="Y16" s="53"/>
      <c r="Z16" s="53"/>
      <c r="AA16" s="53"/>
      <c r="AB16" s="53"/>
      <c r="AC16" s="56"/>
      <c r="AD16" s="53"/>
      <c r="AE16" s="53"/>
      <c r="AF16" s="57"/>
      <c r="AG16" s="58" t="s">
        <v>275</v>
      </c>
      <c r="AH16" s="335" t="s">
        <v>6</v>
      </c>
      <c r="AI16" s="229" t="s">
        <v>888</v>
      </c>
      <c r="AJ16" s="57"/>
      <c r="AK16" s="57"/>
      <c r="AL16" s="57"/>
      <c r="AM16" s="57">
        <v>171431</v>
      </c>
      <c r="AN16" s="59"/>
      <c r="AO16" s="57"/>
      <c r="AP16" s="57"/>
      <c r="AQ16" s="57"/>
      <c r="AR16" s="58" t="s">
        <v>93</v>
      </c>
      <c r="AS16" s="229" t="s">
        <v>901</v>
      </c>
      <c r="AT16" s="57"/>
      <c r="AU16" s="57" t="s">
        <v>895</v>
      </c>
      <c r="AV16" s="59"/>
    </row>
    <row r="17" spans="1:48" ht="20.100000000000001" customHeight="1">
      <c r="A17" s="352">
        <f>ROW()</f>
        <v>17</v>
      </c>
      <c r="B17" s="47">
        <v>0</v>
      </c>
      <c r="C17" s="60">
        <v>18</v>
      </c>
      <c r="D17" s="262"/>
      <c r="E17" s="262"/>
      <c r="F17" s="379"/>
      <c r="G17" s="379" t="s">
        <v>871</v>
      </c>
      <c r="H17" s="61" t="s">
        <v>86</v>
      </c>
      <c r="I17" s="257" t="s">
        <v>559</v>
      </c>
      <c r="J17" s="435" t="s">
        <v>665</v>
      </c>
      <c r="K17" s="48">
        <v>40.299999999999997</v>
      </c>
      <c r="L17" s="48">
        <v>37.299999999999997</v>
      </c>
      <c r="M17" s="48">
        <v>36.799999999999997</v>
      </c>
      <c r="N17" s="49">
        <v>2800</v>
      </c>
      <c r="O17" s="50" t="s">
        <v>87</v>
      </c>
      <c r="P17" s="51">
        <v>2050</v>
      </c>
      <c r="Q17" s="52">
        <f t="shared" si="0"/>
        <v>5.74</v>
      </c>
      <c r="R17" s="248" t="str">
        <f t="shared" si="3"/>
        <v>0171MG-18</v>
      </c>
      <c r="S17" s="250" t="str">
        <f t="shared" si="4"/>
        <v>0171MG.18</v>
      </c>
      <c r="T17" s="281" t="s">
        <v>1469</v>
      </c>
      <c r="U17" s="53" t="s">
        <v>88</v>
      </c>
      <c r="V17" s="54"/>
      <c r="W17" s="335" t="s">
        <v>6</v>
      </c>
      <c r="X17" s="62"/>
      <c r="Y17" s="57"/>
      <c r="Z17" s="57"/>
      <c r="AA17" s="57"/>
      <c r="AB17" s="57"/>
      <c r="AC17" s="59"/>
      <c r="AD17" s="57"/>
      <c r="AE17" s="57"/>
      <c r="AF17" s="57"/>
      <c r="AG17" s="58" t="s">
        <v>275</v>
      </c>
      <c r="AH17" s="335" t="s">
        <v>6</v>
      </c>
      <c r="AI17" s="229" t="s">
        <v>663</v>
      </c>
      <c r="AJ17" s="53"/>
      <c r="AK17" s="53"/>
      <c r="AL17" s="57"/>
      <c r="AM17" s="53" t="s">
        <v>663</v>
      </c>
      <c r="AN17" s="56"/>
      <c r="AO17" s="53"/>
      <c r="AP17" s="53"/>
      <c r="AQ17" s="53"/>
      <c r="AR17" s="58" t="s">
        <v>93</v>
      </c>
      <c r="AS17" s="229" t="s">
        <v>713</v>
      </c>
      <c r="AT17" s="53"/>
      <c r="AU17" s="53" t="s">
        <v>723</v>
      </c>
      <c r="AV17" s="56"/>
    </row>
    <row r="18" spans="1:48" ht="20.100000000000001" customHeight="1">
      <c r="A18" s="36">
        <f>ROW()</f>
        <v>18</v>
      </c>
      <c r="B18" s="47">
        <v>0</v>
      </c>
      <c r="C18" s="60">
        <v>18</v>
      </c>
      <c r="D18" s="262"/>
      <c r="E18" s="262"/>
      <c r="F18" s="379"/>
      <c r="G18" s="379" t="s">
        <v>872</v>
      </c>
      <c r="H18" s="61" t="s">
        <v>86</v>
      </c>
      <c r="I18" s="256" t="s">
        <v>90</v>
      </c>
      <c r="J18" s="435" t="s">
        <v>1626</v>
      </c>
      <c r="K18" s="48">
        <v>40.299999999999997</v>
      </c>
      <c r="L18" s="48">
        <v>37.299999999999997</v>
      </c>
      <c r="M18" s="48">
        <v>36.799999999999997</v>
      </c>
      <c r="N18" s="49">
        <v>2800</v>
      </c>
      <c r="O18" s="50" t="s">
        <v>87</v>
      </c>
      <c r="P18" s="51">
        <v>2050</v>
      </c>
      <c r="Q18" s="52">
        <f t="shared" si="0"/>
        <v>5.74</v>
      </c>
      <c r="R18" s="248" t="str">
        <f t="shared" si="3"/>
        <v>0191MG-18</v>
      </c>
      <c r="S18" s="250" t="str">
        <f t="shared" si="4"/>
        <v>0191MG.18</v>
      </c>
      <c r="T18" s="282" t="s">
        <v>1467</v>
      </c>
      <c r="U18" s="53" t="s">
        <v>88</v>
      </c>
      <c r="V18" s="54"/>
      <c r="W18" s="335" t="s">
        <v>6</v>
      </c>
      <c r="X18" s="62"/>
      <c r="Y18" s="57"/>
      <c r="Z18" s="57"/>
      <c r="AA18" s="57"/>
      <c r="AB18" s="57"/>
      <c r="AC18" s="59"/>
      <c r="AD18" s="57"/>
      <c r="AE18" s="57"/>
      <c r="AF18" s="57"/>
      <c r="AG18" s="54" t="s">
        <v>93</v>
      </c>
      <c r="AH18" s="335" t="s">
        <v>6</v>
      </c>
      <c r="AI18" s="229" t="s">
        <v>585</v>
      </c>
      <c r="AJ18" s="53"/>
      <c r="AK18" s="53"/>
      <c r="AL18" s="53"/>
      <c r="AM18" s="53" t="s">
        <v>586</v>
      </c>
      <c r="AN18" s="56"/>
      <c r="AO18" s="53"/>
      <c r="AP18" s="53"/>
      <c r="AQ18" s="53"/>
      <c r="AR18" s="54" t="s">
        <v>93</v>
      </c>
      <c r="AS18" s="229" t="s">
        <v>781</v>
      </c>
      <c r="AT18" s="53"/>
      <c r="AU18" s="53" t="s">
        <v>782</v>
      </c>
      <c r="AV18" s="56"/>
    </row>
    <row r="19" spans="1:48" ht="20.100000000000001" customHeight="1">
      <c r="A19" s="36">
        <f>ROW()</f>
        <v>19</v>
      </c>
      <c r="B19" s="47">
        <v>1</v>
      </c>
      <c r="C19" s="63">
        <v>18</v>
      </c>
      <c r="D19" s="373" t="s">
        <v>91</v>
      </c>
      <c r="E19" s="373" t="s">
        <v>687</v>
      </c>
      <c r="F19" s="380" t="s">
        <v>941</v>
      </c>
      <c r="G19" s="380" t="s">
        <v>1444</v>
      </c>
      <c r="H19" s="61" t="s">
        <v>930</v>
      </c>
      <c r="I19" s="257" t="s">
        <v>1456</v>
      </c>
      <c r="J19" s="251" t="s">
        <v>953</v>
      </c>
      <c r="K19" s="48">
        <v>20.399999999999999</v>
      </c>
      <c r="L19" s="48">
        <v>17.399999999999999</v>
      </c>
      <c r="M19" s="48">
        <v>16.899999999999999</v>
      </c>
      <c r="N19" s="49">
        <v>2800</v>
      </c>
      <c r="O19" s="50" t="s">
        <v>87</v>
      </c>
      <c r="P19" s="64">
        <v>2100</v>
      </c>
      <c r="Q19" s="52">
        <f t="shared" si="0"/>
        <v>5.88</v>
      </c>
      <c r="R19" s="248" t="str">
        <f t="shared" si="3"/>
        <v>PU1001CW-18</v>
      </c>
      <c r="S19" s="250" t="str">
        <f t="shared" si="4"/>
        <v>1001CW.18</v>
      </c>
      <c r="T19" s="281" t="s">
        <v>85</v>
      </c>
      <c r="U19" s="53" t="s">
        <v>88</v>
      </c>
      <c r="V19" s="54" t="s">
        <v>89</v>
      </c>
      <c r="W19" s="335" t="s">
        <v>6</v>
      </c>
      <c r="X19" s="55" t="s">
        <v>580</v>
      </c>
      <c r="Y19" s="53"/>
      <c r="Z19" s="53" t="s">
        <v>581</v>
      </c>
      <c r="AA19" s="53"/>
      <c r="AB19" s="53"/>
      <c r="AC19" s="56" t="s">
        <v>582</v>
      </c>
      <c r="AD19" s="53"/>
      <c r="AE19" s="53" t="s">
        <v>583</v>
      </c>
      <c r="AF19" s="53"/>
      <c r="AG19" s="58"/>
      <c r="AH19" s="335" t="s">
        <v>6</v>
      </c>
      <c r="AI19" s="227"/>
      <c r="AJ19" s="57"/>
      <c r="AK19" s="57"/>
      <c r="AL19" s="57"/>
      <c r="AM19" s="57"/>
      <c r="AN19" s="59"/>
      <c r="AO19" s="57"/>
      <c r="AP19" s="57"/>
      <c r="AQ19" s="57"/>
      <c r="AR19" s="58"/>
      <c r="AS19" s="227"/>
      <c r="AT19" s="57"/>
      <c r="AU19" s="57"/>
      <c r="AV19" s="59"/>
    </row>
    <row r="20" spans="1:48" ht="20.100000000000001" customHeight="1">
      <c r="A20" s="36">
        <f>ROW()</f>
        <v>20</v>
      </c>
      <c r="B20" s="47">
        <v>0</v>
      </c>
      <c r="C20" s="63">
        <v>18</v>
      </c>
      <c r="D20" s="373" t="s">
        <v>91</v>
      </c>
      <c r="E20" s="373" t="s">
        <v>688</v>
      </c>
      <c r="F20" s="380" t="s">
        <v>941</v>
      </c>
      <c r="G20" s="380" t="s">
        <v>1445</v>
      </c>
      <c r="H20" s="61" t="s">
        <v>927</v>
      </c>
      <c r="I20" s="257" t="s">
        <v>1457</v>
      </c>
      <c r="J20" s="251" t="s">
        <v>951</v>
      </c>
      <c r="K20" s="48">
        <v>17</v>
      </c>
      <c r="L20" s="48">
        <v>14</v>
      </c>
      <c r="M20" s="48">
        <v>13.5</v>
      </c>
      <c r="N20" s="49">
        <v>2800</v>
      </c>
      <c r="O20" s="50" t="s">
        <v>87</v>
      </c>
      <c r="P20" s="64">
        <v>2100</v>
      </c>
      <c r="Q20" s="52">
        <f t="shared" si="0"/>
        <v>5.88</v>
      </c>
      <c r="R20" s="248" t="str">
        <f t="shared" si="3"/>
        <v>PU1001MT-18</v>
      </c>
      <c r="S20" s="250" t="str">
        <f t="shared" si="4"/>
        <v>1001MT.18</v>
      </c>
      <c r="T20" s="282" t="s">
        <v>85</v>
      </c>
      <c r="U20" s="53" t="s">
        <v>88</v>
      </c>
      <c r="V20" s="54" t="s">
        <v>89</v>
      </c>
      <c r="W20" s="335" t="s">
        <v>6</v>
      </c>
      <c r="X20" s="55" t="s">
        <v>192</v>
      </c>
      <c r="Y20" s="53"/>
      <c r="Z20" s="53" t="s">
        <v>193</v>
      </c>
      <c r="AA20" s="53"/>
      <c r="AB20" s="53" t="s">
        <v>194</v>
      </c>
      <c r="AC20" s="56" t="s">
        <v>195</v>
      </c>
      <c r="AD20" s="53" t="s">
        <v>196</v>
      </c>
      <c r="AE20" s="53" t="s">
        <v>197</v>
      </c>
      <c r="AF20" s="53"/>
      <c r="AG20" s="58"/>
      <c r="AH20" s="335" t="s">
        <v>6</v>
      </c>
      <c r="AI20" s="227"/>
      <c r="AJ20" s="57"/>
      <c r="AK20" s="57"/>
      <c r="AL20" s="57"/>
      <c r="AM20" s="57"/>
      <c r="AN20" s="59"/>
      <c r="AO20" s="57"/>
      <c r="AP20" s="57"/>
      <c r="AQ20" s="57"/>
      <c r="AR20" s="58"/>
      <c r="AS20" s="227"/>
      <c r="AT20" s="57"/>
      <c r="AU20" s="57"/>
      <c r="AV20" s="59"/>
    </row>
    <row r="21" spans="1:48" ht="20.100000000000001" customHeight="1">
      <c r="A21" s="36">
        <f>ROW()</f>
        <v>21</v>
      </c>
      <c r="B21" s="47">
        <v>0</v>
      </c>
      <c r="C21" s="63">
        <v>18</v>
      </c>
      <c r="D21" s="373" t="s">
        <v>91</v>
      </c>
      <c r="E21" s="373">
        <v>12007</v>
      </c>
      <c r="F21" s="380" t="s">
        <v>941</v>
      </c>
      <c r="G21" s="380" t="s">
        <v>1324</v>
      </c>
      <c r="H21" s="61" t="s">
        <v>927</v>
      </c>
      <c r="I21" s="258" t="str">
        <f>CONCATENATE(C21,$B$2,G21,H21,$B$2,E21,)</f>
        <v>18/1002MT/12007</v>
      </c>
      <c r="J21" s="251" t="s">
        <v>956</v>
      </c>
      <c r="K21" s="48">
        <v>20.399999999999999</v>
      </c>
      <c r="L21" s="48">
        <v>17.399999999999999</v>
      </c>
      <c r="M21" s="48">
        <v>16.899999999999999</v>
      </c>
      <c r="N21" s="49">
        <v>2800</v>
      </c>
      <c r="O21" s="50" t="s">
        <v>87</v>
      </c>
      <c r="P21" s="64">
        <v>2100</v>
      </c>
      <c r="Q21" s="52">
        <f t="shared" si="0"/>
        <v>5.88</v>
      </c>
      <c r="R21" s="248" t="str">
        <f t="shared" si="3"/>
        <v>PU1002-18</v>
      </c>
      <c r="S21" s="250" t="str">
        <f t="shared" si="4"/>
        <v>1002.18</v>
      </c>
      <c r="T21" s="282" t="s">
        <v>1468</v>
      </c>
      <c r="U21" s="53" t="s">
        <v>88</v>
      </c>
      <c r="V21" s="54" t="s">
        <v>89</v>
      </c>
      <c r="W21" s="335"/>
      <c r="X21" s="55" t="s">
        <v>192</v>
      </c>
      <c r="Y21" s="53"/>
      <c r="Z21" s="53" t="s">
        <v>193</v>
      </c>
      <c r="AA21" s="53"/>
      <c r="AB21" s="53" t="s">
        <v>194</v>
      </c>
      <c r="AC21" s="56" t="s">
        <v>195</v>
      </c>
      <c r="AD21" s="53" t="s">
        <v>196</v>
      </c>
      <c r="AE21" s="53" t="s">
        <v>197</v>
      </c>
      <c r="AF21" s="341"/>
      <c r="AG21" s="54"/>
      <c r="AH21" s="335"/>
      <c r="AI21" s="231"/>
      <c r="AJ21" s="53"/>
      <c r="AK21" s="53"/>
      <c r="AL21" s="53"/>
      <c r="AM21" s="53"/>
      <c r="AN21" s="56"/>
      <c r="AO21" s="53"/>
      <c r="AP21" s="53"/>
      <c r="AQ21" s="53"/>
      <c r="AR21" s="54"/>
      <c r="AS21" s="231"/>
      <c r="AT21" s="53"/>
      <c r="AU21" s="53"/>
      <c r="AV21" s="56"/>
    </row>
    <row r="22" spans="1:48" ht="20.100000000000001" customHeight="1">
      <c r="A22" s="36">
        <f>ROW()</f>
        <v>22</v>
      </c>
      <c r="B22" s="47">
        <v>0</v>
      </c>
      <c r="C22" s="60">
        <v>18</v>
      </c>
      <c r="D22" s="262"/>
      <c r="E22" s="267"/>
      <c r="F22" s="379"/>
      <c r="G22" s="379" t="s">
        <v>818</v>
      </c>
      <c r="H22" s="57" t="s">
        <v>96</v>
      </c>
      <c r="I22" s="259" t="s">
        <v>819</v>
      </c>
      <c r="J22" s="253" t="s">
        <v>391</v>
      </c>
      <c r="K22" s="68">
        <v>24.3</v>
      </c>
      <c r="L22" s="68">
        <v>21.3</v>
      </c>
      <c r="M22" s="68">
        <v>20.8</v>
      </c>
      <c r="N22" s="49">
        <v>2800</v>
      </c>
      <c r="O22" s="50" t="s">
        <v>87</v>
      </c>
      <c r="P22" s="64">
        <v>2070</v>
      </c>
      <c r="Q22" s="52">
        <f t="shared" si="0"/>
        <v>5.7960000000000003</v>
      </c>
      <c r="R22" s="248" t="str">
        <f t="shared" si="3"/>
        <v>1101-18</v>
      </c>
      <c r="S22" s="250" t="str">
        <f t="shared" si="4"/>
        <v>1101.18</v>
      </c>
      <c r="T22" s="282" t="s">
        <v>1466</v>
      </c>
      <c r="U22" s="53" t="s">
        <v>88</v>
      </c>
      <c r="V22" s="54" t="s">
        <v>89</v>
      </c>
      <c r="W22" s="335" t="s">
        <v>6</v>
      </c>
      <c r="X22" s="55" t="s">
        <v>97</v>
      </c>
      <c r="Y22" s="53"/>
      <c r="Z22" s="53" t="s">
        <v>98</v>
      </c>
      <c r="AA22" s="53"/>
      <c r="AB22" s="53" t="s">
        <v>99</v>
      </c>
      <c r="AC22" s="56" t="s">
        <v>100</v>
      </c>
      <c r="AD22" s="53" t="s">
        <v>101</v>
      </c>
      <c r="AE22" s="53" t="s">
        <v>102</v>
      </c>
      <c r="AF22" s="53"/>
      <c r="AG22" s="54"/>
      <c r="AH22" s="335" t="s">
        <v>6</v>
      </c>
      <c r="AI22" s="227"/>
      <c r="AJ22" s="57"/>
      <c r="AK22" s="57"/>
      <c r="AL22" s="57"/>
      <c r="AM22" s="57"/>
      <c r="AN22" s="59"/>
      <c r="AO22" s="57"/>
      <c r="AP22" s="57"/>
      <c r="AQ22" s="57"/>
      <c r="AR22" s="58" t="s">
        <v>93</v>
      </c>
      <c r="AS22" s="227" t="s">
        <v>718</v>
      </c>
      <c r="AT22" s="57" t="s">
        <v>1277</v>
      </c>
      <c r="AU22" s="57"/>
      <c r="AV22" s="59" t="s">
        <v>793</v>
      </c>
    </row>
    <row r="23" spans="1:48" ht="20.100000000000001" customHeight="1">
      <c r="A23" s="36">
        <f>ROW()</f>
        <v>23</v>
      </c>
      <c r="B23" s="47">
        <v>0</v>
      </c>
      <c r="C23" s="63">
        <v>18</v>
      </c>
      <c r="D23" s="373" t="s">
        <v>91</v>
      </c>
      <c r="E23" s="373">
        <v>12092</v>
      </c>
      <c r="F23" s="380" t="s">
        <v>941</v>
      </c>
      <c r="G23" s="380" t="s">
        <v>1327</v>
      </c>
      <c r="H23" s="61" t="s">
        <v>959</v>
      </c>
      <c r="I23" s="258" t="str">
        <f>CONCATENATE(C23,$B$2,G23,H23,$B$2,E23,)</f>
        <v>18/1200SG/12092</v>
      </c>
      <c r="J23" s="251" t="s">
        <v>965</v>
      </c>
      <c r="K23" s="48">
        <v>21.4</v>
      </c>
      <c r="L23" s="48">
        <v>18.399999999999999</v>
      </c>
      <c r="M23" s="48">
        <v>17.899999999999999</v>
      </c>
      <c r="N23" s="49">
        <v>2800</v>
      </c>
      <c r="O23" s="50" t="s">
        <v>87</v>
      </c>
      <c r="P23" s="64">
        <v>2100</v>
      </c>
      <c r="Q23" s="52">
        <f t="shared" si="0"/>
        <v>5.88</v>
      </c>
      <c r="R23" s="248" t="str">
        <f t="shared" si="3"/>
        <v>PU1200-18</v>
      </c>
      <c r="S23" s="250" t="str">
        <f t="shared" si="4"/>
        <v>1200.18</v>
      </c>
      <c r="T23" s="281" t="s">
        <v>1469</v>
      </c>
      <c r="U23" s="53" t="s">
        <v>88</v>
      </c>
      <c r="V23" s="54"/>
      <c r="W23" s="335"/>
      <c r="X23" s="65"/>
      <c r="Y23" s="53"/>
      <c r="Z23" s="53"/>
      <c r="AA23" s="53"/>
      <c r="AB23" s="53"/>
      <c r="AC23" s="56"/>
      <c r="AD23" s="53"/>
      <c r="AE23" s="53"/>
      <c r="AF23" s="53"/>
      <c r="AG23" s="54" t="s">
        <v>93</v>
      </c>
      <c r="AH23" s="335"/>
      <c r="AI23" s="231">
        <v>71119</v>
      </c>
      <c r="AJ23" s="53"/>
      <c r="AK23" s="53"/>
      <c r="AL23" s="53" t="s">
        <v>798</v>
      </c>
      <c r="AM23" s="53"/>
      <c r="AN23" s="56">
        <v>71119</v>
      </c>
      <c r="AO23" s="53"/>
      <c r="AP23" s="53"/>
      <c r="AQ23" s="53"/>
      <c r="AR23" s="54"/>
      <c r="AS23" s="231"/>
      <c r="AT23" s="53"/>
      <c r="AU23" s="53"/>
      <c r="AV23" s="56"/>
    </row>
    <row r="24" spans="1:48" ht="20.100000000000001" customHeight="1">
      <c r="A24" s="36">
        <f>ROW()</f>
        <v>24</v>
      </c>
      <c r="B24" s="47">
        <v>0</v>
      </c>
      <c r="C24" s="63">
        <v>18</v>
      </c>
      <c r="D24" s="373" t="s">
        <v>91</v>
      </c>
      <c r="E24" s="373">
        <v>12055</v>
      </c>
      <c r="F24" s="380" t="s">
        <v>941</v>
      </c>
      <c r="G24" s="380" t="s">
        <v>1326</v>
      </c>
      <c r="H24" s="61" t="s">
        <v>959</v>
      </c>
      <c r="I24" s="258" t="str">
        <f>CONCATENATE(C24,$B$2,G24,H24,$B$2,E24,)</f>
        <v>18/1201SG/12055</v>
      </c>
      <c r="J24" s="251" t="s">
        <v>755</v>
      </c>
      <c r="K24" s="48">
        <v>21.4</v>
      </c>
      <c r="L24" s="48">
        <v>18.399999999999999</v>
      </c>
      <c r="M24" s="48">
        <v>17.899999999999999</v>
      </c>
      <c r="N24" s="49">
        <v>2800</v>
      </c>
      <c r="O24" s="50" t="s">
        <v>87</v>
      </c>
      <c r="P24" s="64">
        <v>2100</v>
      </c>
      <c r="Q24" s="52">
        <f t="shared" si="0"/>
        <v>5.88</v>
      </c>
      <c r="R24" s="248" t="str">
        <f t="shared" si="3"/>
        <v>PU1201-18</v>
      </c>
      <c r="S24" s="250" t="str">
        <f t="shared" si="4"/>
        <v>1201.18</v>
      </c>
      <c r="T24" s="281" t="s">
        <v>1468</v>
      </c>
      <c r="U24" s="53" t="s">
        <v>88</v>
      </c>
      <c r="V24" s="54" t="s">
        <v>89</v>
      </c>
      <c r="W24" s="335">
        <v>1</v>
      </c>
      <c r="X24" s="65">
        <v>247</v>
      </c>
      <c r="Y24" s="53"/>
      <c r="Z24" s="53" t="s">
        <v>832</v>
      </c>
      <c r="AA24" s="53"/>
      <c r="AB24" s="53"/>
      <c r="AC24" s="56" t="s">
        <v>833</v>
      </c>
      <c r="AD24" s="53"/>
      <c r="AE24" s="53"/>
      <c r="AF24" s="53"/>
      <c r="AG24" s="54" t="s">
        <v>93</v>
      </c>
      <c r="AH24" s="335" t="s">
        <v>6</v>
      </c>
      <c r="AI24" s="231">
        <v>141088</v>
      </c>
      <c r="AJ24" s="53"/>
      <c r="AK24" s="53"/>
      <c r="AL24" s="53" t="s">
        <v>797</v>
      </c>
      <c r="AM24" s="53"/>
      <c r="AN24" s="56">
        <v>141088</v>
      </c>
      <c r="AO24" s="53"/>
      <c r="AP24" s="53"/>
      <c r="AQ24" s="53"/>
      <c r="AR24" s="54"/>
      <c r="AS24" s="231"/>
      <c r="AT24" s="53"/>
      <c r="AU24" s="53"/>
      <c r="AV24" s="56"/>
    </row>
    <row r="25" spans="1:48" ht="20.100000000000001" customHeight="1">
      <c r="A25" s="36">
        <f>ROW()</f>
        <v>25</v>
      </c>
      <c r="B25" s="47">
        <v>0</v>
      </c>
      <c r="C25" s="63">
        <v>16</v>
      </c>
      <c r="D25" s="263" t="s">
        <v>91</v>
      </c>
      <c r="E25" s="263" t="s">
        <v>552</v>
      </c>
      <c r="F25" s="380" t="s">
        <v>941</v>
      </c>
      <c r="G25" s="380" t="s">
        <v>1332</v>
      </c>
      <c r="H25" s="61" t="s">
        <v>927</v>
      </c>
      <c r="I25" s="258" t="str">
        <f>CONCATENATE(C25,$B$2,G25,H25,$B$2,E25,)</f>
        <v>16/1203MT/12290</v>
      </c>
      <c r="J25" s="251" t="s">
        <v>1625</v>
      </c>
      <c r="K25" s="48">
        <v>19</v>
      </c>
      <c r="L25" s="48">
        <v>16</v>
      </c>
      <c r="M25" s="48">
        <v>15.5</v>
      </c>
      <c r="N25" s="49">
        <v>2800</v>
      </c>
      <c r="O25" s="50" t="s">
        <v>87</v>
      </c>
      <c r="P25" s="64">
        <v>2100</v>
      </c>
      <c r="Q25" s="52">
        <f t="shared" si="0"/>
        <v>5.88</v>
      </c>
      <c r="R25" s="248" t="str">
        <f t="shared" si="3"/>
        <v>PU1203-16</v>
      </c>
      <c r="S25" s="250" t="str">
        <f t="shared" si="4"/>
        <v>1203.16</v>
      </c>
      <c r="T25" s="282" t="s">
        <v>1468</v>
      </c>
      <c r="U25" s="53" t="s">
        <v>88</v>
      </c>
      <c r="V25" s="54" t="s">
        <v>89</v>
      </c>
      <c r="W25" s="334">
        <v>1</v>
      </c>
      <c r="X25" s="65">
        <v>244</v>
      </c>
      <c r="Y25" s="53"/>
      <c r="Z25" s="53" t="s">
        <v>139</v>
      </c>
      <c r="AA25" s="53"/>
      <c r="AB25" s="53" t="s">
        <v>140</v>
      </c>
      <c r="AC25" s="56" t="s">
        <v>141</v>
      </c>
      <c r="AD25" s="53" t="s">
        <v>142</v>
      </c>
      <c r="AE25" s="53" t="s">
        <v>143</v>
      </c>
      <c r="AF25" s="57"/>
      <c r="AG25" s="54" t="s">
        <v>93</v>
      </c>
      <c r="AH25" s="335" t="s">
        <v>6</v>
      </c>
      <c r="AI25" s="230" t="s">
        <v>144</v>
      </c>
      <c r="AJ25" s="53"/>
      <c r="AK25" s="53"/>
      <c r="AL25" s="53" t="s">
        <v>145</v>
      </c>
      <c r="AM25" s="53"/>
      <c r="AN25" s="56" t="s">
        <v>144</v>
      </c>
      <c r="AO25" s="53"/>
      <c r="AP25" s="53"/>
      <c r="AQ25" s="53" t="s">
        <v>146</v>
      </c>
      <c r="AR25" s="54"/>
      <c r="AS25" s="230"/>
      <c r="AT25" s="53"/>
      <c r="AU25" s="53"/>
      <c r="AV25" s="56"/>
    </row>
    <row r="26" spans="1:48" ht="20.100000000000001" customHeight="1">
      <c r="A26" s="36">
        <f>ROW()</f>
        <v>26</v>
      </c>
      <c r="B26" s="47">
        <v>0</v>
      </c>
      <c r="C26" s="63">
        <v>18</v>
      </c>
      <c r="D26" s="263" t="s">
        <v>91</v>
      </c>
      <c r="E26" s="263" t="s">
        <v>552</v>
      </c>
      <c r="F26" s="380" t="s">
        <v>941</v>
      </c>
      <c r="G26" s="380" t="s">
        <v>1332</v>
      </c>
      <c r="H26" s="61" t="s">
        <v>927</v>
      </c>
      <c r="I26" s="258" t="str">
        <f>CONCATENATE(C26,$B$2,G26,H26,$B$2,E26,)</f>
        <v>18/1203MT/12290</v>
      </c>
      <c r="J26" s="251" t="s">
        <v>981</v>
      </c>
      <c r="K26" s="48">
        <v>18</v>
      </c>
      <c r="L26" s="48">
        <v>15</v>
      </c>
      <c r="M26" s="48">
        <v>14.5</v>
      </c>
      <c r="N26" s="49">
        <v>2800</v>
      </c>
      <c r="O26" s="50" t="s">
        <v>87</v>
      </c>
      <c r="P26" s="64">
        <v>2100</v>
      </c>
      <c r="Q26" s="52">
        <f t="shared" si="0"/>
        <v>5.88</v>
      </c>
      <c r="R26" s="248" t="str">
        <f t="shared" si="3"/>
        <v>PU1203-18</v>
      </c>
      <c r="S26" s="250" t="str">
        <f t="shared" si="4"/>
        <v>1203.18</v>
      </c>
      <c r="T26" s="282" t="s">
        <v>1468</v>
      </c>
      <c r="U26" s="53" t="s">
        <v>88</v>
      </c>
      <c r="V26" s="54" t="s">
        <v>89</v>
      </c>
      <c r="W26" s="334">
        <v>1</v>
      </c>
      <c r="X26" s="65">
        <v>244</v>
      </c>
      <c r="Y26" s="53"/>
      <c r="Z26" s="53" t="s">
        <v>139</v>
      </c>
      <c r="AA26" s="53"/>
      <c r="AB26" s="53" t="s">
        <v>140</v>
      </c>
      <c r="AC26" s="56" t="s">
        <v>141</v>
      </c>
      <c r="AD26" s="53" t="s">
        <v>142</v>
      </c>
      <c r="AE26" s="53" t="s">
        <v>143</v>
      </c>
      <c r="AF26" s="57"/>
      <c r="AG26" s="54" t="s">
        <v>93</v>
      </c>
      <c r="AH26" s="335" t="s">
        <v>6</v>
      </c>
      <c r="AI26" s="230" t="s">
        <v>144</v>
      </c>
      <c r="AJ26" s="53"/>
      <c r="AK26" s="53"/>
      <c r="AL26" s="53" t="s">
        <v>145</v>
      </c>
      <c r="AM26" s="53"/>
      <c r="AN26" s="56" t="s">
        <v>144</v>
      </c>
      <c r="AO26" s="53"/>
      <c r="AP26" s="53"/>
      <c r="AQ26" s="53" t="s">
        <v>146</v>
      </c>
      <c r="AR26" s="54"/>
      <c r="AS26" s="230"/>
      <c r="AT26" s="53"/>
      <c r="AU26" s="53"/>
      <c r="AV26" s="56"/>
    </row>
    <row r="27" spans="1:48" ht="20.100000000000001" customHeight="1">
      <c r="A27" s="36">
        <v>27</v>
      </c>
      <c r="B27" s="47">
        <v>0</v>
      </c>
      <c r="C27" s="63">
        <v>18</v>
      </c>
      <c r="D27" s="263"/>
      <c r="E27" s="263"/>
      <c r="F27" s="384" t="s">
        <v>941</v>
      </c>
      <c r="G27" s="390">
        <v>1206</v>
      </c>
      <c r="H27" s="393" t="s">
        <v>959</v>
      </c>
      <c r="I27" s="258" t="str">
        <f>CONCATENATE(C27,$B$2,G27,H27)</f>
        <v>18/1206SG</v>
      </c>
      <c r="J27" s="397" t="s">
        <v>1284</v>
      </c>
      <c r="K27" s="359">
        <v>19.600000000000001</v>
      </c>
      <c r="L27" s="359">
        <v>16.600000000000001</v>
      </c>
      <c r="M27" s="359">
        <v>16.100000000000001</v>
      </c>
      <c r="N27" s="49">
        <v>2800</v>
      </c>
      <c r="O27" s="50" t="s">
        <v>87</v>
      </c>
      <c r="P27" s="51">
        <v>2100</v>
      </c>
      <c r="Q27" s="52">
        <f t="shared" si="0"/>
        <v>5.88</v>
      </c>
      <c r="R27" s="248" t="str">
        <f t="shared" si="3"/>
        <v>PU1206-18</v>
      </c>
      <c r="S27" s="250" t="str">
        <f t="shared" si="4"/>
        <v>1206.18</v>
      </c>
      <c r="T27" s="282" t="s">
        <v>1467</v>
      </c>
      <c r="U27" s="53" t="s">
        <v>88</v>
      </c>
      <c r="V27" s="54"/>
      <c r="W27" s="335"/>
      <c r="X27" s="62"/>
      <c r="Y27" s="57"/>
      <c r="Z27" s="57"/>
      <c r="AA27" s="57"/>
      <c r="AB27" s="57"/>
      <c r="AC27" s="59"/>
      <c r="AD27" s="57"/>
      <c r="AE27" s="57"/>
      <c r="AF27" s="57"/>
      <c r="AG27" s="58" t="s">
        <v>93</v>
      </c>
      <c r="AH27" s="335"/>
      <c r="AI27" s="227">
        <v>67605</v>
      </c>
      <c r="AJ27" s="57"/>
      <c r="AK27" s="57"/>
      <c r="AL27" s="57">
        <v>167605</v>
      </c>
      <c r="AM27" s="57"/>
      <c r="AN27" s="59">
        <v>67605</v>
      </c>
      <c r="AO27" s="57"/>
      <c r="AP27" s="57"/>
      <c r="AQ27" s="57">
        <v>867605</v>
      </c>
      <c r="AR27" s="58"/>
      <c r="AS27" s="227"/>
      <c r="AT27" s="57"/>
      <c r="AU27" s="57"/>
      <c r="AV27" s="59"/>
    </row>
    <row r="28" spans="1:48" ht="20.100000000000001" customHeight="1">
      <c r="A28" s="36">
        <f>ROW()</f>
        <v>28</v>
      </c>
      <c r="B28" s="47">
        <v>0</v>
      </c>
      <c r="C28" s="63">
        <v>18</v>
      </c>
      <c r="D28" s="373" t="s">
        <v>91</v>
      </c>
      <c r="E28" s="373">
        <v>12044</v>
      </c>
      <c r="F28" s="380" t="s">
        <v>941</v>
      </c>
      <c r="G28" s="380" t="s">
        <v>1325</v>
      </c>
      <c r="H28" s="61" t="s">
        <v>959</v>
      </c>
      <c r="I28" s="258" t="str">
        <f>CONCATENATE(C28,$B$2,G28,H28,$B$2,E28,)</f>
        <v>18/1207SG/12044</v>
      </c>
      <c r="J28" s="251" t="s">
        <v>960</v>
      </c>
      <c r="K28" s="48">
        <v>20.100000000000001</v>
      </c>
      <c r="L28" s="48">
        <v>17.100000000000001</v>
      </c>
      <c r="M28" s="48">
        <v>16.600000000000001</v>
      </c>
      <c r="N28" s="49">
        <v>2800</v>
      </c>
      <c r="O28" s="50" t="s">
        <v>87</v>
      </c>
      <c r="P28" s="64">
        <v>2100</v>
      </c>
      <c r="Q28" s="52">
        <f t="shared" si="0"/>
        <v>5.88</v>
      </c>
      <c r="R28" s="248" t="str">
        <f t="shared" si="3"/>
        <v>PU1207-18</v>
      </c>
      <c r="S28" s="250" t="str">
        <f t="shared" si="4"/>
        <v>1207.18</v>
      </c>
      <c r="T28" s="282" t="s">
        <v>1467</v>
      </c>
      <c r="U28" s="53" t="s">
        <v>88</v>
      </c>
      <c r="V28" s="54" t="s">
        <v>89</v>
      </c>
      <c r="W28" s="335"/>
      <c r="X28" s="65">
        <v>320</v>
      </c>
      <c r="Y28" s="53"/>
      <c r="Z28" s="53" t="s">
        <v>1490</v>
      </c>
      <c r="AA28" s="53" t="s">
        <v>1491</v>
      </c>
      <c r="AB28" s="53"/>
      <c r="AC28" s="56" t="s">
        <v>1492</v>
      </c>
      <c r="AD28" s="53"/>
      <c r="AE28" s="53" t="s">
        <v>1493</v>
      </c>
      <c r="AF28" s="53"/>
      <c r="AG28" s="54" t="s">
        <v>93</v>
      </c>
      <c r="AH28" s="335"/>
      <c r="AI28" s="231">
        <v>141060</v>
      </c>
      <c r="AJ28" s="53"/>
      <c r="AK28" s="53"/>
      <c r="AL28" s="53" t="s">
        <v>796</v>
      </c>
      <c r="AM28" s="53"/>
      <c r="AN28" s="56">
        <v>141060</v>
      </c>
      <c r="AO28" s="53"/>
      <c r="AP28" s="53"/>
      <c r="AQ28" s="53"/>
      <c r="AR28" s="54"/>
      <c r="AS28" s="231"/>
      <c r="AT28" s="53"/>
      <c r="AU28" s="53"/>
      <c r="AV28" s="56"/>
    </row>
    <row r="29" spans="1:48" ht="20.100000000000001" customHeight="1">
      <c r="A29" s="36">
        <f>ROW()</f>
        <v>29</v>
      </c>
      <c r="B29" s="47">
        <v>0</v>
      </c>
      <c r="C29" s="63">
        <v>10</v>
      </c>
      <c r="D29" s="263" t="s">
        <v>91</v>
      </c>
      <c r="E29" s="263" t="s">
        <v>181</v>
      </c>
      <c r="F29" s="380" t="s">
        <v>941</v>
      </c>
      <c r="G29" s="380" t="s">
        <v>1330</v>
      </c>
      <c r="H29" s="61" t="s">
        <v>927</v>
      </c>
      <c r="I29" s="258" t="str">
        <f>CONCATENATE(C29,$B$2,G29,H29,$B$2,E29,)</f>
        <v>10/1210MT/12190</v>
      </c>
      <c r="J29" s="251" t="s">
        <v>1627</v>
      </c>
      <c r="K29" s="48">
        <v>19.3</v>
      </c>
      <c r="L29" s="48">
        <v>16.3</v>
      </c>
      <c r="M29" s="48">
        <v>15.8</v>
      </c>
      <c r="N29" s="69">
        <v>2800</v>
      </c>
      <c r="O29" s="50" t="s">
        <v>87</v>
      </c>
      <c r="P29" s="64">
        <v>2100</v>
      </c>
      <c r="Q29" s="52">
        <f t="shared" si="0"/>
        <v>5.88</v>
      </c>
      <c r="R29" s="248" t="str">
        <f t="shared" si="3"/>
        <v>PU1210-10</v>
      </c>
      <c r="S29" s="250" t="str">
        <f t="shared" si="4"/>
        <v>1210.10</v>
      </c>
      <c r="T29" s="282" t="s">
        <v>1467</v>
      </c>
      <c r="U29" s="53" t="s">
        <v>88</v>
      </c>
      <c r="V29" s="54" t="s">
        <v>89</v>
      </c>
      <c r="W29" s="335" t="s">
        <v>6</v>
      </c>
      <c r="X29" s="65">
        <v>203</v>
      </c>
      <c r="Y29" s="53"/>
      <c r="Z29" s="53" t="s">
        <v>182</v>
      </c>
      <c r="AA29" s="53"/>
      <c r="AB29" s="53" t="s">
        <v>183</v>
      </c>
      <c r="AC29" s="56" t="s">
        <v>184</v>
      </c>
      <c r="AD29" s="53" t="s">
        <v>185</v>
      </c>
      <c r="AE29" s="53" t="s">
        <v>186</v>
      </c>
      <c r="AF29" s="53"/>
      <c r="AG29" s="58"/>
      <c r="AH29" s="335" t="s">
        <v>6</v>
      </c>
      <c r="AI29" s="227"/>
      <c r="AJ29" s="57"/>
      <c r="AK29" s="57"/>
      <c r="AL29" s="57"/>
      <c r="AM29" s="57"/>
      <c r="AN29" s="59"/>
      <c r="AO29" s="57"/>
      <c r="AP29" s="57"/>
      <c r="AQ29" s="57"/>
      <c r="AR29" s="58"/>
      <c r="AS29" s="227"/>
      <c r="AT29" s="57"/>
      <c r="AU29" s="57"/>
      <c r="AV29" s="59"/>
    </row>
    <row r="30" spans="1:48" ht="20.100000000000001" customHeight="1">
      <c r="A30" s="36">
        <f>ROW()</f>
        <v>30</v>
      </c>
      <c r="B30" s="47">
        <v>0</v>
      </c>
      <c r="C30" s="63">
        <v>16</v>
      </c>
      <c r="D30" s="263" t="s">
        <v>91</v>
      </c>
      <c r="E30" s="263" t="s">
        <v>181</v>
      </c>
      <c r="F30" s="380" t="s">
        <v>941</v>
      </c>
      <c r="G30" s="380" t="s">
        <v>1330</v>
      </c>
      <c r="H30" s="61" t="s">
        <v>927</v>
      </c>
      <c r="I30" s="258" t="str">
        <f>CONCATENATE(C30,$B$2,G30,H30,$B$2,E30,)</f>
        <v>16/1210MT/12190</v>
      </c>
      <c r="J30" s="251" t="s">
        <v>1628</v>
      </c>
      <c r="K30" s="48">
        <v>18.5</v>
      </c>
      <c r="L30" s="48">
        <v>15.5</v>
      </c>
      <c r="M30" s="48">
        <v>15</v>
      </c>
      <c r="N30" s="69">
        <v>2800</v>
      </c>
      <c r="O30" s="50" t="s">
        <v>87</v>
      </c>
      <c r="P30" s="64">
        <v>2100</v>
      </c>
      <c r="Q30" s="52">
        <f t="shared" si="0"/>
        <v>5.88</v>
      </c>
      <c r="R30" s="248" t="str">
        <f t="shared" si="3"/>
        <v>PU1210-16</v>
      </c>
      <c r="S30" s="250" t="str">
        <f t="shared" si="4"/>
        <v>1210.16</v>
      </c>
      <c r="T30" s="282" t="s">
        <v>1467</v>
      </c>
      <c r="U30" s="53" t="s">
        <v>88</v>
      </c>
      <c r="V30" s="54" t="s">
        <v>89</v>
      </c>
      <c r="W30" s="335" t="s">
        <v>6</v>
      </c>
      <c r="X30" s="65">
        <v>203</v>
      </c>
      <c r="Y30" s="53"/>
      <c r="Z30" s="53" t="s">
        <v>182</v>
      </c>
      <c r="AA30" s="53"/>
      <c r="AB30" s="53" t="s">
        <v>183</v>
      </c>
      <c r="AC30" s="56" t="s">
        <v>184</v>
      </c>
      <c r="AD30" s="53" t="s">
        <v>185</v>
      </c>
      <c r="AE30" s="53" t="s">
        <v>186</v>
      </c>
      <c r="AF30" s="53"/>
      <c r="AG30" s="58"/>
      <c r="AH30" s="335" t="s">
        <v>6</v>
      </c>
      <c r="AI30" s="227"/>
      <c r="AJ30" s="57"/>
      <c r="AK30" s="57"/>
      <c r="AL30" s="57"/>
      <c r="AM30" s="57"/>
      <c r="AN30" s="59"/>
      <c r="AO30" s="57"/>
      <c r="AP30" s="57"/>
      <c r="AQ30" s="57"/>
      <c r="AR30" s="58"/>
      <c r="AS30" s="227"/>
      <c r="AT30" s="57"/>
      <c r="AU30" s="57"/>
      <c r="AV30" s="59"/>
    </row>
    <row r="31" spans="1:48" ht="20.100000000000001" customHeight="1">
      <c r="A31" s="36">
        <f>ROW()</f>
        <v>31</v>
      </c>
      <c r="B31" s="47">
        <v>0</v>
      </c>
      <c r="C31" s="63">
        <v>18</v>
      </c>
      <c r="D31" s="263" t="s">
        <v>91</v>
      </c>
      <c r="E31" s="263" t="s">
        <v>181</v>
      </c>
      <c r="F31" s="380" t="s">
        <v>941</v>
      </c>
      <c r="G31" s="380" t="s">
        <v>1330</v>
      </c>
      <c r="H31" s="61" t="s">
        <v>927</v>
      </c>
      <c r="I31" s="258" t="str">
        <f>CONCATENATE(C31,$B$2,G31,H31,$B$2,E31,)</f>
        <v>18/1210MT/12190</v>
      </c>
      <c r="J31" s="251" t="s">
        <v>975</v>
      </c>
      <c r="K31" s="48">
        <v>16</v>
      </c>
      <c r="L31" s="48">
        <v>14</v>
      </c>
      <c r="M31" s="48">
        <v>13.5</v>
      </c>
      <c r="N31" s="49">
        <v>2800</v>
      </c>
      <c r="O31" s="50" t="s">
        <v>87</v>
      </c>
      <c r="P31" s="64">
        <v>2100</v>
      </c>
      <c r="Q31" s="52">
        <f t="shared" si="0"/>
        <v>5.88</v>
      </c>
      <c r="R31" s="248" t="str">
        <f t="shared" si="3"/>
        <v>PU1210-18</v>
      </c>
      <c r="S31" s="250" t="str">
        <f t="shared" si="4"/>
        <v>1210.18</v>
      </c>
      <c r="T31" s="282" t="s">
        <v>1467</v>
      </c>
      <c r="U31" s="53" t="s">
        <v>88</v>
      </c>
      <c r="V31" s="54" t="s">
        <v>89</v>
      </c>
      <c r="W31" s="335" t="s">
        <v>6</v>
      </c>
      <c r="X31" s="65">
        <v>203</v>
      </c>
      <c r="Y31" s="53"/>
      <c r="Z31" s="53" t="s">
        <v>182</v>
      </c>
      <c r="AA31" s="53"/>
      <c r="AB31" s="53" t="s">
        <v>183</v>
      </c>
      <c r="AC31" s="56" t="s">
        <v>184</v>
      </c>
      <c r="AD31" s="53" t="s">
        <v>185</v>
      </c>
      <c r="AE31" s="53" t="s">
        <v>186</v>
      </c>
      <c r="AF31" s="53"/>
      <c r="AG31" s="58"/>
      <c r="AH31" s="335" t="s">
        <v>6</v>
      </c>
      <c r="AI31" s="227"/>
      <c r="AJ31" s="57"/>
      <c r="AK31" s="57"/>
      <c r="AL31" s="57"/>
      <c r="AM31" s="57"/>
      <c r="AN31" s="59"/>
      <c r="AO31" s="57"/>
      <c r="AP31" s="57"/>
      <c r="AQ31" s="57"/>
      <c r="AR31" s="58" t="s">
        <v>93</v>
      </c>
      <c r="AS31" s="227" t="s">
        <v>748</v>
      </c>
      <c r="AT31" s="57"/>
      <c r="AU31" s="57"/>
      <c r="AV31" s="59" t="s">
        <v>748</v>
      </c>
    </row>
    <row r="32" spans="1:48" ht="20.100000000000001" customHeight="1">
      <c r="A32" s="36">
        <f>ROW()</f>
        <v>32</v>
      </c>
      <c r="B32" s="47">
        <v>0</v>
      </c>
      <c r="C32" s="63">
        <v>25</v>
      </c>
      <c r="D32" s="263" t="s">
        <v>91</v>
      </c>
      <c r="E32" s="263" t="s">
        <v>181</v>
      </c>
      <c r="F32" s="380" t="s">
        <v>941</v>
      </c>
      <c r="G32" s="380" t="s">
        <v>1330</v>
      </c>
      <c r="H32" s="61" t="s">
        <v>927</v>
      </c>
      <c r="I32" s="258" t="str">
        <f>CONCATENATE(C32,$B$2,G32,H32,$B$2,E32,)</f>
        <v>25/1210MT/12190</v>
      </c>
      <c r="J32" s="251" t="s">
        <v>1629</v>
      </c>
      <c r="K32" s="48">
        <v>22.8</v>
      </c>
      <c r="L32" s="48">
        <v>19.8</v>
      </c>
      <c r="M32" s="48">
        <v>19.3</v>
      </c>
      <c r="N32" s="49">
        <v>2800</v>
      </c>
      <c r="O32" s="50" t="s">
        <v>87</v>
      </c>
      <c r="P32" s="64">
        <v>2100</v>
      </c>
      <c r="Q32" s="52">
        <f t="shared" si="0"/>
        <v>5.88</v>
      </c>
      <c r="R32" s="248" t="str">
        <f t="shared" si="3"/>
        <v>PU1210-25</v>
      </c>
      <c r="S32" s="250" t="str">
        <f t="shared" si="4"/>
        <v>1210.25</v>
      </c>
      <c r="T32" s="282" t="s">
        <v>1467</v>
      </c>
      <c r="U32" s="53" t="s">
        <v>88</v>
      </c>
      <c r="V32" s="54" t="s">
        <v>89</v>
      </c>
      <c r="W32" s="335" t="s">
        <v>6</v>
      </c>
      <c r="X32" s="65">
        <v>203</v>
      </c>
      <c r="Y32" s="66"/>
      <c r="Z32" s="66"/>
      <c r="AA32" s="66"/>
      <c r="AB32" s="66"/>
      <c r="AC32" s="67"/>
      <c r="AD32" s="66" t="s">
        <v>185</v>
      </c>
      <c r="AE32" s="66" t="s">
        <v>186</v>
      </c>
      <c r="AF32" s="53"/>
      <c r="AG32" s="58"/>
      <c r="AH32" s="335" t="s">
        <v>6</v>
      </c>
      <c r="AI32" s="227"/>
      <c r="AJ32" s="57"/>
      <c r="AK32" s="57"/>
      <c r="AL32" s="57"/>
      <c r="AM32" s="57"/>
      <c r="AN32" s="59"/>
      <c r="AO32" s="57"/>
      <c r="AP32" s="57"/>
      <c r="AQ32" s="57"/>
      <c r="AR32" s="58"/>
      <c r="AS32" s="227"/>
      <c r="AT32" s="57"/>
      <c r="AU32" s="57"/>
      <c r="AV32" s="59"/>
    </row>
    <row r="33" spans="1:48" ht="20.100000000000001" customHeight="1">
      <c r="A33" s="36">
        <f>ROW()</f>
        <v>33</v>
      </c>
      <c r="B33" s="47">
        <v>0</v>
      </c>
      <c r="C33" s="283">
        <v>3</v>
      </c>
      <c r="D33" s="264" t="s">
        <v>91</v>
      </c>
      <c r="E33" s="263" t="s">
        <v>180</v>
      </c>
      <c r="F33" s="380" t="s">
        <v>1323</v>
      </c>
      <c r="G33" s="380" t="s">
        <v>1330</v>
      </c>
      <c r="H33" s="61" t="s">
        <v>1477</v>
      </c>
      <c r="I33" s="292" t="s">
        <v>1479</v>
      </c>
      <c r="J33" s="254" t="s">
        <v>1364</v>
      </c>
      <c r="K33" s="244">
        <v>9.1</v>
      </c>
      <c r="L33" s="244">
        <v>7.1</v>
      </c>
      <c r="M33" s="244">
        <v>6.6</v>
      </c>
      <c r="N33" s="69">
        <v>2850</v>
      </c>
      <c r="O33" s="50" t="s">
        <v>87</v>
      </c>
      <c r="P33" s="64">
        <v>2070</v>
      </c>
      <c r="Q33" s="52">
        <f t="shared" si="0"/>
        <v>5.9</v>
      </c>
      <c r="R33" s="248" t="str">
        <f t="shared" si="3"/>
        <v>HU1210-3</v>
      </c>
      <c r="S33" s="250" t="str">
        <f t="shared" si="4"/>
        <v>1210.3</v>
      </c>
      <c r="T33" s="281" t="s">
        <v>6</v>
      </c>
      <c r="U33" s="53" t="s">
        <v>88</v>
      </c>
      <c r="V33" s="70"/>
      <c r="W33" s="337"/>
      <c r="X33" s="71"/>
      <c r="Y33" s="72"/>
      <c r="Z33" s="72"/>
      <c r="AA33" s="72"/>
      <c r="AB33" s="72"/>
      <c r="AC33" s="72"/>
      <c r="AD33" s="72"/>
      <c r="AE33" s="72"/>
      <c r="AF33" s="72"/>
      <c r="AG33" s="73"/>
      <c r="AH33" s="337"/>
      <c r="AI33" s="71"/>
      <c r="AJ33" s="72"/>
      <c r="AK33" s="72"/>
      <c r="AL33" s="72"/>
      <c r="AM33" s="72"/>
      <c r="AN33" s="72"/>
      <c r="AO33" s="72"/>
      <c r="AP33" s="72"/>
      <c r="AQ33" s="72"/>
      <c r="AR33" s="73"/>
      <c r="AS33" s="71"/>
      <c r="AT33" s="72"/>
      <c r="AU33" s="72"/>
      <c r="AV33" s="72"/>
    </row>
    <row r="34" spans="1:48" ht="20.100000000000001" customHeight="1">
      <c r="A34" s="36">
        <f>ROW()</f>
        <v>34</v>
      </c>
      <c r="B34" s="47">
        <v>0</v>
      </c>
      <c r="C34" s="63">
        <v>18</v>
      </c>
      <c r="D34" s="263" t="s">
        <v>91</v>
      </c>
      <c r="E34" s="263" t="s">
        <v>551</v>
      </c>
      <c r="F34" s="380" t="s">
        <v>941</v>
      </c>
      <c r="G34" s="380" t="s">
        <v>1331</v>
      </c>
      <c r="H34" s="61" t="s">
        <v>927</v>
      </c>
      <c r="I34" s="258" t="str">
        <f>CONCATENATE(C34,$B$2,G34,H34,$B$2,E34,)</f>
        <v>18/1211MT/12257</v>
      </c>
      <c r="J34" s="251" t="s">
        <v>979</v>
      </c>
      <c r="K34" s="48">
        <v>18.5</v>
      </c>
      <c r="L34" s="48">
        <v>15.5</v>
      </c>
      <c r="M34" s="48">
        <v>15</v>
      </c>
      <c r="N34" s="49">
        <v>2800</v>
      </c>
      <c r="O34" s="50" t="s">
        <v>87</v>
      </c>
      <c r="P34" s="64">
        <v>2100</v>
      </c>
      <c r="Q34" s="52">
        <f t="shared" si="0"/>
        <v>5.88</v>
      </c>
      <c r="R34" s="248" t="str">
        <f t="shared" si="3"/>
        <v>PU1211-18</v>
      </c>
      <c r="S34" s="250" t="str">
        <f t="shared" si="4"/>
        <v>1211.18</v>
      </c>
      <c r="T34" s="282" t="s">
        <v>1468</v>
      </c>
      <c r="U34" s="53" t="s">
        <v>88</v>
      </c>
      <c r="V34" s="54" t="s">
        <v>89</v>
      </c>
      <c r="W34" s="334">
        <v>1</v>
      </c>
      <c r="X34" s="65">
        <v>215</v>
      </c>
      <c r="Y34" s="53"/>
      <c r="Z34" s="53" t="s">
        <v>131</v>
      </c>
      <c r="AA34" s="53"/>
      <c r="AB34" s="53" t="s">
        <v>132</v>
      </c>
      <c r="AC34" s="56" t="s">
        <v>133</v>
      </c>
      <c r="AD34" s="53" t="s">
        <v>134</v>
      </c>
      <c r="AE34" s="53" t="s">
        <v>135</v>
      </c>
      <c r="AF34" s="53"/>
      <c r="AG34" s="54" t="s">
        <v>93</v>
      </c>
      <c r="AH34" s="335" t="s">
        <v>6</v>
      </c>
      <c r="AI34" s="230" t="s">
        <v>136</v>
      </c>
      <c r="AJ34" s="53" t="s">
        <v>137</v>
      </c>
      <c r="AK34" s="53"/>
      <c r="AL34" s="53"/>
      <c r="AM34" s="53"/>
      <c r="AN34" s="56" t="s">
        <v>136</v>
      </c>
      <c r="AO34" s="53"/>
      <c r="AP34" s="53"/>
      <c r="AQ34" s="53"/>
      <c r="AR34" s="54"/>
      <c r="AS34" s="230"/>
      <c r="AT34" s="53"/>
      <c r="AU34" s="53"/>
      <c r="AV34" s="56"/>
    </row>
    <row r="35" spans="1:48" ht="20.100000000000001" customHeight="1">
      <c r="A35" s="36">
        <f>ROW()</f>
        <v>35</v>
      </c>
      <c r="B35" s="47">
        <v>0</v>
      </c>
      <c r="C35" s="283">
        <v>3</v>
      </c>
      <c r="D35" s="264" t="s">
        <v>91</v>
      </c>
      <c r="E35" s="263" t="s">
        <v>138</v>
      </c>
      <c r="F35" s="380" t="s">
        <v>1323</v>
      </c>
      <c r="G35" s="380" t="s">
        <v>1331</v>
      </c>
      <c r="H35" s="61" t="s">
        <v>1477</v>
      </c>
      <c r="I35" s="292" t="s">
        <v>1480</v>
      </c>
      <c r="J35" s="254" t="s">
        <v>700</v>
      </c>
      <c r="K35" s="244">
        <v>9.1</v>
      </c>
      <c r="L35" s="244">
        <v>7.1</v>
      </c>
      <c r="M35" s="244">
        <v>6.6</v>
      </c>
      <c r="N35" s="69">
        <v>2850</v>
      </c>
      <c r="O35" s="50" t="s">
        <v>87</v>
      </c>
      <c r="P35" s="64">
        <v>2070</v>
      </c>
      <c r="Q35" s="52">
        <f t="shared" si="0"/>
        <v>5.9</v>
      </c>
      <c r="R35" s="248" t="str">
        <f t="shared" si="3"/>
        <v>HU1211-3</v>
      </c>
      <c r="S35" s="250" t="str">
        <f t="shared" si="4"/>
        <v>1211.3</v>
      </c>
      <c r="T35" s="281" t="s">
        <v>6</v>
      </c>
      <c r="U35" s="53" t="s">
        <v>88</v>
      </c>
      <c r="V35" s="70"/>
      <c r="W35" s="337"/>
      <c r="X35" s="71"/>
      <c r="Y35" s="72"/>
      <c r="Z35" s="72"/>
      <c r="AA35" s="72"/>
      <c r="AB35" s="72"/>
      <c r="AC35" s="72"/>
      <c r="AD35" s="72"/>
      <c r="AE35" s="72"/>
      <c r="AF35" s="72"/>
      <c r="AG35" s="73"/>
      <c r="AH35" s="337"/>
      <c r="AI35" s="71"/>
      <c r="AJ35" s="72"/>
      <c r="AK35" s="72"/>
      <c r="AL35" s="72"/>
      <c r="AM35" s="72"/>
      <c r="AN35" s="72"/>
      <c r="AO35" s="72"/>
      <c r="AP35" s="72"/>
      <c r="AQ35" s="72"/>
      <c r="AR35" s="73"/>
      <c r="AS35" s="71"/>
      <c r="AT35" s="72"/>
      <c r="AU35" s="72"/>
      <c r="AV35" s="72"/>
    </row>
    <row r="36" spans="1:48" ht="20.100000000000001" customHeight="1">
      <c r="A36" s="36">
        <f>ROW()</f>
        <v>36</v>
      </c>
      <c r="B36" s="47">
        <v>0</v>
      </c>
      <c r="C36" s="63">
        <v>18</v>
      </c>
      <c r="D36" s="373" t="s">
        <v>91</v>
      </c>
      <c r="E36" s="373">
        <v>11518</v>
      </c>
      <c r="F36" s="380" t="s">
        <v>941</v>
      </c>
      <c r="G36" s="380" t="s">
        <v>1442</v>
      </c>
      <c r="H36" s="61" t="s">
        <v>927</v>
      </c>
      <c r="I36" s="258" t="str">
        <f>CONCATENATE(C36,$B$2,G36,H36,$B$2,E36,)</f>
        <v>18/1212MT/11518</v>
      </c>
      <c r="J36" s="251" t="s">
        <v>945</v>
      </c>
      <c r="K36" s="48">
        <v>20.2</v>
      </c>
      <c r="L36" s="48">
        <v>17.2</v>
      </c>
      <c r="M36" s="48">
        <v>16.7</v>
      </c>
      <c r="N36" s="49">
        <v>2800</v>
      </c>
      <c r="O36" s="50" t="s">
        <v>87</v>
      </c>
      <c r="P36" s="64">
        <v>2100</v>
      </c>
      <c r="Q36" s="52">
        <f t="shared" si="0"/>
        <v>5.88</v>
      </c>
      <c r="R36" s="248" t="str">
        <f t="shared" si="3"/>
        <v>PU1212-18</v>
      </c>
      <c r="S36" s="250" t="str">
        <f t="shared" si="4"/>
        <v>1212.18</v>
      </c>
      <c r="T36" s="282" t="s">
        <v>1466</v>
      </c>
      <c r="U36" s="53" t="s">
        <v>88</v>
      </c>
      <c r="V36" s="54" t="s">
        <v>89</v>
      </c>
      <c r="W36" s="335"/>
      <c r="X36" s="65">
        <v>319</v>
      </c>
      <c r="Y36" s="53"/>
      <c r="Z36" s="53" t="s">
        <v>1499</v>
      </c>
      <c r="AA36" s="53" t="s">
        <v>1500</v>
      </c>
      <c r="AB36" s="53"/>
      <c r="AC36" s="56" t="s">
        <v>1501</v>
      </c>
      <c r="AD36" s="53"/>
      <c r="AE36" s="53" t="s">
        <v>1502</v>
      </c>
      <c r="AF36" s="53"/>
      <c r="AG36" s="54" t="s">
        <v>93</v>
      </c>
      <c r="AH36" s="335"/>
      <c r="AI36" s="231">
        <v>62433</v>
      </c>
      <c r="AJ36" s="53"/>
      <c r="AK36" s="53"/>
      <c r="AL36" s="53" t="s">
        <v>795</v>
      </c>
      <c r="AM36" s="53"/>
      <c r="AN36" s="56">
        <v>62433</v>
      </c>
      <c r="AO36" s="53"/>
      <c r="AP36" s="53"/>
      <c r="AQ36" s="53" t="s">
        <v>853</v>
      </c>
      <c r="AR36" s="54"/>
      <c r="AS36" s="231"/>
      <c r="AT36" s="53"/>
      <c r="AU36" s="53"/>
      <c r="AV36" s="56"/>
    </row>
    <row r="37" spans="1:48" ht="20.100000000000001" customHeight="1">
      <c r="A37" s="36">
        <f>ROW()</f>
        <v>37</v>
      </c>
      <c r="B37" s="47">
        <v>0</v>
      </c>
      <c r="C37" s="63">
        <v>16</v>
      </c>
      <c r="D37" s="373" t="s">
        <v>91</v>
      </c>
      <c r="E37" s="373" t="s">
        <v>549</v>
      </c>
      <c r="F37" s="380" t="s">
        <v>941</v>
      </c>
      <c r="G37" s="380" t="s">
        <v>1328</v>
      </c>
      <c r="H37" s="61" t="s">
        <v>927</v>
      </c>
      <c r="I37" s="258" t="str">
        <f>CONCATENATE(C37,$B$2,G37,H37,$B$2,E37,)</f>
        <v>16/1213MT/12115</v>
      </c>
      <c r="J37" s="251" t="s">
        <v>1630</v>
      </c>
      <c r="K37" s="48">
        <v>19</v>
      </c>
      <c r="L37" s="48">
        <v>16</v>
      </c>
      <c r="M37" s="48">
        <v>15.5</v>
      </c>
      <c r="N37" s="49">
        <v>2800</v>
      </c>
      <c r="O37" s="50" t="s">
        <v>87</v>
      </c>
      <c r="P37" s="64">
        <v>2100</v>
      </c>
      <c r="Q37" s="52">
        <f t="shared" si="0"/>
        <v>5.88</v>
      </c>
      <c r="R37" s="248" t="str">
        <f t="shared" si="3"/>
        <v>PU1213-16</v>
      </c>
      <c r="S37" s="250" t="str">
        <f t="shared" si="4"/>
        <v>1213.16</v>
      </c>
      <c r="T37" s="281" t="s">
        <v>1469</v>
      </c>
      <c r="U37" s="53" t="s">
        <v>88</v>
      </c>
      <c r="V37" s="54" t="s">
        <v>89</v>
      </c>
      <c r="W37" s="335" t="s">
        <v>6</v>
      </c>
      <c r="X37" s="65">
        <v>217</v>
      </c>
      <c r="Y37" s="53"/>
      <c r="Z37" s="53" t="s">
        <v>116</v>
      </c>
      <c r="AA37" s="53"/>
      <c r="AB37" s="53" t="s">
        <v>117</v>
      </c>
      <c r="AC37" s="56" t="s">
        <v>118</v>
      </c>
      <c r="AD37" s="53" t="s">
        <v>119</v>
      </c>
      <c r="AE37" s="53" t="s">
        <v>120</v>
      </c>
      <c r="AF37" s="53"/>
      <c r="AG37" s="58"/>
      <c r="AH37" s="335" t="s">
        <v>6</v>
      </c>
      <c r="AI37" s="227"/>
      <c r="AJ37" s="57"/>
      <c r="AK37" s="57"/>
      <c r="AL37" s="57"/>
      <c r="AM37" s="57"/>
      <c r="AN37" s="59"/>
      <c r="AO37" s="57"/>
      <c r="AP37" s="57"/>
      <c r="AQ37" s="57"/>
      <c r="AR37" s="58"/>
      <c r="AS37" s="227"/>
      <c r="AT37" s="57"/>
      <c r="AU37" s="57"/>
      <c r="AV37" s="59"/>
    </row>
    <row r="38" spans="1:48" ht="20.100000000000001" customHeight="1">
      <c r="A38" s="36">
        <f>ROW()</f>
        <v>38</v>
      </c>
      <c r="B38" s="47">
        <v>0</v>
      </c>
      <c r="C38" s="63">
        <v>18</v>
      </c>
      <c r="D38" s="373" t="s">
        <v>91</v>
      </c>
      <c r="E38" s="373" t="s">
        <v>549</v>
      </c>
      <c r="F38" s="380" t="s">
        <v>941</v>
      </c>
      <c r="G38" s="380" t="s">
        <v>1328</v>
      </c>
      <c r="H38" s="61" t="s">
        <v>927</v>
      </c>
      <c r="I38" s="258" t="str">
        <f>CONCATENATE(C38,$B$2,G38,H38,$B$2,E38,)</f>
        <v>18/1213MT/12115</v>
      </c>
      <c r="J38" s="251" t="s">
        <v>969</v>
      </c>
      <c r="K38" s="48">
        <v>18.5</v>
      </c>
      <c r="L38" s="48">
        <v>15.5</v>
      </c>
      <c r="M38" s="48">
        <v>15</v>
      </c>
      <c r="N38" s="49">
        <v>2800</v>
      </c>
      <c r="O38" s="50" t="s">
        <v>87</v>
      </c>
      <c r="P38" s="64">
        <v>2100</v>
      </c>
      <c r="Q38" s="52">
        <f t="shared" si="0"/>
        <v>5.88</v>
      </c>
      <c r="R38" s="248" t="str">
        <f t="shared" si="3"/>
        <v>PU1213-18</v>
      </c>
      <c r="S38" s="250" t="str">
        <f t="shared" si="4"/>
        <v>1213.18</v>
      </c>
      <c r="T38" s="281" t="s">
        <v>1469</v>
      </c>
      <c r="U38" s="53" t="s">
        <v>88</v>
      </c>
      <c r="V38" s="54" t="s">
        <v>89</v>
      </c>
      <c r="W38" s="335" t="s">
        <v>6</v>
      </c>
      <c r="X38" s="65">
        <v>217</v>
      </c>
      <c r="Y38" s="53"/>
      <c r="Z38" s="53" t="s">
        <v>116</v>
      </c>
      <c r="AA38" s="53"/>
      <c r="AB38" s="53" t="s">
        <v>117</v>
      </c>
      <c r="AC38" s="56" t="s">
        <v>118</v>
      </c>
      <c r="AD38" s="53" t="s">
        <v>119</v>
      </c>
      <c r="AE38" s="53" t="s">
        <v>120</v>
      </c>
      <c r="AF38" s="53"/>
      <c r="AG38" s="58"/>
      <c r="AH38" s="335" t="s">
        <v>6</v>
      </c>
      <c r="AI38" s="227"/>
      <c r="AJ38" s="57"/>
      <c r="AK38" s="57"/>
      <c r="AL38" s="57"/>
      <c r="AM38" s="57"/>
      <c r="AN38" s="59"/>
      <c r="AO38" s="57"/>
      <c r="AP38" s="57"/>
      <c r="AQ38" s="57"/>
      <c r="AR38" s="58"/>
      <c r="AS38" s="227"/>
      <c r="AT38" s="57"/>
      <c r="AU38" s="57"/>
      <c r="AV38" s="59"/>
    </row>
    <row r="39" spans="1:48" ht="20.100000000000001" customHeight="1">
      <c r="A39" s="36">
        <f>ROW()</f>
        <v>39</v>
      </c>
      <c r="B39" s="47">
        <v>0</v>
      </c>
      <c r="C39" s="283">
        <v>3</v>
      </c>
      <c r="D39" s="264" t="s">
        <v>91</v>
      </c>
      <c r="E39" s="263" t="s">
        <v>187</v>
      </c>
      <c r="F39" s="380" t="s">
        <v>1323</v>
      </c>
      <c r="G39" s="380" t="s">
        <v>1328</v>
      </c>
      <c r="H39" s="61" t="s">
        <v>1477</v>
      </c>
      <c r="I39" s="292" t="s">
        <v>1481</v>
      </c>
      <c r="J39" s="254" t="s">
        <v>1365</v>
      </c>
      <c r="K39" s="244">
        <v>9.1</v>
      </c>
      <c r="L39" s="244">
        <v>7.1</v>
      </c>
      <c r="M39" s="244">
        <v>6.6</v>
      </c>
      <c r="N39" s="69">
        <v>2850</v>
      </c>
      <c r="O39" s="50" t="s">
        <v>87</v>
      </c>
      <c r="P39" s="64">
        <v>2070</v>
      </c>
      <c r="Q39" s="52">
        <f t="shared" si="0"/>
        <v>5.9</v>
      </c>
      <c r="R39" s="248" t="str">
        <f t="shared" si="3"/>
        <v>HU1213-3</v>
      </c>
      <c r="S39" s="250" t="str">
        <f t="shared" si="4"/>
        <v>1213.3</v>
      </c>
      <c r="T39" s="281" t="s">
        <v>6</v>
      </c>
      <c r="U39" s="53" t="s">
        <v>88</v>
      </c>
      <c r="V39" s="70"/>
      <c r="W39" s="337"/>
      <c r="X39" s="71"/>
      <c r="Y39" s="72"/>
      <c r="Z39" s="72"/>
      <c r="AA39" s="72"/>
      <c r="AB39" s="72"/>
      <c r="AC39" s="72"/>
      <c r="AD39" s="72"/>
      <c r="AE39" s="72"/>
      <c r="AF39" s="72"/>
      <c r="AG39" s="73"/>
      <c r="AH39" s="337"/>
      <c r="AI39" s="71"/>
      <c r="AJ39" s="72"/>
      <c r="AK39" s="72"/>
      <c r="AL39" s="72"/>
      <c r="AM39" s="72"/>
      <c r="AN39" s="72"/>
      <c r="AO39" s="72"/>
      <c r="AP39" s="72"/>
      <c r="AQ39" s="72"/>
      <c r="AR39" s="73"/>
      <c r="AS39" s="71"/>
      <c r="AT39" s="72"/>
      <c r="AU39" s="72"/>
      <c r="AV39" s="72"/>
    </row>
    <row r="40" spans="1:48" ht="20.100000000000001" customHeight="1">
      <c r="A40" s="36">
        <v>40</v>
      </c>
      <c r="B40" s="47">
        <v>0</v>
      </c>
      <c r="C40" s="63">
        <v>18</v>
      </c>
      <c r="D40" s="263"/>
      <c r="E40" s="263"/>
      <c r="F40" s="384" t="s">
        <v>941</v>
      </c>
      <c r="G40" s="390">
        <v>1220</v>
      </c>
      <c r="H40" s="393" t="s">
        <v>959</v>
      </c>
      <c r="I40" s="258" t="str">
        <f>CONCATENATE(C40,$B$2,G40,H40)</f>
        <v>18/1220SG</v>
      </c>
      <c r="J40" s="397" t="s">
        <v>1285</v>
      </c>
      <c r="K40" s="359">
        <v>19.600000000000001</v>
      </c>
      <c r="L40" s="359">
        <v>16.600000000000001</v>
      </c>
      <c r="M40" s="359">
        <v>16.100000000000001</v>
      </c>
      <c r="N40" s="49">
        <v>2800</v>
      </c>
      <c r="O40" s="50" t="s">
        <v>87</v>
      </c>
      <c r="P40" s="51">
        <v>2100</v>
      </c>
      <c r="Q40" s="52">
        <f t="shared" si="0"/>
        <v>5.88</v>
      </c>
      <c r="R40" s="248" t="str">
        <f t="shared" si="3"/>
        <v>PU1220-18</v>
      </c>
      <c r="S40" s="250" t="str">
        <f t="shared" si="4"/>
        <v>1220.18</v>
      </c>
      <c r="T40" s="282" t="s">
        <v>1467</v>
      </c>
      <c r="U40" s="53" t="s">
        <v>88</v>
      </c>
      <c r="V40" s="54"/>
      <c r="W40" s="335"/>
      <c r="X40" s="62"/>
      <c r="Y40" s="57"/>
      <c r="Z40" s="57"/>
      <c r="AA40" s="57"/>
      <c r="AB40" s="57"/>
      <c r="AC40" s="59"/>
      <c r="AD40" s="57"/>
      <c r="AE40" s="57"/>
      <c r="AF40" s="57"/>
      <c r="AG40" s="58" t="s">
        <v>93</v>
      </c>
      <c r="AH40" s="335"/>
      <c r="AI40" s="227">
        <v>98474</v>
      </c>
      <c r="AJ40" s="57"/>
      <c r="AK40" s="57"/>
      <c r="AL40" s="57">
        <v>198474</v>
      </c>
      <c r="AM40" s="57"/>
      <c r="AN40" s="59">
        <v>98474</v>
      </c>
      <c r="AO40" s="57"/>
      <c r="AP40" s="57"/>
      <c r="AQ40" s="57">
        <v>898474</v>
      </c>
      <c r="AR40" s="58"/>
      <c r="AS40" s="227"/>
      <c r="AT40" s="57"/>
      <c r="AU40" s="57"/>
      <c r="AV40" s="59"/>
    </row>
    <row r="41" spans="1:48" ht="20.100000000000001" customHeight="1">
      <c r="A41" s="36">
        <f>ROW()</f>
        <v>41</v>
      </c>
      <c r="B41" s="47">
        <v>0</v>
      </c>
      <c r="C41" s="63">
        <v>18</v>
      </c>
      <c r="D41" s="263" t="s">
        <v>91</v>
      </c>
      <c r="E41" s="340">
        <v>16000</v>
      </c>
      <c r="F41" s="380" t="s">
        <v>941</v>
      </c>
      <c r="G41" s="380" t="s">
        <v>1334</v>
      </c>
      <c r="H41" s="61" t="s">
        <v>959</v>
      </c>
      <c r="I41" s="258" t="str">
        <f>CONCATENATE(C41,$B$2,G41,H41,$B$2,E41,)</f>
        <v>18/1500SG/16000</v>
      </c>
      <c r="J41" s="251" t="s">
        <v>988</v>
      </c>
      <c r="K41" s="48">
        <v>20.6</v>
      </c>
      <c r="L41" s="48">
        <v>17.600000000000001</v>
      </c>
      <c r="M41" s="48">
        <v>17.100000000000001</v>
      </c>
      <c r="N41" s="49">
        <v>2800</v>
      </c>
      <c r="O41" s="50" t="s">
        <v>87</v>
      </c>
      <c r="P41" s="64">
        <v>2100</v>
      </c>
      <c r="Q41" s="52">
        <f t="shared" si="0"/>
        <v>5.88</v>
      </c>
      <c r="R41" s="248" t="str">
        <f t="shared" si="3"/>
        <v>PU1500-18</v>
      </c>
      <c r="S41" s="250" t="str">
        <f t="shared" si="4"/>
        <v>1500.18</v>
      </c>
      <c r="T41" s="282" t="s">
        <v>1467</v>
      </c>
      <c r="U41" s="53" t="s">
        <v>88</v>
      </c>
      <c r="V41" s="54"/>
      <c r="W41" s="335"/>
      <c r="X41" s="65"/>
      <c r="Y41" s="53"/>
      <c r="Z41" s="53"/>
      <c r="AA41" s="53"/>
      <c r="AB41" s="53"/>
      <c r="AC41" s="56"/>
      <c r="AD41" s="53"/>
      <c r="AE41" s="53"/>
      <c r="AF41" s="53"/>
      <c r="AG41" s="54" t="s">
        <v>93</v>
      </c>
      <c r="AH41" s="335"/>
      <c r="AI41" s="231">
        <v>140647</v>
      </c>
      <c r="AJ41" s="53"/>
      <c r="AK41" s="53"/>
      <c r="AL41" s="53" t="s">
        <v>799</v>
      </c>
      <c r="AM41" s="53"/>
      <c r="AN41" s="56">
        <v>140647</v>
      </c>
      <c r="AO41" s="53"/>
      <c r="AP41" s="53"/>
      <c r="AQ41" s="53"/>
      <c r="AR41" s="54"/>
      <c r="AS41" s="231"/>
      <c r="AT41" s="53"/>
      <c r="AU41" s="53"/>
      <c r="AV41" s="56"/>
    </row>
    <row r="42" spans="1:48" ht="20.100000000000001" customHeight="1">
      <c r="A42" s="36">
        <f>ROW()</f>
        <v>42</v>
      </c>
      <c r="B42" s="47">
        <v>0</v>
      </c>
      <c r="C42" s="63">
        <v>18</v>
      </c>
      <c r="D42" s="263" t="s">
        <v>91</v>
      </c>
      <c r="E42" s="340">
        <v>16058</v>
      </c>
      <c r="F42" s="380" t="s">
        <v>941</v>
      </c>
      <c r="G42" s="380" t="s">
        <v>1340</v>
      </c>
      <c r="H42" s="61" t="s">
        <v>959</v>
      </c>
      <c r="I42" s="258" t="str">
        <f>CONCATENATE(C42,$B$2,G42,H42,$B$2,E42,)</f>
        <v>18/1501SG/16058</v>
      </c>
      <c r="J42" s="251" t="s">
        <v>758</v>
      </c>
      <c r="K42" s="48">
        <v>21.8</v>
      </c>
      <c r="L42" s="48">
        <v>18.8</v>
      </c>
      <c r="M42" s="48">
        <v>18.3</v>
      </c>
      <c r="N42" s="49">
        <v>2800</v>
      </c>
      <c r="O42" s="50" t="s">
        <v>87</v>
      </c>
      <c r="P42" s="64">
        <v>2100</v>
      </c>
      <c r="Q42" s="52">
        <f t="shared" si="0"/>
        <v>5.88</v>
      </c>
      <c r="R42" s="248" t="str">
        <f t="shared" si="3"/>
        <v>PU1501-18</v>
      </c>
      <c r="S42" s="250" t="str">
        <f t="shared" si="4"/>
        <v>1501.18</v>
      </c>
      <c r="T42" s="282" t="s">
        <v>1468</v>
      </c>
      <c r="U42" s="53" t="s">
        <v>88</v>
      </c>
      <c r="V42" s="54"/>
      <c r="W42" s="335"/>
      <c r="X42" s="65"/>
      <c r="Y42" s="53"/>
      <c r="Z42" s="53"/>
      <c r="AA42" s="53"/>
      <c r="AB42" s="53"/>
      <c r="AC42" s="56"/>
      <c r="AD42" s="53"/>
      <c r="AE42" s="53"/>
      <c r="AF42" s="53"/>
      <c r="AG42" s="54" t="s">
        <v>93</v>
      </c>
      <c r="AH42" s="335"/>
      <c r="AI42" s="231">
        <v>71692</v>
      </c>
      <c r="AJ42" s="53"/>
      <c r="AK42" s="53"/>
      <c r="AL42" s="53" t="s">
        <v>800</v>
      </c>
      <c r="AM42" s="53"/>
      <c r="AN42" s="56">
        <v>71692</v>
      </c>
      <c r="AO42" s="53"/>
      <c r="AP42" s="53"/>
      <c r="AQ42" s="53"/>
      <c r="AR42" s="54"/>
      <c r="AS42" s="231"/>
      <c r="AT42" s="53"/>
      <c r="AU42" s="53"/>
      <c r="AV42" s="56"/>
    </row>
    <row r="43" spans="1:48" ht="20.100000000000001" customHeight="1">
      <c r="A43" s="36">
        <f>ROW()</f>
        <v>43</v>
      </c>
      <c r="B43" s="47">
        <v>0</v>
      </c>
      <c r="C43" s="63">
        <v>18</v>
      </c>
      <c r="D43" s="263" t="s">
        <v>91</v>
      </c>
      <c r="E43" s="263" t="s">
        <v>148</v>
      </c>
      <c r="F43" s="380" t="s">
        <v>941</v>
      </c>
      <c r="G43" s="380" t="s">
        <v>1338</v>
      </c>
      <c r="H43" s="61" t="s">
        <v>927</v>
      </c>
      <c r="I43" s="258" t="str">
        <f>CONCATENATE(C43,$B$2,G43,H43,$B$2,E43,)</f>
        <v>18/1502MT/16020</v>
      </c>
      <c r="J43" s="251" t="s">
        <v>1002</v>
      </c>
      <c r="K43" s="48">
        <v>18.5</v>
      </c>
      <c r="L43" s="48">
        <v>15.5</v>
      </c>
      <c r="M43" s="48">
        <v>15</v>
      </c>
      <c r="N43" s="49">
        <v>2800</v>
      </c>
      <c r="O43" s="50" t="s">
        <v>87</v>
      </c>
      <c r="P43" s="64">
        <v>2100</v>
      </c>
      <c r="Q43" s="52">
        <f t="shared" si="0"/>
        <v>5.88</v>
      </c>
      <c r="R43" s="248" t="str">
        <f t="shared" si="3"/>
        <v>PU1502-18</v>
      </c>
      <c r="S43" s="250" t="str">
        <f t="shared" si="4"/>
        <v>1502.18</v>
      </c>
      <c r="T43" s="282" t="s">
        <v>1470</v>
      </c>
      <c r="U43" s="53" t="s">
        <v>88</v>
      </c>
      <c r="V43" s="54" t="s">
        <v>89</v>
      </c>
      <c r="W43" s="335" t="s">
        <v>6</v>
      </c>
      <c r="X43" s="65">
        <v>204</v>
      </c>
      <c r="Y43" s="53"/>
      <c r="Z43" s="53" t="s">
        <v>149</v>
      </c>
      <c r="AA43" s="53"/>
      <c r="AB43" s="53" t="s">
        <v>150</v>
      </c>
      <c r="AC43" s="56" t="s">
        <v>151</v>
      </c>
      <c r="AD43" s="53" t="s">
        <v>152</v>
      </c>
      <c r="AE43" s="53" t="s">
        <v>153</v>
      </c>
      <c r="AF43" s="53"/>
      <c r="AG43" s="58"/>
      <c r="AH43" s="335" t="s">
        <v>6</v>
      </c>
      <c r="AI43" s="227"/>
      <c r="AJ43" s="57"/>
      <c r="AK43" s="57"/>
      <c r="AL43" s="57"/>
      <c r="AM43" s="57"/>
      <c r="AN43" s="59"/>
      <c r="AO43" s="57"/>
      <c r="AP43" s="57"/>
      <c r="AQ43" s="57"/>
      <c r="AR43" s="58"/>
      <c r="AS43" s="227"/>
      <c r="AT43" s="57"/>
      <c r="AU43" s="57"/>
      <c r="AV43" s="59"/>
    </row>
    <row r="44" spans="1:48" ht="20.100000000000001" customHeight="1">
      <c r="A44" s="36">
        <f>ROW()</f>
        <v>44</v>
      </c>
      <c r="B44" s="47">
        <v>0</v>
      </c>
      <c r="C44" s="283">
        <v>3</v>
      </c>
      <c r="D44" s="264" t="s">
        <v>91</v>
      </c>
      <c r="E44" s="263" t="s">
        <v>147</v>
      </c>
      <c r="F44" s="380" t="s">
        <v>1323</v>
      </c>
      <c r="G44" s="380" t="s">
        <v>1338</v>
      </c>
      <c r="H44" s="61" t="s">
        <v>1477</v>
      </c>
      <c r="I44" s="292" t="s">
        <v>1482</v>
      </c>
      <c r="J44" s="254" t="s">
        <v>1366</v>
      </c>
      <c r="K44" s="244">
        <v>9.1</v>
      </c>
      <c r="L44" s="244">
        <v>7.1</v>
      </c>
      <c r="M44" s="244">
        <v>6.6</v>
      </c>
      <c r="N44" s="69">
        <v>2850</v>
      </c>
      <c r="O44" s="50" t="s">
        <v>87</v>
      </c>
      <c r="P44" s="64">
        <v>2070</v>
      </c>
      <c r="Q44" s="52">
        <f t="shared" si="0"/>
        <v>5.9</v>
      </c>
      <c r="R44" s="248" t="str">
        <f t="shared" si="3"/>
        <v>HU1502-3</v>
      </c>
      <c r="S44" s="250" t="str">
        <f t="shared" si="4"/>
        <v>1502.3</v>
      </c>
      <c r="T44" s="281" t="s">
        <v>6</v>
      </c>
      <c r="U44" s="53" t="s">
        <v>88</v>
      </c>
      <c r="V44" s="70"/>
      <c r="W44" s="337"/>
      <c r="X44" s="71"/>
      <c r="Y44" s="72"/>
      <c r="Z44" s="72"/>
      <c r="AA44" s="72"/>
      <c r="AB44" s="72"/>
      <c r="AC44" s="72"/>
      <c r="AD44" s="72"/>
      <c r="AE44" s="72"/>
      <c r="AF44" s="72"/>
      <c r="AG44" s="73"/>
      <c r="AH44" s="337"/>
      <c r="AI44" s="71"/>
      <c r="AJ44" s="72"/>
      <c r="AK44" s="72"/>
      <c r="AL44" s="72"/>
      <c r="AM44" s="72"/>
      <c r="AN44" s="72"/>
      <c r="AO44" s="72"/>
      <c r="AP44" s="72"/>
      <c r="AQ44" s="72"/>
      <c r="AR44" s="73"/>
      <c r="AS44" s="71"/>
      <c r="AT44" s="72"/>
      <c r="AU44" s="72"/>
      <c r="AV44" s="72"/>
    </row>
    <row r="45" spans="1:48" ht="20.100000000000001" customHeight="1">
      <c r="A45" s="36">
        <f>ROW()</f>
        <v>45</v>
      </c>
      <c r="B45" s="47">
        <v>0</v>
      </c>
      <c r="C45" s="63">
        <v>18</v>
      </c>
      <c r="D45" s="263" t="s">
        <v>91</v>
      </c>
      <c r="E45" s="263" t="s">
        <v>154</v>
      </c>
      <c r="F45" s="380" t="s">
        <v>941</v>
      </c>
      <c r="G45" s="380" t="s">
        <v>1336</v>
      </c>
      <c r="H45" s="61" t="s">
        <v>942</v>
      </c>
      <c r="I45" s="258" t="str">
        <f t="shared" ref="I45:I50" si="5">CONCATENATE(C45,$B$2,G45,H45,$B$2,E45,)</f>
        <v>18/1503SO/16003</v>
      </c>
      <c r="J45" s="251" t="s">
        <v>1459</v>
      </c>
      <c r="K45" s="48">
        <v>18.5</v>
      </c>
      <c r="L45" s="48">
        <v>15.5</v>
      </c>
      <c r="M45" s="48">
        <v>15</v>
      </c>
      <c r="N45" s="49">
        <v>2800</v>
      </c>
      <c r="O45" s="50" t="s">
        <v>87</v>
      </c>
      <c r="P45" s="64">
        <v>2100</v>
      </c>
      <c r="Q45" s="52">
        <f t="shared" si="0"/>
        <v>5.88</v>
      </c>
      <c r="R45" s="248" t="str">
        <f t="shared" si="3"/>
        <v>PU1503-18</v>
      </c>
      <c r="S45" s="250" t="str">
        <f t="shared" si="4"/>
        <v>1503.18</v>
      </c>
      <c r="T45" s="282" t="s">
        <v>1467</v>
      </c>
      <c r="U45" s="53" t="s">
        <v>88</v>
      </c>
      <c r="V45" s="54" t="s">
        <v>89</v>
      </c>
      <c r="W45" s="334">
        <v>1</v>
      </c>
      <c r="X45" s="55" t="s">
        <v>155</v>
      </c>
      <c r="Y45" s="53"/>
      <c r="Z45" s="53" t="s">
        <v>156</v>
      </c>
      <c r="AA45" s="53"/>
      <c r="AB45" s="53" t="s">
        <v>157</v>
      </c>
      <c r="AC45" s="56" t="s">
        <v>158</v>
      </c>
      <c r="AD45" s="53"/>
      <c r="AE45" s="53" t="s">
        <v>159</v>
      </c>
      <c r="AF45" s="53"/>
      <c r="AG45" s="54" t="s">
        <v>93</v>
      </c>
      <c r="AH45" s="335" t="s">
        <v>6</v>
      </c>
      <c r="AI45" s="229" t="s">
        <v>1486</v>
      </c>
      <c r="AJ45" s="53" t="s">
        <v>1487</v>
      </c>
      <c r="AK45" s="53"/>
      <c r="AL45" s="53" t="s">
        <v>598</v>
      </c>
      <c r="AM45" s="53"/>
      <c r="AN45" s="56" t="s">
        <v>1486</v>
      </c>
      <c r="AO45" s="53"/>
      <c r="AP45" s="53"/>
      <c r="AQ45" s="53" t="s">
        <v>1488</v>
      </c>
      <c r="AR45" s="54" t="s">
        <v>93</v>
      </c>
      <c r="AS45" s="229" t="s">
        <v>838</v>
      </c>
      <c r="AT45" s="53" t="s">
        <v>839</v>
      </c>
      <c r="AU45" s="53"/>
      <c r="AV45" s="56" t="s">
        <v>838</v>
      </c>
    </row>
    <row r="46" spans="1:48" ht="20.100000000000001" customHeight="1">
      <c r="A46" s="36">
        <f>ROW()</f>
        <v>46</v>
      </c>
      <c r="B46" s="47">
        <v>0</v>
      </c>
      <c r="C46" s="63">
        <v>18</v>
      </c>
      <c r="D46" s="263" t="s">
        <v>91</v>
      </c>
      <c r="E46" s="263" t="s">
        <v>550</v>
      </c>
      <c r="F46" s="380" t="s">
        <v>941</v>
      </c>
      <c r="G46" s="380" t="s">
        <v>1335</v>
      </c>
      <c r="H46" s="61" t="s">
        <v>942</v>
      </c>
      <c r="I46" s="258" t="str">
        <f t="shared" si="5"/>
        <v>18/1504SO/16002</v>
      </c>
      <c r="J46" s="251" t="s">
        <v>992</v>
      </c>
      <c r="K46" s="48">
        <v>18</v>
      </c>
      <c r="L46" s="48">
        <v>15</v>
      </c>
      <c r="M46" s="48">
        <v>14.5</v>
      </c>
      <c r="N46" s="49">
        <v>2800</v>
      </c>
      <c r="O46" s="50" t="s">
        <v>87</v>
      </c>
      <c r="P46" s="64">
        <v>2100</v>
      </c>
      <c r="Q46" s="52">
        <f t="shared" si="0"/>
        <v>5.88</v>
      </c>
      <c r="R46" s="248" t="str">
        <f t="shared" ref="R46:R73" si="6">CONCATENATE(F46,G46,-C46)</f>
        <v>PU1504-18</v>
      </c>
      <c r="S46" s="250" t="str">
        <f t="shared" ref="S46:S73" si="7">CONCATENATE(G46,".",C46)</f>
        <v>1504.18</v>
      </c>
      <c r="T46" s="282" t="s">
        <v>1467</v>
      </c>
      <c r="U46" s="53" t="s">
        <v>88</v>
      </c>
      <c r="V46" s="54"/>
      <c r="W46" s="335" t="s">
        <v>6</v>
      </c>
      <c r="X46" s="55"/>
      <c r="Y46" s="53"/>
      <c r="Z46" s="53"/>
      <c r="AA46" s="53"/>
      <c r="AB46" s="53"/>
      <c r="AC46" s="56"/>
      <c r="AD46" s="53"/>
      <c r="AE46" s="53"/>
      <c r="AF46" s="53"/>
      <c r="AG46" s="54" t="s">
        <v>93</v>
      </c>
      <c r="AH46" s="335" t="s">
        <v>6</v>
      </c>
      <c r="AI46" s="230" t="s">
        <v>124</v>
      </c>
      <c r="AJ46" s="53"/>
      <c r="AK46" s="53"/>
      <c r="AL46" s="53" t="s">
        <v>905</v>
      </c>
      <c r="AM46" s="53"/>
      <c r="AN46" s="56" t="s">
        <v>124</v>
      </c>
      <c r="AO46" s="53"/>
      <c r="AP46" s="53"/>
      <c r="AQ46" s="53" t="s">
        <v>125</v>
      </c>
      <c r="AR46" s="58" t="s">
        <v>93</v>
      </c>
      <c r="AS46" s="230" t="s">
        <v>855</v>
      </c>
      <c r="AT46" s="53" t="s">
        <v>854</v>
      </c>
      <c r="AU46" s="53"/>
      <c r="AV46" s="56" t="s">
        <v>855</v>
      </c>
    </row>
    <row r="47" spans="1:48" ht="20.100000000000001" customHeight="1">
      <c r="A47" s="36">
        <f>ROW()</f>
        <v>47</v>
      </c>
      <c r="B47" s="47">
        <v>0</v>
      </c>
      <c r="C47" s="60">
        <v>18</v>
      </c>
      <c r="D47" s="262" t="s">
        <v>91</v>
      </c>
      <c r="E47" s="265" t="s">
        <v>127</v>
      </c>
      <c r="F47" s="381" t="s">
        <v>941</v>
      </c>
      <c r="G47" s="379" t="s">
        <v>1329</v>
      </c>
      <c r="H47" s="57" t="s">
        <v>942</v>
      </c>
      <c r="I47" s="258" t="str">
        <f t="shared" si="5"/>
        <v>18/1506SO/12168</v>
      </c>
      <c r="J47" s="252" t="s">
        <v>1458</v>
      </c>
      <c r="K47" s="68">
        <v>17</v>
      </c>
      <c r="L47" s="68">
        <v>14</v>
      </c>
      <c r="M47" s="68">
        <v>14</v>
      </c>
      <c r="N47" s="49">
        <v>2800</v>
      </c>
      <c r="O47" s="50" t="s">
        <v>87</v>
      </c>
      <c r="P47" s="64">
        <v>2100</v>
      </c>
      <c r="Q47" s="52">
        <f t="shared" si="0"/>
        <v>5.88</v>
      </c>
      <c r="R47" s="248" t="str">
        <f t="shared" si="6"/>
        <v>PU1506-18</v>
      </c>
      <c r="S47" s="250" t="str">
        <f t="shared" si="7"/>
        <v>1506.18</v>
      </c>
      <c r="T47" s="282" t="s">
        <v>1467</v>
      </c>
      <c r="U47" s="53" t="s">
        <v>88</v>
      </c>
      <c r="V47" s="54" t="s">
        <v>89</v>
      </c>
      <c r="W47" s="334">
        <v>1</v>
      </c>
      <c r="X47" s="55" t="s">
        <v>576</v>
      </c>
      <c r="Y47" s="53"/>
      <c r="Z47" s="53" t="s">
        <v>577</v>
      </c>
      <c r="AA47" s="53"/>
      <c r="AB47" s="53" t="s">
        <v>680</v>
      </c>
      <c r="AC47" s="56" t="s">
        <v>578</v>
      </c>
      <c r="AD47" s="53"/>
      <c r="AE47" s="53" t="s">
        <v>579</v>
      </c>
      <c r="AF47" s="53"/>
      <c r="AG47" s="54" t="s">
        <v>93</v>
      </c>
      <c r="AH47" s="335" t="s">
        <v>6</v>
      </c>
      <c r="AI47" s="230" t="s">
        <v>129</v>
      </c>
      <c r="AJ47" s="53"/>
      <c r="AK47" s="53"/>
      <c r="AL47" s="53" t="s">
        <v>130</v>
      </c>
      <c r="AM47" s="53"/>
      <c r="AN47" s="56" t="s">
        <v>129</v>
      </c>
      <c r="AO47" s="53"/>
      <c r="AP47" s="53"/>
      <c r="AQ47" s="53" t="s">
        <v>859</v>
      </c>
      <c r="AR47" s="58" t="s">
        <v>93</v>
      </c>
      <c r="AS47" s="230" t="s">
        <v>840</v>
      </c>
      <c r="AT47" s="53" t="s">
        <v>841</v>
      </c>
      <c r="AU47" s="53"/>
      <c r="AV47" s="56" t="s">
        <v>840</v>
      </c>
    </row>
    <row r="48" spans="1:48" ht="20.100000000000001" customHeight="1">
      <c r="A48" s="36">
        <f>ROW()</f>
        <v>48</v>
      </c>
      <c r="B48" s="47">
        <v>0</v>
      </c>
      <c r="C48" s="60">
        <v>18</v>
      </c>
      <c r="D48" s="374" t="s">
        <v>91</v>
      </c>
      <c r="E48" s="375" t="s">
        <v>121</v>
      </c>
      <c r="F48" s="381" t="s">
        <v>941</v>
      </c>
      <c r="G48" s="379" t="s">
        <v>1443</v>
      </c>
      <c r="H48" s="57" t="s">
        <v>927</v>
      </c>
      <c r="I48" s="258" t="str">
        <f t="shared" si="5"/>
        <v>18/1507MT/11523</v>
      </c>
      <c r="J48" s="252" t="s">
        <v>948</v>
      </c>
      <c r="K48" s="68">
        <v>19.5</v>
      </c>
      <c r="L48" s="68">
        <v>16.5</v>
      </c>
      <c r="M48" s="68">
        <v>16</v>
      </c>
      <c r="N48" s="49">
        <v>2800</v>
      </c>
      <c r="O48" s="50" t="s">
        <v>87</v>
      </c>
      <c r="P48" s="64">
        <v>2100</v>
      </c>
      <c r="Q48" s="52">
        <f t="shared" si="0"/>
        <v>5.88</v>
      </c>
      <c r="R48" s="248" t="str">
        <f t="shared" si="6"/>
        <v>PU1507-18</v>
      </c>
      <c r="S48" s="250" t="str">
        <f t="shared" si="7"/>
        <v>1507.18</v>
      </c>
      <c r="T48" s="282" t="s">
        <v>1466</v>
      </c>
      <c r="U48" s="53" t="s">
        <v>88</v>
      </c>
      <c r="V48" s="54"/>
      <c r="W48" s="335" t="s">
        <v>6</v>
      </c>
      <c r="X48" s="65"/>
      <c r="Y48" s="53"/>
      <c r="Z48" s="53"/>
      <c r="AA48" s="53"/>
      <c r="AB48" s="53"/>
      <c r="AC48" s="56"/>
      <c r="AD48" s="53"/>
      <c r="AE48" s="53"/>
      <c r="AF48" s="53"/>
      <c r="AG48" s="54" t="s">
        <v>93</v>
      </c>
      <c r="AH48" s="335" t="s">
        <v>6</v>
      </c>
      <c r="AI48" s="227">
        <v>94591</v>
      </c>
      <c r="AJ48" s="57"/>
      <c r="AK48" s="57"/>
      <c r="AL48" s="57">
        <v>194591</v>
      </c>
      <c r="AM48" s="57"/>
      <c r="AN48" s="59">
        <v>94591</v>
      </c>
      <c r="AO48" s="57"/>
      <c r="AP48" s="57"/>
      <c r="AQ48" s="57">
        <v>894591</v>
      </c>
      <c r="AR48" s="58" t="s">
        <v>93</v>
      </c>
      <c r="AS48" s="227" t="s">
        <v>820</v>
      </c>
      <c r="AT48" s="57" t="s">
        <v>821</v>
      </c>
      <c r="AU48" s="57"/>
      <c r="AV48" s="59" t="s">
        <v>820</v>
      </c>
    </row>
    <row r="49" spans="1:48" ht="20.100000000000001" customHeight="1">
      <c r="A49" s="36">
        <f>ROW()</f>
        <v>49</v>
      </c>
      <c r="B49" s="47">
        <v>0</v>
      </c>
      <c r="C49" s="63">
        <v>18</v>
      </c>
      <c r="D49" s="373" t="s">
        <v>91</v>
      </c>
      <c r="E49" s="373">
        <v>11509</v>
      </c>
      <c r="F49" s="380" t="s">
        <v>941</v>
      </c>
      <c r="G49" s="380" t="s">
        <v>1441</v>
      </c>
      <c r="H49" s="61" t="s">
        <v>942</v>
      </c>
      <c r="I49" s="258" t="str">
        <f t="shared" si="5"/>
        <v>18/1509SO/11509</v>
      </c>
      <c r="J49" s="251" t="s">
        <v>751</v>
      </c>
      <c r="K49" s="48">
        <v>20.2</v>
      </c>
      <c r="L49" s="48">
        <v>17.2</v>
      </c>
      <c r="M49" s="48">
        <v>16.7</v>
      </c>
      <c r="N49" s="49">
        <v>2800</v>
      </c>
      <c r="O49" s="50" t="s">
        <v>87</v>
      </c>
      <c r="P49" s="64">
        <v>2100</v>
      </c>
      <c r="Q49" s="52">
        <f t="shared" si="0"/>
        <v>5.88</v>
      </c>
      <c r="R49" s="248" t="str">
        <f t="shared" si="6"/>
        <v>PU1509-18</v>
      </c>
      <c r="S49" s="250" t="str">
        <f t="shared" si="7"/>
        <v>1509.18</v>
      </c>
      <c r="T49" s="282" t="s">
        <v>1470</v>
      </c>
      <c r="U49" s="53" t="s">
        <v>88</v>
      </c>
      <c r="V49" s="54" t="s">
        <v>89</v>
      </c>
      <c r="W49" s="335">
        <v>1</v>
      </c>
      <c r="X49" s="65" t="s">
        <v>829</v>
      </c>
      <c r="Y49" s="53"/>
      <c r="Z49" s="53" t="s">
        <v>830</v>
      </c>
      <c r="AA49" s="53"/>
      <c r="AB49" s="53"/>
      <c r="AC49" s="56" t="s">
        <v>831</v>
      </c>
      <c r="AD49" s="53"/>
      <c r="AE49" s="53"/>
      <c r="AF49" s="53"/>
      <c r="AG49" s="54" t="s">
        <v>93</v>
      </c>
      <c r="AH49" s="335" t="s">
        <v>6</v>
      </c>
      <c r="AI49" s="231">
        <v>12334</v>
      </c>
      <c r="AJ49" s="53"/>
      <c r="AK49" s="53"/>
      <c r="AL49" s="53" t="s">
        <v>794</v>
      </c>
      <c r="AM49" s="53"/>
      <c r="AN49" s="56">
        <v>12334</v>
      </c>
      <c r="AO49" s="53"/>
      <c r="AP49" s="53"/>
      <c r="AQ49" s="53" t="s">
        <v>865</v>
      </c>
      <c r="AR49" s="54" t="s">
        <v>93</v>
      </c>
      <c r="AS49" s="231" t="s">
        <v>842</v>
      </c>
      <c r="AT49" s="53" t="s">
        <v>843</v>
      </c>
      <c r="AU49" s="53"/>
      <c r="AV49" s="56" t="s">
        <v>842</v>
      </c>
    </row>
    <row r="50" spans="1:48" ht="20.100000000000001" customHeight="1">
      <c r="A50" s="36">
        <f>ROW()</f>
        <v>50</v>
      </c>
      <c r="B50" s="47">
        <v>0</v>
      </c>
      <c r="C50" s="60">
        <v>18</v>
      </c>
      <c r="D50" s="262" t="s">
        <v>91</v>
      </c>
      <c r="E50" s="262" t="s">
        <v>160</v>
      </c>
      <c r="F50" s="381" t="s">
        <v>941</v>
      </c>
      <c r="G50" s="379" t="s">
        <v>1333</v>
      </c>
      <c r="H50" s="57" t="s">
        <v>927</v>
      </c>
      <c r="I50" s="258" t="str">
        <f t="shared" si="5"/>
        <v>18/1510MT/15133</v>
      </c>
      <c r="J50" s="252" t="s">
        <v>985</v>
      </c>
      <c r="K50" s="68">
        <v>19.5</v>
      </c>
      <c r="L50" s="68">
        <v>16.5</v>
      </c>
      <c r="M50" s="68">
        <v>16</v>
      </c>
      <c r="N50" s="49">
        <v>2800</v>
      </c>
      <c r="O50" s="50" t="s">
        <v>87</v>
      </c>
      <c r="P50" s="64">
        <v>2100</v>
      </c>
      <c r="Q50" s="52">
        <f t="shared" si="0"/>
        <v>5.88</v>
      </c>
      <c r="R50" s="248" t="str">
        <f t="shared" si="6"/>
        <v>PU1510-18</v>
      </c>
      <c r="S50" s="250" t="str">
        <f t="shared" si="7"/>
        <v>1510.18</v>
      </c>
      <c r="T50" s="282" t="s">
        <v>1467</v>
      </c>
      <c r="U50" s="53" t="s">
        <v>88</v>
      </c>
      <c r="V50" s="54"/>
      <c r="W50" s="335" t="s">
        <v>6</v>
      </c>
      <c r="X50" s="55"/>
      <c r="Y50" s="53"/>
      <c r="Z50" s="53"/>
      <c r="AA50" s="53"/>
      <c r="AB50" s="53"/>
      <c r="AC50" s="56"/>
      <c r="AD50" s="53"/>
      <c r="AE50" s="53"/>
      <c r="AF50" s="53"/>
      <c r="AG50" s="54" t="s">
        <v>93</v>
      </c>
      <c r="AH50" s="335" t="s">
        <v>6</v>
      </c>
      <c r="AI50" s="230" t="s">
        <v>162</v>
      </c>
      <c r="AJ50" s="53"/>
      <c r="AK50" s="53"/>
      <c r="AL50" s="53" t="s">
        <v>163</v>
      </c>
      <c r="AM50" s="53"/>
      <c r="AN50" s="56" t="s">
        <v>162</v>
      </c>
      <c r="AO50" s="53"/>
      <c r="AP50" s="53"/>
      <c r="AQ50" s="53" t="s">
        <v>584</v>
      </c>
      <c r="AR50" s="54"/>
      <c r="AS50" s="230"/>
      <c r="AT50" s="53"/>
      <c r="AU50" s="53"/>
      <c r="AV50" s="56"/>
    </row>
    <row r="51" spans="1:48" ht="20.100000000000001" customHeight="1">
      <c r="A51" s="36">
        <v>51</v>
      </c>
      <c r="B51" s="47">
        <v>0</v>
      </c>
      <c r="C51" s="63">
        <v>18</v>
      </c>
      <c r="D51" s="263"/>
      <c r="E51" s="263"/>
      <c r="F51" s="384" t="s">
        <v>941</v>
      </c>
      <c r="G51" s="390">
        <v>1513</v>
      </c>
      <c r="H51" s="393" t="s">
        <v>959</v>
      </c>
      <c r="I51" s="258" t="str">
        <f>CONCATENATE(C51,$B$2,G51,H51)</f>
        <v>18/1513SG</v>
      </c>
      <c r="J51" s="397" t="s">
        <v>1286</v>
      </c>
      <c r="K51" s="359">
        <v>19.600000000000001</v>
      </c>
      <c r="L51" s="359">
        <v>16.600000000000001</v>
      </c>
      <c r="M51" s="359">
        <v>16.100000000000001</v>
      </c>
      <c r="N51" s="49">
        <v>2800</v>
      </c>
      <c r="O51" s="50" t="s">
        <v>87</v>
      </c>
      <c r="P51" s="51">
        <v>2100</v>
      </c>
      <c r="Q51" s="52">
        <f t="shared" si="0"/>
        <v>5.88</v>
      </c>
      <c r="R51" s="248" t="str">
        <f t="shared" si="6"/>
        <v>PU1513-18</v>
      </c>
      <c r="S51" s="250" t="str">
        <f t="shared" si="7"/>
        <v>1513.18</v>
      </c>
      <c r="T51" s="282" t="s">
        <v>1467</v>
      </c>
      <c r="U51" s="53" t="s">
        <v>88</v>
      </c>
      <c r="V51" s="54"/>
      <c r="W51" s="335"/>
      <c r="X51" s="62"/>
      <c r="Y51" s="57"/>
      <c r="Z51" s="57"/>
      <c r="AA51" s="57"/>
      <c r="AB51" s="57"/>
      <c r="AC51" s="59"/>
      <c r="AD51" s="57"/>
      <c r="AE51" s="57"/>
      <c r="AF51" s="57"/>
      <c r="AG51" s="58" t="s">
        <v>93</v>
      </c>
      <c r="AH51" s="335"/>
      <c r="AI51" s="227">
        <v>141485</v>
      </c>
      <c r="AJ51" s="57"/>
      <c r="AK51" s="57"/>
      <c r="AL51" s="57">
        <v>1141485</v>
      </c>
      <c r="AM51" s="57"/>
      <c r="AN51" s="59">
        <v>141485</v>
      </c>
      <c r="AO51" s="57"/>
      <c r="AP51" s="57"/>
      <c r="AQ51" s="57">
        <v>8141485</v>
      </c>
      <c r="AR51" s="58"/>
      <c r="AS51" s="227"/>
      <c r="AT51" s="57"/>
      <c r="AU51" s="57"/>
      <c r="AV51" s="59"/>
    </row>
    <row r="52" spans="1:48" ht="20.100000000000001" customHeight="1">
      <c r="A52" s="36">
        <v>52</v>
      </c>
      <c r="B52" s="47">
        <v>0</v>
      </c>
      <c r="C52" s="63">
        <v>18</v>
      </c>
      <c r="D52" s="263"/>
      <c r="E52" s="263"/>
      <c r="F52" s="384" t="s">
        <v>941</v>
      </c>
      <c r="G52" s="390">
        <v>1514</v>
      </c>
      <c r="H52" s="393" t="s">
        <v>959</v>
      </c>
      <c r="I52" s="258" t="str">
        <f>CONCATENATE(C52,$B$2,G52,H52)</f>
        <v>18/1514SG</v>
      </c>
      <c r="J52" s="397" t="s">
        <v>1311</v>
      </c>
      <c r="K52" s="359">
        <v>23.4</v>
      </c>
      <c r="L52" s="359">
        <v>20.399999999999999</v>
      </c>
      <c r="M52" s="359">
        <v>19.899999999999999</v>
      </c>
      <c r="N52" s="49">
        <v>2800</v>
      </c>
      <c r="O52" s="50" t="s">
        <v>87</v>
      </c>
      <c r="P52" s="51">
        <v>2100</v>
      </c>
      <c r="Q52" s="52">
        <f t="shared" si="0"/>
        <v>5.88</v>
      </c>
      <c r="R52" s="248" t="str">
        <f t="shared" si="6"/>
        <v>PU1514-18</v>
      </c>
      <c r="S52" s="250" t="str">
        <f t="shared" si="7"/>
        <v>1514.18</v>
      </c>
      <c r="T52" s="281" t="s">
        <v>85</v>
      </c>
      <c r="U52" s="53" t="s">
        <v>88</v>
      </c>
      <c r="V52" s="54"/>
      <c r="W52" s="335"/>
      <c r="X52" s="62"/>
      <c r="Y52" s="57"/>
      <c r="Z52" s="57"/>
      <c r="AA52" s="57"/>
      <c r="AB52" s="57"/>
      <c r="AC52" s="59"/>
      <c r="AD52" s="57"/>
      <c r="AE52" s="57"/>
      <c r="AF52" s="57"/>
      <c r="AG52" s="58" t="s">
        <v>93</v>
      </c>
      <c r="AH52" s="335"/>
      <c r="AI52" s="227">
        <v>141698</v>
      </c>
      <c r="AJ52" s="57"/>
      <c r="AK52" s="57"/>
      <c r="AL52" s="57">
        <v>1141698</v>
      </c>
      <c r="AM52" s="57"/>
      <c r="AN52" s="59">
        <v>141698</v>
      </c>
      <c r="AO52" s="57"/>
      <c r="AP52" s="57"/>
      <c r="AQ52" s="57"/>
      <c r="AR52" s="58"/>
      <c r="AS52" s="227"/>
      <c r="AT52" s="57"/>
      <c r="AU52" s="57"/>
      <c r="AV52" s="59"/>
    </row>
    <row r="53" spans="1:48" ht="20.100000000000001" customHeight="1">
      <c r="A53" s="36">
        <v>53</v>
      </c>
      <c r="B53" s="47">
        <v>0</v>
      </c>
      <c r="C53" s="63">
        <v>18</v>
      </c>
      <c r="D53" s="263"/>
      <c r="E53" s="263"/>
      <c r="F53" s="384" t="s">
        <v>941</v>
      </c>
      <c r="G53" s="390">
        <v>1515</v>
      </c>
      <c r="H53" s="393" t="s">
        <v>959</v>
      </c>
      <c r="I53" s="258" t="str">
        <f>CONCATENATE(C53,$B$2,G53,H53)</f>
        <v>18/1515SG</v>
      </c>
      <c r="J53" s="397" t="s">
        <v>1312</v>
      </c>
      <c r="K53" s="359">
        <v>23.4</v>
      </c>
      <c r="L53" s="359">
        <v>20.399999999999999</v>
      </c>
      <c r="M53" s="359">
        <v>19.899999999999999</v>
      </c>
      <c r="N53" s="49">
        <v>2800</v>
      </c>
      <c r="O53" s="50" t="s">
        <v>87</v>
      </c>
      <c r="P53" s="51">
        <v>2100</v>
      </c>
      <c r="Q53" s="52">
        <f t="shared" si="0"/>
        <v>5.88</v>
      </c>
      <c r="R53" s="248" t="str">
        <f t="shared" si="6"/>
        <v>PU1515-18</v>
      </c>
      <c r="S53" s="250" t="str">
        <f t="shared" si="7"/>
        <v>1515.18</v>
      </c>
      <c r="T53" s="281" t="s">
        <v>85</v>
      </c>
      <c r="U53" s="53" t="s">
        <v>88</v>
      </c>
      <c r="V53" s="54"/>
      <c r="W53" s="335"/>
      <c r="X53" s="62"/>
      <c r="Y53" s="57"/>
      <c r="Z53" s="57"/>
      <c r="AA53" s="57"/>
      <c r="AB53" s="57"/>
      <c r="AC53" s="59"/>
      <c r="AD53" s="57"/>
      <c r="AE53" s="57"/>
      <c r="AF53" s="57"/>
      <c r="AG53" s="58" t="s">
        <v>93</v>
      </c>
      <c r="AH53" s="335"/>
      <c r="AI53" s="227">
        <v>140138</v>
      </c>
      <c r="AJ53" s="57"/>
      <c r="AK53" s="57"/>
      <c r="AL53" s="57">
        <v>1140138</v>
      </c>
      <c r="AM53" s="57"/>
      <c r="AN53" s="59">
        <v>140138</v>
      </c>
      <c r="AO53" s="57"/>
      <c r="AP53" s="57"/>
      <c r="AQ53" s="57"/>
      <c r="AR53" s="58"/>
      <c r="AS53" s="227"/>
      <c r="AT53" s="57"/>
      <c r="AU53" s="57"/>
      <c r="AV53" s="59"/>
    </row>
    <row r="54" spans="1:48" ht="20.100000000000001" customHeight="1">
      <c r="A54" s="36">
        <f>ROW()</f>
        <v>54</v>
      </c>
      <c r="B54" s="47">
        <v>0</v>
      </c>
      <c r="C54" s="63">
        <v>18</v>
      </c>
      <c r="D54" s="263" t="s">
        <v>91</v>
      </c>
      <c r="E54" s="263" t="s">
        <v>169</v>
      </c>
      <c r="F54" s="380" t="s">
        <v>941</v>
      </c>
      <c r="G54" s="380" t="s">
        <v>1345</v>
      </c>
      <c r="H54" s="61" t="s">
        <v>942</v>
      </c>
      <c r="I54" s="258" t="str">
        <f>CONCATENATE(C54,$B$2,G54,H54,$B$2,E54,)</f>
        <v>18/2007SO/18002</v>
      </c>
      <c r="J54" s="251" t="s">
        <v>1023</v>
      </c>
      <c r="K54" s="48">
        <v>17.5</v>
      </c>
      <c r="L54" s="48">
        <v>14.5</v>
      </c>
      <c r="M54" s="48">
        <v>14</v>
      </c>
      <c r="N54" s="49">
        <v>2800</v>
      </c>
      <c r="O54" s="50" t="s">
        <v>87</v>
      </c>
      <c r="P54" s="64">
        <v>2070</v>
      </c>
      <c r="Q54" s="52">
        <f t="shared" si="0"/>
        <v>5.7960000000000003</v>
      </c>
      <c r="R54" s="248" t="str">
        <f t="shared" si="6"/>
        <v>PU2007-18</v>
      </c>
      <c r="S54" s="250" t="str">
        <f t="shared" si="7"/>
        <v>2007.18</v>
      </c>
      <c r="T54" s="282" t="s">
        <v>85</v>
      </c>
      <c r="U54" s="53" t="s">
        <v>88</v>
      </c>
      <c r="V54" s="54" t="s">
        <v>89</v>
      </c>
      <c r="W54" s="335" t="s">
        <v>6</v>
      </c>
      <c r="X54" s="65">
        <v>225</v>
      </c>
      <c r="Y54" s="53"/>
      <c r="Z54" s="53"/>
      <c r="AA54" s="53"/>
      <c r="AB54" s="53" t="s">
        <v>170</v>
      </c>
      <c r="AC54" s="56" t="s">
        <v>171</v>
      </c>
      <c r="AD54" s="53"/>
      <c r="AE54" s="53"/>
      <c r="AF54" s="53"/>
      <c r="AG54" s="58"/>
      <c r="AH54" s="335" t="s">
        <v>6</v>
      </c>
      <c r="AI54" s="227"/>
      <c r="AJ54" s="57"/>
      <c r="AK54" s="74"/>
      <c r="AL54" s="57"/>
      <c r="AM54" s="57"/>
      <c r="AN54" s="59"/>
      <c r="AO54" s="57"/>
      <c r="AP54" s="57"/>
      <c r="AQ54" s="57"/>
      <c r="AR54" s="58"/>
      <c r="AS54" s="227"/>
      <c r="AT54" s="57"/>
      <c r="AU54" s="57"/>
      <c r="AV54" s="59"/>
    </row>
    <row r="55" spans="1:48" ht="20.100000000000001" customHeight="1">
      <c r="A55" s="36">
        <f>ROW()</f>
        <v>55</v>
      </c>
      <c r="B55" s="47">
        <v>0</v>
      </c>
      <c r="C55" s="60">
        <v>18</v>
      </c>
      <c r="D55" s="262" t="s">
        <v>91</v>
      </c>
      <c r="E55" s="266" t="s">
        <v>172</v>
      </c>
      <c r="F55" s="382" t="s">
        <v>941</v>
      </c>
      <c r="G55" s="379" t="s">
        <v>1344</v>
      </c>
      <c r="H55" s="57" t="s">
        <v>927</v>
      </c>
      <c r="I55" s="258" t="str">
        <f>CONCATENATE(C55,$B$2,G55,H55,$B$2,E55,)</f>
        <v>18/2008MT/18001</v>
      </c>
      <c r="J55" s="252" t="s">
        <v>1019</v>
      </c>
      <c r="K55" s="68">
        <v>22.2</v>
      </c>
      <c r="L55" s="68">
        <v>19.2</v>
      </c>
      <c r="M55" s="68">
        <v>18.7</v>
      </c>
      <c r="N55" s="49">
        <v>2800</v>
      </c>
      <c r="O55" s="50" t="s">
        <v>87</v>
      </c>
      <c r="P55" s="64">
        <v>2100</v>
      </c>
      <c r="Q55" s="52">
        <f t="shared" si="0"/>
        <v>5.88</v>
      </c>
      <c r="R55" s="248" t="str">
        <f t="shared" si="6"/>
        <v>PU2008-18</v>
      </c>
      <c r="S55" s="250" t="str">
        <f t="shared" si="7"/>
        <v>2008.18</v>
      </c>
      <c r="T55" s="282" t="s">
        <v>85</v>
      </c>
      <c r="U55" s="53" t="s">
        <v>88</v>
      </c>
      <c r="V55" s="54"/>
      <c r="W55" s="335" t="s">
        <v>6</v>
      </c>
      <c r="X55" s="65"/>
      <c r="Y55" s="53"/>
      <c r="Z55" s="53"/>
      <c r="AA55" s="53"/>
      <c r="AB55" s="53"/>
      <c r="AC55" s="56"/>
      <c r="AD55" s="53"/>
      <c r="AE55" s="53"/>
      <c r="AF55" s="53"/>
      <c r="AG55" s="54" t="s">
        <v>93</v>
      </c>
      <c r="AH55" s="335" t="s">
        <v>6</v>
      </c>
      <c r="AI55" s="227">
        <v>17784</v>
      </c>
      <c r="AJ55" s="57"/>
      <c r="AK55" s="57"/>
      <c r="AL55" s="57">
        <v>117784</v>
      </c>
      <c r="AM55" s="57"/>
      <c r="AN55" s="59">
        <v>17784</v>
      </c>
      <c r="AO55" s="57"/>
      <c r="AP55" s="57"/>
      <c r="AQ55" s="57"/>
      <c r="AR55" s="54"/>
      <c r="AS55" s="227"/>
      <c r="AT55" s="57"/>
      <c r="AU55" s="57"/>
      <c r="AV55" s="59"/>
    </row>
    <row r="56" spans="1:48" ht="20.100000000000001" customHeight="1">
      <c r="A56" s="36">
        <f>ROW()</f>
        <v>56</v>
      </c>
      <c r="B56" s="47">
        <v>0</v>
      </c>
      <c r="C56" s="63">
        <v>18</v>
      </c>
      <c r="D56" s="263" t="s">
        <v>91</v>
      </c>
      <c r="E56" s="340">
        <v>19503</v>
      </c>
      <c r="F56" s="380" t="s">
        <v>941</v>
      </c>
      <c r="G56" s="380" t="s">
        <v>1347</v>
      </c>
      <c r="H56" s="61" t="s">
        <v>959</v>
      </c>
      <c r="I56" s="258" t="str">
        <f>CONCATENATE(C56,$B$2,G56,H56,$B$2,E56,)</f>
        <v>18/2200SG/19503</v>
      </c>
      <c r="J56" s="251" t="s">
        <v>761</v>
      </c>
      <c r="K56" s="48">
        <v>25.3</v>
      </c>
      <c r="L56" s="48">
        <v>22.3</v>
      </c>
      <c r="M56" s="48">
        <v>21.8</v>
      </c>
      <c r="N56" s="49">
        <v>2800</v>
      </c>
      <c r="O56" s="50" t="s">
        <v>87</v>
      </c>
      <c r="P56" s="64">
        <v>2100</v>
      </c>
      <c r="Q56" s="52">
        <f t="shared" si="0"/>
        <v>5.88</v>
      </c>
      <c r="R56" s="248" t="str">
        <f t="shared" si="6"/>
        <v>PU2200-18</v>
      </c>
      <c r="S56" s="250" t="str">
        <f t="shared" si="7"/>
        <v>2200.18</v>
      </c>
      <c r="T56" s="281" t="s">
        <v>85</v>
      </c>
      <c r="U56" s="53" t="s">
        <v>88</v>
      </c>
      <c r="V56" s="54"/>
      <c r="W56" s="335"/>
      <c r="X56" s="65"/>
      <c r="Y56" s="53"/>
      <c r="Z56" s="53"/>
      <c r="AA56" s="53"/>
      <c r="AB56" s="53"/>
      <c r="AC56" s="56"/>
      <c r="AD56" s="53"/>
      <c r="AE56" s="53"/>
      <c r="AF56" s="53"/>
      <c r="AG56" s="54" t="s">
        <v>93</v>
      </c>
      <c r="AH56" s="335"/>
      <c r="AI56" s="231">
        <v>71735</v>
      </c>
      <c r="AJ56" s="53"/>
      <c r="AK56" s="53"/>
      <c r="AL56" s="53" t="s">
        <v>822</v>
      </c>
      <c r="AM56" s="53"/>
      <c r="AN56" s="56">
        <v>71735</v>
      </c>
      <c r="AO56" s="53"/>
      <c r="AP56" s="53"/>
      <c r="AQ56" s="53"/>
      <c r="AR56" s="54"/>
      <c r="AS56" s="231"/>
      <c r="AT56" s="53"/>
      <c r="AU56" s="53"/>
      <c r="AV56" s="56"/>
    </row>
    <row r="57" spans="1:48" ht="20.100000000000001" customHeight="1">
      <c r="A57" s="36">
        <f>ROW()</f>
        <v>57</v>
      </c>
      <c r="B57" s="47">
        <v>0</v>
      </c>
      <c r="C57" s="63">
        <v>18</v>
      </c>
      <c r="D57" s="263" t="s">
        <v>91</v>
      </c>
      <c r="E57" s="340">
        <v>19006</v>
      </c>
      <c r="F57" s="380" t="s">
        <v>941</v>
      </c>
      <c r="G57" s="380" t="s">
        <v>1346</v>
      </c>
      <c r="H57" s="61" t="s">
        <v>959</v>
      </c>
      <c r="I57" s="258" t="str">
        <f>CONCATENATE(C57,$B$2,G57,H57,$B$2,E57,)</f>
        <v>18/2203SG/19006</v>
      </c>
      <c r="J57" s="251" t="s">
        <v>760</v>
      </c>
      <c r="K57" s="48">
        <v>24.1</v>
      </c>
      <c r="L57" s="48">
        <v>21.1</v>
      </c>
      <c r="M57" s="48">
        <v>20.6</v>
      </c>
      <c r="N57" s="49">
        <v>2800</v>
      </c>
      <c r="O57" s="50" t="s">
        <v>87</v>
      </c>
      <c r="P57" s="64">
        <v>2100</v>
      </c>
      <c r="Q57" s="52">
        <f t="shared" si="0"/>
        <v>5.88</v>
      </c>
      <c r="R57" s="248" t="str">
        <f t="shared" si="6"/>
        <v>PU2203-18</v>
      </c>
      <c r="S57" s="250" t="str">
        <f t="shared" si="7"/>
        <v>2203.18</v>
      </c>
      <c r="T57" s="281" t="s">
        <v>85</v>
      </c>
      <c r="U57" s="53" t="s">
        <v>88</v>
      </c>
      <c r="V57" s="54"/>
      <c r="W57" s="335"/>
      <c r="X57" s="65"/>
      <c r="Y57" s="53"/>
      <c r="Z57" s="53"/>
      <c r="AA57" s="53"/>
      <c r="AB57" s="53"/>
      <c r="AC57" s="56"/>
      <c r="AD57" s="53"/>
      <c r="AE57" s="53"/>
      <c r="AF57" s="53"/>
      <c r="AG57" s="54" t="s">
        <v>93</v>
      </c>
      <c r="AH57" s="335"/>
      <c r="AI57" s="231">
        <v>140520</v>
      </c>
      <c r="AJ57" s="53"/>
      <c r="AK57" s="53"/>
      <c r="AL57" s="53" t="s">
        <v>834</v>
      </c>
      <c r="AM57" s="53"/>
      <c r="AN57" s="56">
        <v>140520</v>
      </c>
      <c r="AO57" s="53"/>
      <c r="AP57" s="53"/>
      <c r="AQ57" s="53"/>
      <c r="AR57" s="54"/>
      <c r="AS57" s="231"/>
      <c r="AT57" s="53"/>
      <c r="AU57" s="53"/>
      <c r="AV57" s="56"/>
    </row>
    <row r="58" spans="1:48" ht="20.100000000000001" customHeight="1">
      <c r="A58" s="36">
        <v>58</v>
      </c>
      <c r="B58" s="47">
        <v>0</v>
      </c>
      <c r="C58" s="63">
        <v>18</v>
      </c>
      <c r="D58" s="263"/>
      <c r="E58" s="263"/>
      <c r="F58" s="384" t="s">
        <v>941</v>
      </c>
      <c r="G58" s="390">
        <v>2204</v>
      </c>
      <c r="H58" s="393" t="s">
        <v>959</v>
      </c>
      <c r="I58" s="258" t="str">
        <f>CONCATENATE(C58,$B$2,G58,H58)</f>
        <v>18/2204SG</v>
      </c>
      <c r="J58" s="397" t="s">
        <v>1313</v>
      </c>
      <c r="K58" s="359">
        <v>21.3</v>
      </c>
      <c r="L58" s="359">
        <v>18.3</v>
      </c>
      <c r="M58" s="359">
        <v>17.8</v>
      </c>
      <c r="N58" s="49">
        <v>2800</v>
      </c>
      <c r="O58" s="50" t="s">
        <v>87</v>
      </c>
      <c r="P58" s="51">
        <v>2100</v>
      </c>
      <c r="Q58" s="52">
        <f t="shared" si="0"/>
        <v>5.88</v>
      </c>
      <c r="R58" s="248" t="str">
        <f t="shared" si="6"/>
        <v>PU2204-18</v>
      </c>
      <c r="S58" s="250" t="str">
        <f t="shared" si="7"/>
        <v>2204.18</v>
      </c>
      <c r="T58" s="281" t="s">
        <v>85</v>
      </c>
      <c r="U58" s="53" t="s">
        <v>88</v>
      </c>
      <c r="V58" s="54"/>
      <c r="W58" s="335"/>
      <c r="X58" s="62"/>
      <c r="Y58" s="57"/>
      <c r="Z58" s="57"/>
      <c r="AA58" s="57"/>
      <c r="AB58" s="57"/>
      <c r="AC58" s="59"/>
      <c r="AD58" s="57"/>
      <c r="AE58" s="57"/>
      <c r="AF58" s="57"/>
      <c r="AG58" s="58" t="s">
        <v>93</v>
      </c>
      <c r="AH58" s="335"/>
      <c r="AI58" s="227">
        <v>141072</v>
      </c>
      <c r="AJ58" s="57"/>
      <c r="AK58" s="57"/>
      <c r="AL58" s="57">
        <v>1141072</v>
      </c>
      <c r="AM58" s="57"/>
      <c r="AN58" s="59">
        <v>141072</v>
      </c>
      <c r="AO58" s="57"/>
      <c r="AP58" s="57"/>
      <c r="AQ58" s="57"/>
      <c r="AR58" s="58"/>
      <c r="AS58" s="227"/>
      <c r="AT58" s="57"/>
      <c r="AU58" s="57"/>
      <c r="AV58" s="59"/>
    </row>
    <row r="59" spans="1:48" ht="20.100000000000001" customHeight="1">
      <c r="A59" s="36">
        <f>ROW()</f>
        <v>59</v>
      </c>
      <c r="B59" s="47">
        <v>0</v>
      </c>
      <c r="C59" s="63">
        <v>18</v>
      </c>
      <c r="D59" s="263" t="s">
        <v>91</v>
      </c>
      <c r="E59" s="263" t="s">
        <v>188</v>
      </c>
      <c r="F59" s="380" t="s">
        <v>941</v>
      </c>
      <c r="G59" s="380" t="s">
        <v>1348</v>
      </c>
      <c r="H59" s="61" t="s">
        <v>959</v>
      </c>
      <c r="I59" s="258" t="str">
        <f>CONCATENATE(C59,$B$2,G59,H59,$B$2,E59,)</f>
        <v>18/2205SG/19515</v>
      </c>
      <c r="J59" s="251" t="s">
        <v>1031</v>
      </c>
      <c r="K59" s="48">
        <v>25.5</v>
      </c>
      <c r="L59" s="48">
        <v>22.5</v>
      </c>
      <c r="M59" s="48">
        <v>22</v>
      </c>
      <c r="N59" s="49">
        <v>2800</v>
      </c>
      <c r="O59" s="50" t="s">
        <v>87</v>
      </c>
      <c r="P59" s="64">
        <v>2100</v>
      </c>
      <c r="Q59" s="52">
        <f t="shared" si="0"/>
        <v>5.88</v>
      </c>
      <c r="R59" s="248" t="str">
        <f t="shared" si="6"/>
        <v>PU2205-18</v>
      </c>
      <c r="S59" s="250" t="str">
        <f t="shared" si="7"/>
        <v>2205.18</v>
      </c>
      <c r="T59" s="282" t="s">
        <v>85</v>
      </c>
      <c r="U59" s="53" t="s">
        <v>88</v>
      </c>
      <c r="V59" s="54"/>
      <c r="W59" s="335" t="s">
        <v>6</v>
      </c>
      <c r="X59" s="62"/>
      <c r="Y59" s="74"/>
      <c r="Z59" s="57"/>
      <c r="AA59" s="57"/>
      <c r="AB59" s="57"/>
      <c r="AC59" s="59"/>
      <c r="AD59" s="57"/>
      <c r="AE59" s="57"/>
      <c r="AF59" s="57"/>
      <c r="AG59" s="54" t="s">
        <v>93</v>
      </c>
      <c r="AH59" s="335" t="s">
        <v>6</v>
      </c>
      <c r="AI59" s="232">
        <v>140519</v>
      </c>
      <c r="AJ59" s="74"/>
      <c r="AK59" s="57"/>
      <c r="AL59" s="57">
        <v>1140519</v>
      </c>
      <c r="AM59" s="57"/>
      <c r="AN59" s="59">
        <v>140519</v>
      </c>
      <c r="AO59" s="57"/>
      <c r="AP59" s="57"/>
      <c r="AQ59" s="57"/>
      <c r="AR59" s="54"/>
      <c r="AS59" s="232"/>
      <c r="AT59" s="57"/>
      <c r="AU59" s="57"/>
      <c r="AV59" s="59"/>
    </row>
    <row r="60" spans="1:48" ht="20.100000000000001" customHeight="1">
      <c r="A60" s="36">
        <v>60</v>
      </c>
      <c r="B60" s="47">
        <v>0</v>
      </c>
      <c r="C60" s="63">
        <v>18</v>
      </c>
      <c r="D60" s="263"/>
      <c r="E60" s="263"/>
      <c r="F60" s="384" t="s">
        <v>941</v>
      </c>
      <c r="G60" s="390">
        <v>2207</v>
      </c>
      <c r="H60" s="393" t="s">
        <v>959</v>
      </c>
      <c r="I60" s="258" t="str">
        <f>CONCATENATE(C60,$B$2,G60,H60)</f>
        <v>18/2207SG</v>
      </c>
      <c r="J60" s="397" t="s">
        <v>1314</v>
      </c>
      <c r="K60" s="359">
        <v>21.3</v>
      </c>
      <c r="L60" s="359">
        <v>18.3</v>
      </c>
      <c r="M60" s="359">
        <v>17.8</v>
      </c>
      <c r="N60" s="49">
        <v>2800</v>
      </c>
      <c r="O60" s="50" t="s">
        <v>87</v>
      </c>
      <c r="P60" s="51">
        <v>2100</v>
      </c>
      <c r="Q60" s="52">
        <f t="shared" si="0"/>
        <v>5.88</v>
      </c>
      <c r="R60" s="248" t="str">
        <f t="shared" si="6"/>
        <v>PU2207-18</v>
      </c>
      <c r="S60" s="250" t="str">
        <f t="shared" si="7"/>
        <v>2207.18</v>
      </c>
      <c r="T60" s="281" t="s">
        <v>85</v>
      </c>
      <c r="U60" s="53" t="s">
        <v>88</v>
      </c>
      <c r="V60" s="54"/>
      <c r="W60" s="335"/>
      <c r="X60" s="62"/>
      <c r="Y60" s="57"/>
      <c r="Z60" s="57"/>
      <c r="AA60" s="57"/>
      <c r="AB60" s="57"/>
      <c r="AC60" s="59"/>
      <c r="AD60" s="57"/>
      <c r="AE60" s="57"/>
      <c r="AF60" s="57"/>
      <c r="AG60" s="58" t="s">
        <v>93</v>
      </c>
      <c r="AH60" s="335"/>
      <c r="AI60" s="227">
        <v>141695</v>
      </c>
      <c r="AJ60" s="57"/>
      <c r="AK60" s="57"/>
      <c r="AL60" s="57">
        <v>1141695</v>
      </c>
      <c r="AM60" s="57"/>
      <c r="AN60" s="59">
        <v>141695</v>
      </c>
      <c r="AO60" s="57"/>
      <c r="AP60" s="57"/>
      <c r="AQ60" s="57"/>
      <c r="AR60" s="58"/>
      <c r="AS60" s="227"/>
      <c r="AT60" s="57"/>
      <c r="AU60" s="57"/>
      <c r="AV60" s="59"/>
    </row>
    <row r="61" spans="1:48" ht="20.100000000000001" customHeight="1">
      <c r="A61" s="36">
        <v>61</v>
      </c>
      <c r="B61" s="47">
        <v>0</v>
      </c>
      <c r="C61" s="63">
        <v>18</v>
      </c>
      <c r="D61" s="263"/>
      <c r="E61" s="263"/>
      <c r="F61" s="384" t="s">
        <v>941</v>
      </c>
      <c r="G61" s="390">
        <v>2209</v>
      </c>
      <c r="H61" s="393" t="s">
        <v>959</v>
      </c>
      <c r="I61" s="258" t="str">
        <f>CONCATENATE(C61,$B$2,G61,H61)</f>
        <v>18/2209SG</v>
      </c>
      <c r="J61" s="397" t="s">
        <v>1315</v>
      </c>
      <c r="K61" s="359">
        <v>23</v>
      </c>
      <c r="L61" s="359">
        <v>20</v>
      </c>
      <c r="M61" s="359">
        <v>19.5</v>
      </c>
      <c r="N61" s="49">
        <v>2800</v>
      </c>
      <c r="O61" s="50" t="s">
        <v>87</v>
      </c>
      <c r="P61" s="51">
        <v>2100</v>
      </c>
      <c r="Q61" s="52">
        <f t="shared" si="0"/>
        <v>5.88</v>
      </c>
      <c r="R61" s="248" t="str">
        <f t="shared" si="6"/>
        <v>PU2209-18</v>
      </c>
      <c r="S61" s="250" t="str">
        <f t="shared" si="7"/>
        <v>2209.18</v>
      </c>
      <c r="T61" s="281" t="s">
        <v>85</v>
      </c>
      <c r="U61" s="53" t="s">
        <v>88</v>
      </c>
      <c r="V61" s="54"/>
      <c r="W61" s="335"/>
      <c r="X61" s="62"/>
      <c r="Y61" s="57"/>
      <c r="Z61" s="57"/>
      <c r="AA61" s="57"/>
      <c r="AB61" s="57"/>
      <c r="AC61" s="59"/>
      <c r="AD61" s="57"/>
      <c r="AE61" s="57"/>
      <c r="AF61" s="57"/>
      <c r="AG61" s="58" t="s">
        <v>93</v>
      </c>
      <c r="AH61" s="335"/>
      <c r="AI61" s="227">
        <v>140941</v>
      </c>
      <c r="AJ61" s="57"/>
      <c r="AK61" s="57"/>
      <c r="AL61" s="57">
        <v>1140941</v>
      </c>
      <c r="AM61" s="57"/>
      <c r="AN61" s="59">
        <v>140941</v>
      </c>
      <c r="AO61" s="57"/>
      <c r="AP61" s="57"/>
      <c r="AQ61" s="57"/>
      <c r="AR61" s="58"/>
      <c r="AS61" s="227"/>
      <c r="AT61" s="57"/>
      <c r="AU61" s="57"/>
      <c r="AV61" s="59"/>
    </row>
    <row r="62" spans="1:48" ht="20.100000000000001" customHeight="1">
      <c r="A62" s="36">
        <f>ROW()</f>
        <v>62</v>
      </c>
      <c r="B62" s="47">
        <v>0</v>
      </c>
      <c r="C62" s="63">
        <v>18</v>
      </c>
      <c r="D62" s="263" t="s">
        <v>91</v>
      </c>
      <c r="E62" s="263" t="s">
        <v>164</v>
      </c>
      <c r="F62" s="380" t="s">
        <v>941</v>
      </c>
      <c r="G62" s="380" t="s">
        <v>1337</v>
      </c>
      <c r="H62" s="61" t="s">
        <v>927</v>
      </c>
      <c r="I62" s="258" t="str">
        <f t="shared" ref="I62:I67" si="8">CONCATENATE(C62,$B$2,G62,H62,$B$2,E62,)</f>
        <v>18/2400MT/16010</v>
      </c>
      <c r="J62" s="251" t="s">
        <v>997</v>
      </c>
      <c r="K62" s="48">
        <v>22.2</v>
      </c>
      <c r="L62" s="48">
        <v>19.2</v>
      </c>
      <c r="M62" s="48">
        <v>18.7</v>
      </c>
      <c r="N62" s="49">
        <v>2800</v>
      </c>
      <c r="O62" s="50" t="s">
        <v>87</v>
      </c>
      <c r="P62" s="64">
        <v>2100</v>
      </c>
      <c r="Q62" s="52">
        <f t="shared" si="0"/>
        <v>5.88</v>
      </c>
      <c r="R62" s="248" t="str">
        <f t="shared" si="6"/>
        <v>PU2400-18</v>
      </c>
      <c r="S62" s="250" t="str">
        <f t="shared" si="7"/>
        <v>2400.18</v>
      </c>
      <c r="T62" s="282" t="s">
        <v>85</v>
      </c>
      <c r="U62" s="53" t="s">
        <v>88</v>
      </c>
      <c r="V62" s="54"/>
      <c r="W62" s="335" t="s">
        <v>6</v>
      </c>
      <c r="X62" s="55"/>
      <c r="Y62" s="53"/>
      <c r="Z62" s="53"/>
      <c r="AA62" s="53"/>
      <c r="AB62" s="53"/>
      <c r="AC62" s="56"/>
      <c r="AD62" s="53"/>
      <c r="AE62" s="53"/>
      <c r="AF62" s="53"/>
      <c r="AG62" s="54" t="s">
        <v>93</v>
      </c>
      <c r="AH62" s="335" t="s">
        <v>6</v>
      </c>
      <c r="AI62" s="230" t="s">
        <v>165</v>
      </c>
      <c r="AJ62" s="53" t="s">
        <v>166</v>
      </c>
      <c r="AK62" s="53"/>
      <c r="AL62" s="53"/>
      <c r="AM62" s="53"/>
      <c r="AN62" s="56" t="s">
        <v>165</v>
      </c>
      <c r="AO62" s="53"/>
      <c r="AP62" s="53"/>
      <c r="AQ62" s="53"/>
      <c r="AR62" s="54"/>
      <c r="AS62" s="230"/>
      <c r="AT62" s="53"/>
      <c r="AU62" s="53"/>
      <c r="AV62" s="56"/>
    </row>
    <row r="63" spans="1:48" ht="20.100000000000001" customHeight="1">
      <c r="A63" s="36">
        <f>ROW()</f>
        <v>63</v>
      </c>
      <c r="B63" s="47">
        <v>0</v>
      </c>
      <c r="C63" s="63">
        <v>18</v>
      </c>
      <c r="D63" s="263" t="s">
        <v>91</v>
      </c>
      <c r="E63" s="263" t="s">
        <v>167</v>
      </c>
      <c r="F63" s="380" t="s">
        <v>941</v>
      </c>
      <c r="G63" s="380" t="s">
        <v>1341</v>
      </c>
      <c r="H63" s="61" t="s">
        <v>927</v>
      </c>
      <c r="I63" s="258" t="str">
        <f t="shared" si="8"/>
        <v>18/2600MT/17005</v>
      </c>
      <c r="J63" s="251" t="s">
        <v>1011</v>
      </c>
      <c r="K63" s="48">
        <v>26.2</v>
      </c>
      <c r="L63" s="48">
        <v>23.2</v>
      </c>
      <c r="M63" s="48">
        <v>22.7</v>
      </c>
      <c r="N63" s="69">
        <v>2800</v>
      </c>
      <c r="O63" s="50" t="s">
        <v>87</v>
      </c>
      <c r="P63" s="64">
        <v>2100</v>
      </c>
      <c r="Q63" s="52">
        <f t="shared" ref="Q63:Q123" si="9">(N63/1000)*(P63/1000)</f>
        <v>5.88</v>
      </c>
      <c r="R63" s="248" t="str">
        <f t="shared" si="6"/>
        <v>PU2600-18</v>
      </c>
      <c r="S63" s="250" t="str">
        <f t="shared" si="7"/>
        <v>2600.18</v>
      </c>
      <c r="T63" s="282" t="s">
        <v>85</v>
      </c>
      <c r="U63" s="53" t="s">
        <v>88</v>
      </c>
      <c r="V63" s="54"/>
      <c r="W63" s="335" t="s">
        <v>6</v>
      </c>
      <c r="X63" s="55"/>
      <c r="Y63" s="53"/>
      <c r="Z63" s="53"/>
      <c r="AA63" s="53"/>
      <c r="AB63" s="53"/>
      <c r="AC63" s="56"/>
      <c r="AD63" s="53"/>
      <c r="AE63" s="53"/>
      <c r="AF63" s="53"/>
      <c r="AG63" s="54" t="s">
        <v>93</v>
      </c>
      <c r="AH63" s="335" t="s">
        <v>6</v>
      </c>
      <c r="AI63" s="230" t="s">
        <v>168</v>
      </c>
      <c r="AJ63" s="53"/>
      <c r="AK63" s="53"/>
      <c r="AL63" s="53"/>
      <c r="AM63" s="53"/>
      <c r="AN63" s="56" t="s">
        <v>168</v>
      </c>
      <c r="AO63" s="53"/>
      <c r="AP63" s="53"/>
      <c r="AQ63" s="53"/>
      <c r="AR63" s="54"/>
      <c r="AS63" s="230"/>
      <c r="AT63" s="53"/>
      <c r="AU63" s="53"/>
      <c r="AV63" s="56"/>
    </row>
    <row r="64" spans="1:48" ht="20.100000000000001" customHeight="1">
      <c r="A64" s="36">
        <f>ROW()</f>
        <v>64</v>
      </c>
      <c r="B64" s="47">
        <v>0</v>
      </c>
      <c r="C64" s="63">
        <v>18</v>
      </c>
      <c r="D64" s="263" t="s">
        <v>91</v>
      </c>
      <c r="E64" s="263" t="s">
        <v>189</v>
      </c>
      <c r="F64" s="380" t="s">
        <v>941</v>
      </c>
      <c r="G64" s="380" t="s">
        <v>1339</v>
      </c>
      <c r="H64" s="61" t="s">
        <v>959</v>
      </c>
      <c r="I64" s="258" t="str">
        <f t="shared" si="8"/>
        <v>18/2601SG/16037</v>
      </c>
      <c r="J64" s="251" t="s">
        <v>1004</v>
      </c>
      <c r="K64" s="48">
        <v>21.9</v>
      </c>
      <c r="L64" s="48">
        <v>18.899999999999999</v>
      </c>
      <c r="M64" s="48">
        <v>18.399999999999999</v>
      </c>
      <c r="N64" s="49">
        <v>2800</v>
      </c>
      <c r="O64" s="50" t="s">
        <v>87</v>
      </c>
      <c r="P64" s="64">
        <v>2100</v>
      </c>
      <c r="Q64" s="52">
        <f t="shared" si="9"/>
        <v>5.88</v>
      </c>
      <c r="R64" s="248" t="str">
        <f t="shared" si="6"/>
        <v>PU2601-18</v>
      </c>
      <c r="S64" s="250" t="str">
        <f t="shared" si="7"/>
        <v>2601.18</v>
      </c>
      <c r="T64" s="282" t="s">
        <v>85</v>
      </c>
      <c r="U64" s="53" t="s">
        <v>88</v>
      </c>
      <c r="V64" s="54" t="s">
        <v>89</v>
      </c>
      <c r="W64" s="335" t="s">
        <v>6</v>
      </c>
      <c r="X64" s="65">
        <v>232</v>
      </c>
      <c r="Y64" s="53"/>
      <c r="Z64" s="53" t="s">
        <v>190</v>
      </c>
      <c r="AA64" s="53"/>
      <c r="AB64" s="53"/>
      <c r="AC64" s="56" t="s">
        <v>191</v>
      </c>
      <c r="AD64" s="53"/>
      <c r="AE64" s="53"/>
      <c r="AF64" s="53"/>
      <c r="AG64" s="54"/>
      <c r="AH64" s="335" t="s">
        <v>6</v>
      </c>
      <c r="AI64" s="231"/>
      <c r="AJ64" s="53"/>
      <c r="AK64" s="53"/>
      <c r="AL64" s="53"/>
      <c r="AM64" s="53"/>
      <c r="AN64" s="56"/>
      <c r="AO64" s="53"/>
      <c r="AP64" s="53"/>
      <c r="AQ64" s="53"/>
      <c r="AR64" s="54"/>
      <c r="AS64" s="231"/>
      <c r="AT64" s="53"/>
      <c r="AU64" s="53"/>
      <c r="AV64" s="56"/>
    </row>
    <row r="65" spans="1:48" ht="20.100000000000001" customHeight="1">
      <c r="A65" s="36">
        <f>ROW()</f>
        <v>65</v>
      </c>
      <c r="B65" s="47">
        <v>0</v>
      </c>
      <c r="C65" s="63">
        <v>18</v>
      </c>
      <c r="D65" s="263" t="s">
        <v>91</v>
      </c>
      <c r="E65" s="263" t="s">
        <v>200</v>
      </c>
      <c r="F65" s="380" t="s">
        <v>941</v>
      </c>
      <c r="G65" s="380" t="s">
        <v>1342</v>
      </c>
      <c r="H65" s="61" t="s">
        <v>959</v>
      </c>
      <c r="I65" s="258" t="str">
        <f t="shared" si="8"/>
        <v>18/2800SG/17031</v>
      </c>
      <c r="J65" s="251" t="s">
        <v>1013</v>
      </c>
      <c r="K65" s="48">
        <v>25.5</v>
      </c>
      <c r="L65" s="48">
        <v>22.5</v>
      </c>
      <c r="M65" s="48">
        <v>22</v>
      </c>
      <c r="N65" s="49">
        <v>2800</v>
      </c>
      <c r="O65" s="50" t="s">
        <v>87</v>
      </c>
      <c r="P65" s="64">
        <v>2100</v>
      </c>
      <c r="Q65" s="52">
        <f t="shared" si="9"/>
        <v>5.88</v>
      </c>
      <c r="R65" s="248" t="str">
        <f t="shared" si="6"/>
        <v>PU2800-18</v>
      </c>
      <c r="S65" s="250" t="str">
        <f t="shared" si="7"/>
        <v>2800.18</v>
      </c>
      <c r="T65" s="282" t="s">
        <v>85</v>
      </c>
      <c r="U65" s="53" t="s">
        <v>88</v>
      </c>
      <c r="V65" s="54" t="s">
        <v>89</v>
      </c>
      <c r="W65" s="335" t="s">
        <v>6</v>
      </c>
      <c r="X65" s="65">
        <v>216</v>
      </c>
      <c r="Y65" s="53"/>
      <c r="Z65" s="53" t="s">
        <v>201</v>
      </c>
      <c r="AA65" s="53"/>
      <c r="AB65" s="53"/>
      <c r="AC65" s="56" t="s">
        <v>202</v>
      </c>
      <c r="AD65" s="53"/>
      <c r="AE65" s="53" t="s">
        <v>203</v>
      </c>
      <c r="AF65" s="53"/>
      <c r="AG65" s="58"/>
      <c r="AH65" s="335" t="s">
        <v>6</v>
      </c>
      <c r="AI65" s="227"/>
      <c r="AJ65" s="57"/>
      <c r="AK65" s="57"/>
      <c r="AL65" s="57"/>
      <c r="AM65" s="57"/>
      <c r="AN65" s="59"/>
      <c r="AO65" s="57"/>
      <c r="AP65" s="57"/>
      <c r="AQ65" s="57"/>
      <c r="AR65" s="58"/>
      <c r="AS65" s="227"/>
      <c r="AT65" s="57"/>
      <c r="AU65" s="57"/>
      <c r="AV65" s="59"/>
    </row>
    <row r="66" spans="1:48" ht="20.100000000000001" customHeight="1">
      <c r="A66" s="36">
        <f>ROW()</f>
        <v>66</v>
      </c>
      <c r="B66" s="47">
        <v>0</v>
      </c>
      <c r="C66" s="63">
        <v>18</v>
      </c>
      <c r="D66" s="263" t="s">
        <v>91</v>
      </c>
      <c r="E66" s="340">
        <v>17505</v>
      </c>
      <c r="F66" s="380" t="s">
        <v>941</v>
      </c>
      <c r="G66" s="380" t="s">
        <v>1343</v>
      </c>
      <c r="H66" s="61" t="s">
        <v>959</v>
      </c>
      <c r="I66" s="258" t="str">
        <f t="shared" si="8"/>
        <v>18/2802SG/17505</v>
      </c>
      <c r="J66" s="251" t="s">
        <v>759</v>
      </c>
      <c r="K66" s="48">
        <v>22.9</v>
      </c>
      <c r="L66" s="48">
        <v>19.899999999999999</v>
      </c>
      <c r="M66" s="48">
        <v>19.399999999999999</v>
      </c>
      <c r="N66" s="49">
        <v>2800</v>
      </c>
      <c r="O66" s="50" t="s">
        <v>87</v>
      </c>
      <c r="P66" s="64">
        <v>2100</v>
      </c>
      <c r="Q66" s="52">
        <f t="shared" si="9"/>
        <v>5.88</v>
      </c>
      <c r="R66" s="248" t="str">
        <f t="shared" si="6"/>
        <v>PU2802-18</v>
      </c>
      <c r="S66" s="250" t="str">
        <f t="shared" si="7"/>
        <v>2802.18</v>
      </c>
      <c r="T66" s="281" t="s">
        <v>85</v>
      </c>
      <c r="U66" s="53" t="s">
        <v>88</v>
      </c>
      <c r="V66" s="54"/>
      <c r="W66" s="335"/>
      <c r="X66" s="65"/>
      <c r="Y66" s="53"/>
      <c r="Z66" s="53"/>
      <c r="AA66" s="53"/>
      <c r="AB66" s="53"/>
      <c r="AC66" s="56"/>
      <c r="AD66" s="53"/>
      <c r="AE66" s="53"/>
      <c r="AF66" s="53"/>
      <c r="AG66" s="54" t="s">
        <v>93</v>
      </c>
      <c r="AH66" s="335"/>
      <c r="AI66" s="231">
        <v>140070</v>
      </c>
      <c r="AJ66" s="53"/>
      <c r="AK66" s="53"/>
      <c r="AL66" s="53" t="s">
        <v>801</v>
      </c>
      <c r="AM66" s="53"/>
      <c r="AN66" s="56">
        <v>140070</v>
      </c>
      <c r="AO66" s="53"/>
      <c r="AP66" s="53"/>
      <c r="AQ66" s="53"/>
      <c r="AR66" s="54"/>
      <c r="AS66" s="231"/>
      <c r="AT66" s="53"/>
      <c r="AU66" s="53"/>
      <c r="AV66" s="56"/>
    </row>
    <row r="67" spans="1:48" ht="20.100000000000001" customHeight="1">
      <c r="A67" s="36">
        <f>ROW()</f>
        <v>67</v>
      </c>
      <c r="B67" s="47">
        <v>1</v>
      </c>
      <c r="C67" s="63">
        <v>18</v>
      </c>
      <c r="D67" s="263" t="s">
        <v>174</v>
      </c>
      <c r="E67" s="263" t="s">
        <v>257</v>
      </c>
      <c r="F67" s="380" t="s">
        <v>1279</v>
      </c>
      <c r="G67" s="380" t="s">
        <v>1360</v>
      </c>
      <c r="H67" s="61" t="s">
        <v>103</v>
      </c>
      <c r="I67" s="258" t="str">
        <f t="shared" si="8"/>
        <v>18/3000LN/20128</v>
      </c>
      <c r="J67" s="251" t="s">
        <v>1071</v>
      </c>
      <c r="K67" s="48">
        <v>18.899999999999999</v>
      </c>
      <c r="L67" s="48">
        <v>15.9</v>
      </c>
      <c r="M67" s="48">
        <v>15.4</v>
      </c>
      <c r="N67" s="49">
        <v>2800</v>
      </c>
      <c r="O67" s="50" t="s">
        <v>87</v>
      </c>
      <c r="P67" s="64">
        <v>2100</v>
      </c>
      <c r="Q67" s="52">
        <f t="shared" si="9"/>
        <v>5.88</v>
      </c>
      <c r="R67" s="248" t="str">
        <f t="shared" si="6"/>
        <v>PD3000-18</v>
      </c>
      <c r="S67" s="250" t="str">
        <f t="shared" si="7"/>
        <v>3000.18</v>
      </c>
      <c r="T67" s="282" t="s">
        <v>1471</v>
      </c>
      <c r="U67" s="53" t="s">
        <v>88</v>
      </c>
      <c r="V67" s="54" t="s">
        <v>89</v>
      </c>
      <c r="W67" s="335" t="s">
        <v>6</v>
      </c>
      <c r="X67" s="55" t="s">
        <v>258</v>
      </c>
      <c r="Y67" s="53"/>
      <c r="Z67" s="53" t="s">
        <v>259</v>
      </c>
      <c r="AA67" s="53"/>
      <c r="AB67" s="53" t="s">
        <v>260</v>
      </c>
      <c r="AC67" s="75" t="s">
        <v>261</v>
      </c>
      <c r="AD67" s="53" t="s">
        <v>587</v>
      </c>
      <c r="AE67" s="53" t="s">
        <v>262</v>
      </c>
      <c r="AF67" s="53"/>
      <c r="AG67" s="54" t="s">
        <v>93</v>
      </c>
      <c r="AH67" s="334">
        <v>1</v>
      </c>
      <c r="AI67" s="230" t="s">
        <v>263</v>
      </c>
      <c r="AJ67" s="53"/>
      <c r="AK67" s="53"/>
      <c r="AL67" s="53" t="s">
        <v>919</v>
      </c>
      <c r="AM67" s="53"/>
      <c r="AN67" s="56" t="s">
        <v>263</v>
      </c>
      <c r="AO67" s="53" t="s">
        <v>264</v>
      </c>
      <c r="AP67" s="53"/>
      <c r="AQ67" s="53" t="s">
        <v>265</v>
      </c>
      <c r="AR67" s="54"/>
      <c r="AS67" s="230"/>
      <c r="AT67" s="53"/>
      <c r="AU67" s="53"/>
      <c r="AV67" s="56"/>
    </row>
    <row r="68" spans="1:48" ht="20.100000000000001" customHeight="1">
      <c r="A68" s="36">
        <f>ROW()</f>
        <v>68</v>
      </c>
      <c r="B68" s="47">
        <v>1</v>
      </c>
      <c r="C68" s="283">
        <v>3</v>
      </c>
      <c r="D68" s="264" t="s">
        <v>174</v>
      </c>
      <c r="E68" s="263" t="s">
        <v>305</v>
      </c>
      <c r="F68" s="380" t="s">
        <v>1369</v>
      </c>
      <c r="G68" s="380" t="s">
        <v>1360</v>
      </c>
      <c r="H68" s="61" t="s">
        <v>1477</v>
      </c>
      <c r="I68" s="292" t="s">
        <v>1483</v>
      </c>
      <c r="J68" s="254" t="s">
        <v>1405</v>
      </c>
      <c r="K68" s="244">
        <v>9.1</v>
      </c>
      <c r="L68" s="244">
        <v>7.1</v>
      </c>
      <c r="M68" s="244">
        <v>6.6</v>
      </c>
      <c r="N68" s="69">
        <v>2850</v>
      </c>
      <c r="O68" s="50" t="s">
        <v>87</v>
      </c>
      <c r="P68" s="64">
        <v>2070</v>
      </c>
      <c r="Q68" s="52">
        <f t="shared" si="9"/>
        <v>5.9</v>
      </c>
      <c r="R68" s="248" t="str">
        <f t="shared" si="6"/>
        <v>HD3000-3</v>
      </c>
      <c r="S68" s="250" t="str">
        <f t="shared" si="7"/>
        <v>3000.3</v>
      </c>
      <c r="T68" s="281" t="s">
        <v>6</v>
      </c>
      <c r="U68" s="53" t="s">
        <v>88</v>
      </c>
      <c r="V68" s="70"/>
      <c r="W68" s="337"/>
      <c r="X68" s="71"/>
      <c r="Y68" s="72"/>
      <c r="Z68" s="72"/>
      <c r="AA68" s="72"/>
      <c r="AB68" s="72"/>
      <c r="AC68" s="72"/>
      <c r="AD68" s="72"/>
      <c r="AE68" s="72"/>
      <c r="AF68" s="72"/>
      <c r="AG68" s="73"/>
      <c r="AH68" s="337"/>
      <c r="AI68" s="71"/>
      <c r="AJ68" s="72"/>
      <c r="AK68" s="72"/>
      <c r="AL68" s="72"/>
      <c r="AM68" s="72"/>
      <c r="AN68" s="72"/>
      <c r="AO68" s="72"/>
      <c r="AP68" s="72"/>
      <c r="AQ68" s="72"/>
      <c r="AR68" s="73"/>
      <c r="AS68" s="71"/>
      <c r="AT68" s="72"/>
      <c r="AU68" s="72"/>
      <c r="AV68" s="72"/>
    </row>
    <row r="69" spans="1:48" ht="20.100000000000001" customHeight="1">
      <c r="A69" s="36">
        <f>ROW()</f>
        <v>69</v>
      </c>
      <c r="B69" s="47">
        <v>1</v>
      </c>
      <c r="C69" s="63">
        <v>18</v>
      </c>
      <c r="D69" s="263" t="s">
        <v>174</v>
      </c>
      <c r="E69" s="263" t="s">
        <v>277</v>
      </c>
      <c r="F69" s="380" t="s">
        <v>1279</v>
      </c>
      <c r="G69" s="380" t="s">
        <v>1353</v>
      </c>
      <c r="H69" s="61" t="s">
        <v>103</v>
      </c>
      <c r="I69" s="258" t="str">
        <f t="shared" ref="I69:I84" si="10">CONCATENATE(C69,$B$2,G69,H69,$B$2,E69,)</f>
        <v>18/3001LN/20038</v>
      </c>
      <c r="J69" s="251" t="s">
        <v>1048</v>
      </c>
      <c r="K69" s="48">
        <v>19.600000000000001</v>
      </c>
      <c r="L69" s="48">
        <v>16.600000000000001</v>
      </c>
      <c r="M69" s="48">
        <v>16.100000000000001</v>
      </c>
      <c r="N69" s="49">
        <v>2800</v>
      </c>
      <c r="O69" s="50" t="s">
        <v>87</v>
      </c>
      <c r="P69" s="64">
        <v>2100</v>
      </c>
      <c r="Q69" s="52">
        <f t="shared" si="9"/>
        <v>5.88</v>
      </c>
      <c r="R69" s="248" t="str">
        <f t="shared" si="6"/>
        <v>PD3001-18</v>
      </c>
      <c r="S69" s="250" t="str">
        <f t="shared" si="7"/>
        <v>3001.18</v>
      </c>
      <c r="T69" s="282" t="s">
        <v>1471</v>
      </c>
      <c r="U69" s="53" t="s">
        <v>88</v>
      </c>
      <c r="V69" s="54"/>
      <c r="W69" s="335" t="s">
        <v>6</v>
      </c>
      <c r="X69" s="55"/>
      <c r="Y69" s="53"/>
      <c r="Z69" s="53"/>
      <c r="AA69" s="53"/>
      <c r="AB69" s="53"/>
      <c r="AC69" s="56"/>
      <c r="AD69" s="53"/>
      <c r="AE69" s="53"/>
      <c r="AF69" s="53"/>
      <c r="AG69" s="54" t="s">
        <v>93</v>
      </c>
      <c r="AH69" s="335" t="s">
        <v>6</v>
      </c>
      <c r="AI69" s="230" t="s">
        <v>278</v>
      </c>
      <c r="AJ69" s="53"/>
      <c r="AK69" s="53"/>
      <c r="AL69" s="53" t="s">
        <v>904</v>
      </c>
      <c r="AM69" s="53"/>
      <c r="AN69" s="56" t="s">
        <v>278</v>
      </c>
      <c r="AO69" s="53"/>
      <c r="AP69" s="53"/>
      <c r="AQ69" s="53" t="s">
        <v>279</v>
      </c>
      <c r="AR69" s="54"/>
      <c r="AS69" s="230"/>
      <c r="AT69" s="53"/>
      <c r="AU69" s="53"/>
      <c r="AV69" s="56"/>
    </row>
    <row r="70" spans="1:48" ht="20.100000000000001" customHeight="1">
      <c r="A70" s="36">
        <f>ROW()</f>
        <v>70</v>
      </c>
      <c r="B70" s="47">
        <v>1</v>
      </c>
      <c r="C70" s="63">
        <v>18</v>
      </c>
      <c r="D70" s="263" t="s">
        <v>174</v>
      </c>
      <c r="E70" s="263" t="s">
        <v>266</v>
      </c>
      <c r="F70" s="380" t="s">
        <v>1279</v>
      </c>
      <c r="G70" s="380" t="s">
        <v>1351</v>
      </c>
      <c r="H70" s="61" t="s">
        <v>103</v>
      </c>
      <c r="I70" s="258" t="str">
        <f t="shared" si="10"/>
        <v>18/3002LN/20031</v>
      </c>
      <c r="J70" s="251" t="s">
        <v>1039</v>
      </c>
      <c r="K70" s="48">
        <v>19.899999999999999</v>
      </c>
      <c r="L70" s="48">
        <v>16.899999999999999</v>
      </c>
      <c r="M70" s="48">
        <v>16.399999999999999</v>
      </c>
      <c r="N70" s="49">
        <v>2800</v>
      </c>
      <c r="O70" s="50" t="s">
        <v>87</v>
      </c>
      <c r="P70" s="64">
        <v>2100</v>
      </c>
      <c r="Q70" s="52">
        <f t="shared" si="9"/>
        <v>5.88</v>
      </c>
      <c r="R70" s="248" t="str">
        <f t="shared" si="6"/>
        <v>PD3002-18</v>
      </c>
      <c r="S70" s="250" t="str">
        <f t="shared" si="7"/>
        <v>3002.18</v>
      </c>
      <c r="T70" s="282" t="s">
        <v>85</v>
      </c>
      <c r="U70" s="53" t="s">
        <v>88</v>
      </c>
      <c r="V70" s="76" t="s">
        <v>89</v>
      </c>
      <c r="W70" s="335" t="s">
        <v>6</v>
      </c>
      <c r="X70" s="77" t="s">
        <v>267</v>
      </c>
      <c r="Y70" s="78"/>
      <c r="Z70" s="78" t="s">
        <v>268</v>
      </c>
      <c r="AA70" s="78"/>
      <c r="AB70" s="53"/>
      <c r="AC70" s="75" t="s">
        <v>269</v>
      </c>
      <c r="AD70" s="78"/>
      <c r="AE70" s="53"/>
      <c r="AF70" s="78"/>
      <c r="AG70" s="54" t="s">
        <v>93</v>
      </c>
      <c r="AH70" s="339">
        <v>1</v>
      </c>
      <c r="AI70" s="229" t="s">
        <v>660</v>
      </c>
      <c r="AJ70" s="53"/>
      <c r="AK70" s="53"/>
      <c r="AL70" s="53" t="s">
        <v>679</v>
      </c>
      <c r="AM70" s="53"/>
      <c r="AN70" s="56" t="s">
        <v>660</v>
      </c>
      <c r="AO70" s="53"/>
      <c r="AP70" s="53"/>
      <c r="AQ70" s="53" t="s">
        <v>661</v>
      </c>
      <c r="AR70" s="54"/>
      <c r="AS70" s="229"/>
      <c r="AT70" s="53"/>
      <c r="AU70" s="53"/>
      <c r="AV70" s="56"/>
    </row>
    <row r="71" spans="1:48" ht="20.100000000000001" customHeight="1">
      <c r="A71" s="36">
        <f>ROW()</f>
        <v>71</v>
      </c>
      <c r="B71" s="47">
        <v>1</v>
      </c>
      <c r="C71" s="63">
        <v>18</v>
      </c>
      <c r="D71" s="263" t="s">
        <v>174</v>
      </c>
      <c r="E71" s="263" t="s">
        <v>255</v>
      </c>
      <c r="F71" s="380" t="s">
        <v>1279</v>
      </c>
      <c r="G71" s="380" t="s">
        <v>1352</v>
      </c>
      <c r="H71" s="61" t="s">
        <v>930</v>
      </c>
      <c r="I71" s="258" t="str">
        <f t="shared" si="10"/>
        <v>18/3003CW/20033</v>
      </c>
      <c r="J71" s="251" t="s">
        <v>1044</v>
      </c>
      <c r="K71" s="48">
        <v>20.5</v>
      </c>
      <c r="L71" s="48">
        <v>17.5</v>
      </c>
      <c r="M71" s="48">
        <v>17</v>
      </c>
      <c r="N71" s="49">
        <v>2800</v>
      </c>
      <c r="O71" s="50" t="s">
        <v>87</v>
      </c>
      <c r="P71" s="64">
        <v>2100</v>
      </c>
      <c r="Q71" s="52">
        <f t="shared" si="9"/>
        <v>5.88</v>
      </c>
      <c r="R71" s="248" t="str">
        <f t="shared" si="6"/>
        <v>PD3003-18</v>
      </c>
      <c r="S71" s="250" t="str">
        <f t="shared" si="7"/>
        <v>3003.18</v>
      </c>
      <c r="T71" s="282" t="s">
        <v>1468</v>
      </c>
      <c r="U71" s="53" t="s">
        <v>88</v>
      </c>
      <c r="V71" s="54"/>
      <c r="W71" s="335" t="s">
        <v>6</v>
      </c>
      <c r="X71" s="55"/>
      <c r="Y71" s="53"/>
      <c r="Z71" s="53"/>
      <c r="AA71" s="53"/>
      <c r="AB71" s="53"/>
      <c r="AC71" s="56"/>
      <c r="AD71" s="53"/>
      <c r="AE71" s="53"/>
      <c r="AF71" s="53"/>
      <c r="AG71" s="54" t="s">
        <v>93</v>
      </c>
      <c r="AH71" s="335" t="s">
        <v>6</v>
      </c>
      <c r="AI71" s="230" t="s">
        <v>256</v>
      </c>
      <c r="AJ71" s="53"/>
      <c r="AK71" s="53"/>
      <c r="AL71" s="53" t="s">
        <v>1489</v>
      </c>
      <c r="AM71" s="53"/>
      <c r="AN71" s="56" t="s">
        <v>256</v>
      </c>
      <c r="AO71" s="53"/>
      <c r="AP71" s="53"/>
      <c r="AQ71" s="53"/>
      <c r="AR71" s="54"/>
      <c r="AS71" s="230"/>
      <c r="AT71" s="53"/>
      <c r="AU71" s="53"/>
      <c r="AV71" s="56"/>
    </row>
    <row r="72" spans="1:48" ht="20.100000000000001" customHeight="1">
      <c r="A72" s="36">
        <f>ROW()</f>
        <v>72</v>
      </c>
      <c r="B72" s="47">
        <v>1</v>
      </c>
      <c r="C72" s="63">
        <v>18</v>
      </c>
      <c r="D72" s="263" t="s">
        <v>174</v>
      </c>
      <c r="E72" s="263" t="s">
        <v>311</v>
      </c>
      <c r="F72" s="380" t="s">
        <v>1279</v>
      </c>
      <c r="G72" s="380" t="s">
        <v>1354</v>
      </c>
      <c r="H72" s="61" t="s">
        <v>103</v>
      </c>
      <c r="I72" s="258" t="str">
        <f t="shared" si="10"/>
        <v>18/3004LN/20064</v>
      </c>
      <c r="J72" s="251" t="s">
        <v>1052</v>
      </c>
      <c r="K72" s="48">
        <v>21.2</v>
      </c>
      <c r="L72" s="48">
        <v>18.2</v>
      </c>
      <c r="M72" s="48">
        <v>17.7</v>
      </c>
      <c r="N72" s="49">
        <v>2800</v>
      </c>
      <c r="O72" s="50" t="s">
        <v>87</v>
      </c>
      <c r="P72" s="64">
        <v>2100</v>
      </c>
      <c r="Q72" s="52">
        <f t="shared" si="9"/>
        <v>5.88</v>
      </c>
      <c r="R72" s="248" t="str">
        <f t="shared" si="6"/>
        <v>PD3004-18</v>
      </c>
      <c r="S72" s="250" t="str">
        <f t="shared" si="7"/>
        <v>3004.18</v>
      </c>
      <c r="T72" s="282" t="s">
        <v>1467</v>
      </c>
      <c r="U72" s="53" t="s">
        <v>88</v>
      </c>
      <c r="V72" s="54" t="s">
        <v>89</v>
      </c>
      <c r="W72" s="335" t="s">
        <v>6</v>
      </c>
      <c r="X72" s="55" t="s">
        <v>312</v>
      </c>
      <c r="Y72" s="53"/>
      <c r="Z72" s="53" t="s">
        <v>313</v>
      </c>
      <c r="AA72" s="53"/>
      <c r="AB72" s="53" t="s">
        <v>314</v>
      </c>
      <c r="AC72" s="56" t="s">
        <v>315</v>
      </c>
      <c r="AD72" s="53" t="s">
        <v>316</v>
      </c>
      <c r="AE72" s="53"/>
      <c r="AF72" s="53"/>
      <c r="AG72" s="54" t="s">
        <v>93</v>
      </c>
      <c r="AH72" s="334">
        <v>1</v>
      </c>
      <c r="AI72" s="229" t="s">
        <v>317</v>
      </c>
      <c r="AJ72" s="53" t="s">
        <v>318</v>
      </c>
      <c r="AK72" s="53"/>
      <c r="AL72" s="53"/>
      <c r="AM72" s="53"/>
      <c r="AN72" s="56" t="s">
        <v>317</v>
      </c>
      <c r="AO72" s="53"/>
      <c r="AP72" s="53"/>
      <c r="AQ72" s="53" t="s">
        <v>319</v>
      </c>
      <c r="AR72" s="54"/>
      <c r="AS72" s="229"/>
      <c r="AT72" s="53"/>
      <c r="AU72" s="53"/>
      <c r="AV72" s="56"/>
    </row>
    <row r="73" spans="1:48" ht="20.100000000000001" customHeight="1">
      <c r="A73" s="36">
        <f>ROW()</f>
        <v>73</v>
      </c>
      <c r="B73" s="47">
        <v>1</v>
      </c>
      <c r="C73" s="63">
        <v>18</v>
      </c>
      <c r="D73" s="263" t="s">
        <v>174</v>
      </c>
      <c r="E73" s="263" t="s">
        <v>243</v>
      </c>
      <c r="F73" s="380" t="s">
        <v>1279</v>
      </c>
      <c r="G73" s="380" t="s">
        <v>1359</v>
      </c>
      <c r="H73" s="61" t="s">
        <v>930</v>
      </c>
      <c r="I73" s="258" t="str">
        <f t="shared" si="10"/>
        <v>18/3009CW/20122</v>
      </c>
      <c r="J73" s="251" t="s">
        <v>1069</v>
      </c>
      <c r="K73" s="48">
        <v>20.5</v>
      </c>
      <c r="L73" s="48">
        <v>17.5</v>
      </c>
      <c r="M73" s="48">
        <v>17</v>
      </c>
      <c r="N73" s="49">
        <v>2800</v>
      </c>
      <c r="O73" s="50" t="s">
        <v>87</v>
      </c>
      <c r="P73" s="64">
        <v>2100</v>
      </c>
      <c r="Q73" s="52">
        <f t="shared" si="9"/>
        <v>5.88</v>
      </c>
      <c r="R73" s="248" t="str">
        <f t="shared" si="6"/>
        <v>PD3009-18</v>
      </c>
      <c r="S73" s="250" t="str">
        <f t="shared" si="7"/>
        <v>3009.18</v>
      </c>
      <c r="T73" s="281" t="s">
        <v>85</v>
      </c>
      <c r="U73" s="53" t="s">
        <v>88</v>
      </c>
      <c r="V73" s="54" t="s">
        <v>89</v>
      </c>
      <c r="W73" s="334" t="s">
        <v>6</v>
      </c>
      <c r="X73" s="55" t="s">
        <v>346</v>
      </c>
      <c r="Y73" s="53"/>
      <c r="Z73" s="53" t="s">
        <v>347</v>
      </c>
      <c r="AA73" s="53"/>
      <c r="AB73" s="53" t="s">
        <v>348</v>
      </c>
      <c r="AC73" s="56" t="s">
        <v>349</v>
      </c>
      <c r="AD73" s="53" t="s">
        <v>350</v>
      </c>
      <c r="AE73" s="53" t="s">
        <v>351</v>
      </c>
      <c r="AF73" s="53"/>
      <c r="AG73" s="54"/>
      <c r="AH73" s="335" t="s">
        <v>6</v>
      </c>
      <c r="AI73" s="227"/>
      <c r="AJ73" s="57"/>
      <c r="AK73" s="57"/>
      <c r="AL73" s="57"/>
      <c r="AM73" s="57"/>
      <c r="AN73" s="59"/>
      <c r="AO73" s="57"/>
      <c r="AP73" s="57"/>
      <c r="AQ73" s="57"/>
      <c r="AR73" s="54"/>
      <c r="AS73" s="227"/>
      <c r="AT73" s="57"/>
      <c r="AU73" s="57"/>
      <c r="AV73" s="59"/>
    </row>
    <row r="74" spans="1:48" ht="20.100000000000001" customHeight="1">
      <c r="A74" s="36">
        <f>ROW()</f>
        <v>74</v>
      </c>
      <c r="B74" s="47">
        <v>1</v>
      </c>
      <c r="C74" s="63">
        <v>18</v>
      </c>
      <c r="D74" s="263" t="s">
        <v>174</v>
      </c>
      <c r="E74" s="263" t="s">
        <v>600</v>
      </c>
      <c r="F74" s="380" t="s">
        <v>1279</v>
      </c>
      <c r="G74" s="380" t="s">
        <v>1371</v>
      </c>
      <c r="H74" s="61" t="s">
        <v>941</v>
      </c>
      <c r="I74" s="258" t="str">
        <f t="shared" si="10"/>
        <v>18/3011PU/20246</v>
      </c>
      <c r="J74" s="251" t="s">
        <v>1096</v>
      </c>
      <c r="K74" s="48">
        <v>20.399999999999999</v>
      </c>
      <c r="L74" s="48">
        <v>17.399999999999999</v>
      </c>
      <c r="M74" s="48">
        <v>16.899999999999999</v>
      </c>
      <c r="N74" s="49">
        <v>2800</v>
      </c>
      <c r="O74" s="50" t="s">
        <v>87</v>
      </c>
      <c r="P74" s="64">
        <v>2100</v>
      </c>
      <c r="Q74" s="52">
        <f t="shared" si="9"/>
        <v>5.88</v>
      </c>
      <c r="R74" s="248" t="str">
        <f t="shared" ref="R74:R104" si="11">CONCATENATE(F74,G74,-C74)</f>
        <v>PD3011-18</v>
      </c>
      <c r="S74" s="250" t="str">
        <f t="shared" ref="S74:S104" si="12">CONCATENATE(G74,".",C74)</f>
        <v>3011.18</v>
      </c>
      <c r="T74" s="282" t="s">
        <v>1471</v>
      </c>
      <c r="U74" s="53" t="s">
        <v>88</v>
      </c>
      <c r="V74" s="54"/>
      <c r="W74" s="334" t="s">
        <v>6</v>
      </c>
      <c r="X74" s="55"/>
      <c r="Y74" s="53"/>
      <c r="Z74" s="53"/>
      <c r="AA74" s="53"/>
      <c r="AB74" s="53"/>
      <c r="AC74" s="56"/>
      <c r="AD74" s="53"/>
      <c r="AE74" s="53"/>
      <c r="AF74" s="53"/>
      <c r="AG74" s="54" t="s">
        <v>93</v>
      </c>
      <c r="AH74" s="335" t="s">
        <v>6</v>
      </c>
      <c r="AI74" s="227" t="s">
        <v>630</v>
      </c>
      <c r="AJ74" s="57"/>
      <c r="AK74" s="57"/>
      <c r="AL74" s="57" t="s">
        <v>631</v>
      </c>
      <c r="AM74" s="57"/>
      <c r="AN74" s="59" t="s">
        <v>630</v>
      </c>
      <c r="AO74" s="57"/>
      <c r="AP74" s="57"/>
      <c r="AQ74" s="57"/>
      <c r="AR74" s="54"/>
      <c r="AS74" s="227"/>
      <c r="AT74" s="57"/>
      <c r="AU74" s="57"/>
      <c r="AV74" s="59"/>
    </row>
    <row r="75" spans="1:48" ht="20.100000000000001" customHeight="1">
      <c r="A75" s="36">
        <f>ROW()</f>
        <v>75</v>
      </c>
      <c r="B75" s="47">
        <v>1</v>
      </c>
      <c r="C75" s="63">
        <v>18</v>
      </c>
      <c r="D75" s="263" t="s">
        <v>174</v>
      </c>
      <c r="E75" s="263" t="s">
        <v>242</v>
      </c>
      <c r="F75" s="380" t="s">
        <v>1279</v>
      </c>
      <c r="G75" s="380" t="s">
        <v>1358</v>
      </c>
      <c r="H75" s="61" t="s">
        <v>103</v>
      </c>
      <c r="I75" s="258" t="str">
        <f t="shared" si="10"/>
        <v>18/3012LN/20119</v>
      </c>
      <c r="J75" s="251" t="s">
        <v>1065</v>
      </c>
      <c r="K75" s="48">
        <v>19.5</v>
      </c>
      <c r="L75" s="48">
        <v>16.5</v>
      </c>
      <c r="M75" s="48">
        <v>16</v>
      </c>
      <c r="N75" s="49">
        <v>2800</v>
      </c>
      <c r="O75" s="50" t="s">
        <v>87</v>
      </c>
      <c r="P75" s="64">
        <v>2100</v>
      </c>
      <c r="Q75" s="52">
        <f t="shared" si="9"/>
        <v>5.88</v>
      </c>
      <c r="R75" s="248" t="str">
        <f t="shared" si="11"/>
        <v>PD3012-18</v>
      </c>
      <c r="S75" s="250" t="str">
        <f t="shared" si="12"/>
        <v>3012.18</v>
      </c>
      <c r="T75" s="282" t="s">
        <v>1472</v>
      </c>
      <c r="U75" s="53" t="s">
        <v>88</v>
      </c>
      <c r="V75" s="54" t="s">
        <v>89</v>
      </c>
      <c r="W75" s="335" t="s">
        <v>6</v>
      </c>
      <c r="X75" s="55" t="s">
        <v>1508</v>
      </c>
      <c r="Y75" s="53"/>
      <c r="Z75" s="53" t="s">
        <v>1509</v>
      </c>
      <c r="AA75" s="53"/>
      <c r="AB75" s="53" t="s">
        <v>1510</v>
      </c>
      <c r="AC75" s="56" t="s">
        <v>1511</v>
      </c>
      <c r="AD75" s="53"/>
      <c r="AE75" s="53" t="s">
        <v>1512</v>
      </c>
      <c r="AF75" s="53"/>
      <c r="AG75" s="54" t="s">
        <v>93</v>
      </c>
      <c r="AH75" s="334">
        <v>1</v>
      </c>
      <c r="AI75" s="229" t="s">
        <v>589</v>
      </c>
      <c r="AJ75" s="53"/>
      <c r="AK75" s="53"/>
      <c r="AL75" s="53" t="s">
        <v>911</v>
      </c>
      <c r="AM75" s="53"/>
      <c r="AN75" s="56" t="s">
        <v>589</v>
      </c>
      <c r="AO75" s="53" t="s">
        <v>590</v>
      </c>
      <c r="AP75" s="53"/>
      <c r="AQ75" s="53" t="s">
        <v>591</v>
      </c>
      <c r="AR75" s="54"/>
      <c r="AS75" s="229"/>
      <c r="AT75" s="53"/>
      <c r="AU75" s="53"/>
      <c r="AV75" s="56"/>
    </row>
    <row r="76" spans="1:48" ht="20.100000000000001" customHeight="1">
      <c r="A76" s="36">
        <f>ROW()</f>
        <v>76</v>
      </c>
      <c r="B76" s="47">
        <v>1</v>
      </c>
      <c r="C76" s="63">
        <v>18</v>
      </c>
      <c r="D76" s="263" t="s">
        <v>174</v>
      </c>
      <c r="E76" s="263" t="s">
        <v>287</v>
      </c>
      <c r="F76" s="380" t="s">
        <v>1279</v>
      </c>
      <c r="G76" s="380" t="s">
        <v>1357</v>
      </c>
      <c r="H76" s="61" t="s">
        <v>1037</v>
      </c>
      <c r="I76" s="258" t="str">
        <f t="shared" si="10"/>
        <v>18/3013VT/20113</v>
      </c>
      <c r="J76" s="251" t="s">
        <v>1060</v>
      </c>
      <c r="K76" s="48">
        <v>20.5</v>
      </c>
      <c r="L76" s="48">
        <v>17.5</v>
      </c>
      <c r="M76" s="48">
        <v>17</v>
      </c>
      <c r="N76" s="49">
        <v>2800</v>
      </c>
      <c r="O76" s="50" t="s">
        <v>87</v>
      </c>
      <c r="P76" s="64">
        <v>2100</v>
      </c>
      <c r="Q76" s="52">
        <f t="shared" si="9"/>
        <v>5.88</v>
      </c>
      <c r="R76" s="248" t="str">
        <f t="shared" si="11"/>
        <v>PD3013-18</v>
      </c>
      <c r="S76" s="250" t="str">
        <f t="shared" si="12"/>
        <v>3013.18</v>
      </c>
      <c r="T76" s="282" t="s">
        <v>1471</v>
      </c>
      <c r="U76" s="53" t="s">
        <v>88</v>
      </c>
      <c r="V76" s="54" t="s">
        <v>89</v>
      </c>
      <c r="W76" s="335" t="s">
        <v>6</v>
      </c>
      <c r="X76" s="55" t="s">
        <v>906</v>
      </c>
      <c r="Y76" s="53"/>
      <c r="Z76" s="57" t="s">
        <v>907</v>
      </c>
      <c r="AA76" s="53"/>
      <c r="AB76" s="53"/>
      <c r="AC76" s="56" t="s">
        <v>908</v>
      </c>
      <c r="AD76" s="53"/>
      <c r="AE76" s="53"/>
      <c r="AF76" s="53"/>
      <c r="AG76" s="54" t="s">
        <v>93</v>
      </c>
      <c r="AH76" s="334">
        <v>1</v>
      </c>
      <c r="AI76" s="229" t="s">
        <v>536</v>
      </c>
      <c r="AJ76" s="53"/>
      <c r="AK76" s="53"/>
      <c r="AL76" s="53" t="s">
        <v>915</v>
      </c>
      <c r="AM76" s="53"/>
      <c r="AN76" s="56" t="s">
        <v>536</v>
      </c>
      <c r="AO76" s="53"/>
      <c r="AP76" s="53"/>
      <c r="AQ76" s="53" t="s">
        <v>537</v>
      </c>
      <c r="AR76" s="54"/>
      <c r="AS76" s="229"/>
      <c r="AT76" s="53"/>
      <c r="AU76" s="53"/>
      <c r="AV76" s="56"/>
    </row>
    <row r="77" spans="1:48" ht="20.100000000000001" customHeight="1">
      <c r="A77" s="36">
        <f>ROW()</f>
        <v>77</v>
      </c>
      <c r="B77" s="47">
        <v>1</v>
      </c>
      <c r="C77" s="63">
        <v>18</v>
      </c>
      <c r="D77" s="263" t="s">
        <v>174</v>
      </c>
      <c r="E77" s="263" t="s">
        <v>320</v>
      </c>
      <c r="F77" s="380" t="s">
        <v>1279</v>
      </c>
      <c r="G77" s="380" t="s">
        <v>1355</v>
      </c>
      <c r="H77" s="61" t="s">
        <v>103</v>
      </c>
      <c r="I77" s="258" t="str">
        <f t="shared" si="10"/>
        <v>18/3014LN/20065</v>
      </c>
      <c r="J77" s="251" t="s">
        <v>1054</v>
      </c>
      <c r="K77" s="48">
        <v>21</v>
      </c>
      <c r="L77" s="48">
        <v>18</v>
      </c>
      <c r="M77" s="48">
        <v>17.5</v>
      </c>
      <c r="N77" s="49">
        <v>2800</v>
      </c>
      <c r="O77" s="50" t="s">
        <v>87</v>
      </c>
      <c r="P77" s="64">
        <v>2100</v>
      </c>
      <c r="Q77" s="52">
        <f t="shared" si="9"/>
        <v>5.88</v>
      </c>
      <c r="R77" s="248" t="str">
        <f t="shared" si="11"/>
        <v>PD3014-18</v>
      </c>
      <c r="S77" s="250" t="str">
        <f t="shared" si="12"/>
        <v>3014.18</v>
      </c>
      <c r="T77" s="282" t="s">
        <v>1468</v>
      </c>
      <c r="U77" s="53" t="s">
        <v>88</v>
      </c>
      <c r="V77" s="54" t="s">
        <v>89</v>
      </c>
      <c r="W77" s="335" t="s">
        <v>6</v>
      </c>
      <c r="X77" s="55" t="s">
        <v>321</v>
      </c>
      <c r="Y77" s="53"/>
      <c r="Z77" s="53" t="s">
        <v>322</v>
      </c>
      <c r="AA77" s="53"/>
      <c r="AB77" s="53"/>
      <c r="AC77" s="56" t="s">
        <v>323</v>
      </c>
      <c r="AD77" s="53"/>
      <c r="AE77" s="53" t="s">
        <v>324</v>
      </c>
      <c r="AF77" s="53"/>
      <c r="AG77" s="54"/>
      <c r="AH77" s="335" t="s">
        <v>6</v>
      </c>
      <c r="AI77" s="229"/>
      <c r="AJ77" s="53"/>
      <c r="AK77" s="53"/>
      <c r="AL77" s="53"/>
      <c r="AM77" s="53"/>
      <c r="AN77" s="56"/>
      <c r="AO77" s="53"/>
      <c r="AP77" s="53"/>
      <c r="AQ77" s="53"/>
      <c r="AR77" s="54"/>
      <c r="AS77" s="229"/>
      <c r="AT77" s="53"/>
      <c r="AU77" s="53"/>
      <c r="AV77" s="56"/>
    </row>
    <row r="78" spans="1:48" ht="20.100000000000001" customHeight="1">
      <c r="A78" s="36">
        <f>ROW()</f>
        <v>78</v>
      </c>
      <c r="B78" s="47">
        <v>1</v>
      </c>
      <c r="C78" s="63">
        <v>18</v>
      </c>
      <c r="D78" s="263" t="s">
        <v>174</v>
      </c>
      <c r="E78" s="263" t="s">
        <v>602</v>
      </c>
      <c r="F78" s="380" t="s">
        <v>1279</v>
      </c>
      <c r="G78" s="380" t="s">
        <v>1375</v>
      </c>
      <c r="H78" s="61" t="s">
        <v>941</v>
      </c>
      <c r="I78" s="258" t="str">
        <f t="shared" si="10"/>
        <v>18/3016PU/20315</v>
      </c>
      <c r="J78" s="251" t="s">
        <v>1108</v>
      </c>
      <c r="K78" s="48">
        <v>20.399999999999999</v>
      </c>
      <c r="L78" s="48">
        <v>17.399999999999999</v>
      </c>
      <c r="M78" s="48">
        <v>16.899999999999999</v>
      </c>
      <c r="N78" s="49">
        <v>2800</v>
      </c>
      <c r="O78" s="50" t="s">
        <v>87</v>
      </c>
      <c r="P78" s="64">
        <v>2100</v>
      </c>
      <c r="Q78" s="52">
        <f t="shared" si="9"/>
        <v>5.88</v>
      </c>
      <c r="R78" s="248" t="str">
        <f t="shared" si="11"/>
        <v>PD3016-18</v>
      </c>
      <c r="S78" s="250" t="str">
        <f t="shared" si="12"/>
        <v>3016.18</v>
      </c>
      <c r="T78" s="282" t="s">
        <v>1471</v>
      </c>
      <c r="U78" s="53" t="s">
        <v>88</v>
      </c>
      <c r="V78" s="54"/>
      <c r="W78" s="335" t="s">
        <v>6</v>
      </c>
      <c r="X78" s="55"/>
      <c r="Y78" s="53"/>
      <c r="Z78" s="53"/>
      <c r="AA78" s="53"/>
      <c r="AB78" s="53"/>
      <c r="AC78" s="56"/>
      <c r="AD78" s="53"/>
      <c r="AE78" s="53"/>
      <c r="AF78" s="53"/>
      <c r="AG78" s="54" t="s">
        <v>93</v>
      </c>
      <c r="AH78" s="335" t="s">
        <v>6</v>
      </c>
      <c r="AI78" s="227" t="s">
        <v>634</v>
      </c>
      <c r="AJ78" s="57"/>
      <c r="AK78" s="57"/>
      <c r="AL78" s="57" t="s">
        <v>635</v>
      </c>
      <c r="AM78" s="57"/>
      <c r="AN78" s="59" t="s">
        <v>634</v>
      </c>
      <c r="AO78" s="57"/>
      <c r="AP78" s="57"/>
      <c r="AQ78" s="57"/>
      <c r="AR78" s="54"/>
      <c r="AS78" s="227"/>
      <c r="AT78" s="57"/>
      <c r="AU78" s="57"/>
      <c r="AV78" s="59"/>
    </row>
    <row r="79" spans="1:48" ht="20.100000000000001" customHeight="1">
      <c r="A79" s="36">
        <f>ROW()</f>
        <v>79</v>
      </c>
      <c r="B79" s="47">
        <v>1</v>
      </c>
      <c r="C79" s="63">
        <v>18</v>
      </c>
      <c r="D79" s="263" t="s">
        <v>174</v>
      </c>
      <c r="E79" s="263" t="s">
        <v>286</v>
      </c>
      <c r="F79" s="380" t="s">
        <v>1279</v>
      </c>
      <c r="G79" s="380" t="s">
        <v>1361</v>
      </c>
      <c r="H79" s="61" t="s">
        <v>103</v>
      </c>
      <c r="I79" s="258" t="str">
        <f t="shared" si="10"/>
        <v>18/3017LN/20134</v>
      </c>
      <c r="J79" s="251" t="s">
        <v>1076</v>
      </c>
      <c r="K79" s="48">
        <v>20.8</v>
      </c>
      <c r="L79" s="48">
        <v>17.8</v>
      </c>
      <c r="M79" s="48">
        <v>17.3</v>
      </c>
      <c r="N79" s="49">
        <v>2800</v>
      </c>
      <c r="O79" s="50" t="s">
        <v>87</v>
      </c>
      <c r="P79" s="64">
        <v>2100</v>
      </c>
      <c r="Q79" s="52">
        <f t="shared" si="9"/>
        <v>5.88</v>
      </c>
      <c r="R79" s="248" t="str">
        <f t="shared" si="11"/>
        <v>PD3017-18</v>
      </c>
      <c r="S79" s="250" t="str">
        <f t="shared" si="12"/>
        <v>3017.18</v>
      </c>
      <c r="T79" s="282" t="s">
        <v>85</v>
      </c>
      <c r="U79" s="53" t="s">
        <v>88</v>
      </c>
      <c r="V79" s="54" t="s">
        <v>89</v>
      </c>
      <c r="W79" s="335" t="s">
        <v>6</v>
      </c>
      <c r="X79" s="55" t="s">
        <v>848</v>
      </c>
      <c r="Y79" s="53"/>
      <c r="Z79" s="53" t="s">
        <v>849</v>
      </c>
      <c r="AA79" s="53"/>
      <c r="AB79" s="53" t="s">
        <v>867</v>
      </c>
      <c r="AC79" s="56" t="s">
        <v>850</v>
      </c>
      <c r="AD79" s="53" t="s">
        <v>868</v>
      </c>
      <c r="AE79" s="53" t="s">
        <v>851</v>
      </c>
      <c r="AF79" s="53"/>
      <c r="AG79" s="54"/>
      <c r="AH79" s="335" t="s">
        <v>6</v>
      </c>
      <c r="AI79" s="230"/>
      <c r="AJ79" s="53"/>
      <c r="AK79" s="53"/>
      <c r="AL79" s="53"/>
      <c r="AM79" s="53"/>
      <c r="AN79" s="56"/>
      <c r="AO79" s="53"/>
      <c r="AP79" s="53"/>
      <c r="AQ79" s="53"/>
      <c r="AR79" s="54"/>
      <c r="AS79" s="230"/>
      <c r="AT79" s="53"/>
      <c r="AU79" s="53"/>
      <c r="AV79" s="56"/>
    </row>
    <row r="80" spans="1:48" ht="20.100000000000001" customHeight="1">
      <c r="A80" s="36">
        <f>ROW()</f>
        <v>80</v>
      </c>
      <c r="B80" s="47">
        <v>1</v>
      </c>
      <c r="C80" s="63">
        <v>18</v>
      </c>
      <c r="D80" s="263" t="s">
        <v>174</v>
      </c>
      <c r="E80" s="263" t="s">
        <v>310</v>
      </c>
      <c r="F80" s="380" t="s">
        <v>1279</v>
      </c>
      <c r="G80" s="380" t="s">
        <v>1349</v>
      </c>
      <c r="H80" s="61" t="s">
        <v>103</v>
      </c>
      <c r="I80" s="258" t="str">
        <f t="shared" si="10"/>
        <v>18/3018LN/20021</v>
      </c>
      <c r="J80" s="251" t="s">
        <v>1631</v>
      </c>
      <c r="K80" s="48">
        <v>20</v>
      </c>
      <c r="L80" s="48">
        <v>17</v>
      </c>
      <c r="M80" s="48">
        <v>16.5</v>
      </c>
      <c r="N80" s="49">
        <v>2800</v>
      </c>
      <c r="O80" s="50" t="s">
        <v>87</v>
      </c>
      <c r="P80" s="64">
        <v>2100</v>
      </c>
      <c r="Q80" s="52">
        <f t="shared" si="9"/>
        <v>5.88</v>
      </c>
      <c r="R80" s="248" t="str">
        <f t="shared" si="11"/>
        <v>PD3018-18</v>
      </c>
      <c r="S80" s="250" t="str">
        <f t="shared" si="12"/>
        <v>3018.18</v>
      </c>
      <c r="T80" s="282" t="s">
        <v>1471</v>
      </c>
      <c r="U80" s="53" t="s">
        <v>88</v>
      </c>
      <c r="V80" s="54" t="s">
        <v>89</v>
      </c>
      <c r="W80" s="335" t="s">
        <v>6</v>
      </c>
      <c r="X80" s="55" t="s">
        <v>667</v>
      </c>
      <c r="Y80" s="53"/>
      <c r="Z80" s="53" t="s">
        <v>668</v>
      </c>
      <c r="AA80" s="53"/>
      <c r="AB80" s="53"/>
      <c r="AC80" s="56" t="s">
        <v>869</v>
      </c>
      <c r="AD80" s="53" t="s">
        <v>670</v>
      </c>
      <c r="AE80" s="53" t="s">
        <v>671</v>
      </c>
      <c r="AF80" s="53"/>
      <c r="AG80" s="54" t="s">
        <v>93</v>
      </c>
      <c r="AH80" s="334">
        <v>1</v>
      </c>
      <c r="AI80" s="230" t="s">
        <v>307</v>
      </c>
      <c r="AJ80" s="53" t="s">
        <v>308</v>
      </c>
      <c r="AK80" s="53"/>
      <c r="AL80" s="53" t="s">
        <v>1474</v>
      </c>
      <c r="AM80" s="53"/>
      <c r="AN80" s="56" t="s">
        <v>307</v>
      </c>
      <c r="AO80" s="53" t="s">
        <v>825</v>
      </c>
      <c r="AP80" s="53"/>
      <c r="AQ80" s="53" t="s">
        <v>309</v>
      </c>
      <c r="AR80" s="54"/>
      <c r="AS80" s="230"/>
      <c r="AT80" s="53"/>
      <c r="AU80" s="53"/>
      <c r="AV80" s="56"/>
    </row>
    <row r="81" spans="1:48" ht="20.100000000000001" customHeight="1">
      <c r="A81" s="36">
        <f>ROW()</f>
        <v>81</v>
      </c>
      <c r="B81" s="47">
        <v>1</v>
      </c>
      <c r="C81" s="63">
        <v>25</v>
      </c>
      <c r="D81" s="263" t="s">
        <v>174</v>
      </c>
      <c r="E81" s="263" t="s">
        <v>310</v>
      </c>
      <c r="F81" s="380" t="s">
        <v>1279</v>
      </c>
      <c r="G81" s="380" t="s">
        <v>1349</v>
      </c>
      <c r="H81" s="61" t="s">
        <v>103</v>
      </c>
      <c r="I81" s="258" t="str">
        <f t="shared" si="10"/>
        <v>25/3018LN/20021</v>
      </c>
      <c r="J81" s="251" t="s">
        <v>1632</v>
      </c>
      <c r="K81" s="48">
        <v>29.4</v>
      </c>
      <c r="L81" s="48">
        <v>26.4</v>
      </c>
      <c r="M81" s="48">
        <v>25.9</v>
      </c>
      <c r="N81" s="49">
        <v>2800</v>
      </c>
      <c r="O81" s="50" t="s">
        <v>87</v>
      </c>
      <c r="P81" s="64">
        <v>2100</v>
      </c>
      <c r="Q81" s="52">
        <f t="shared" si="9"/>
        <v>5.88</v>
      </c>
      <c r="R81" s="248" t="str">
        <f t="shared" si="11"/>
        <v>PD3018-25</v>
      </c>
      <c r="S81" s="250" t="str">
        <f t="shared" si="12"/>
        <v>3018.25</v>
      </c>
      <c r="T81" s="282" t="s">
        <v>1471</v>
      </c>
      <c r="U81" s="53" t="s">
        <v>88</v>
      </c>
      <c r="V81" s="54" t="s">
        <v>89</v>
      </c>
      <c r="W81" s="335" t="s">
        <v>6</v>
      </c>
      <c r="X81" s="55" t="s">
        <v>667</v>
      </c>
      <c r="Y81" s="53"/>
      <c r="Z81" s="53"/>
      <c r="AA81" s="53"/>
      <c r="AB81" s="53"/>
      <c r="AC81" s="56"/>
      <c r="AD81" s="226" t="s">
        <v>670</v>
      </c>
      <c r="AE81" s="226" t="s">
        <v>671</v>
      </c>
      <c r="AF81" s="53"/>
      <c r="AG81" s="54" t="s">
        <v>93</v>
      </c>
      <c r="AH81" s="334">
        <v>1</v>
      </c>
      <c r="AI81" s="230" t="s">
        <v>307</v>
      </c>
      <c r="AJ81" s="53"/>
      <c r="AK81" s="53"/>
      <c r="AL81" s="53"/>
      <c r="AM81" s="53"/>
      <c r="AN81" s="56"/>
      <c r="AO81" s="226" t="s">
        <v>825</v>
      </c>
      <c r="AP81" s="53"/>
      <c r="AQ81" s="226" t="s">
        <v>309</v>
      </c>
      <c r="AR81" s="54"/>
      <c r="AS81" s="230"/>
      <c r="AT81" s="53"/>
      <c r="AU81" s="53"/>
      <c r="AV81" s="56"/>
    </row>
    <row r="82" spans="1:48" ht="20.100000000000001" customHeight="1">
      <c r="A82" s="36">
        <f>ROW()</f>
        <v>82</v>
      </c>
      <c r="B82" s="47">
        <v>1</v>
      </c>
      <c r="C82" s="63">
        <v>18</v>
      </c>
      <c r="D82" s="263" t="s">
        <v>174</v>
      </c>
      <c r="E82" s="263" t="s">
        <v>325</v>
      </c>
      <c r="F82" s="380" t="s">
        <v>1279</v>
      </c>
      <c r="G82" s="380" t="s">
        <v>1356</v>
      </c>
      <c r="H82" s="61" t="s">
        <v>1037</v>
      </c>
      <c r="I82" s="258" t="str">
        <f t="shared" si="10"/>
        <v>18/3019VT/20074</v>
      </c>
      <c r="J82" s="251" t="s">
        <v>1057</v>
      </c>
      <c r="K82" s="48">
        <v>20.2</v>
      </c>
      <c r="L82" s="48">
        <v>17.2</v>
      </c>
      <c r="M82" s="48">
        <v>16.7</v>
      </c>
      <c r="N82" s="49">
        <v>2800</v>
      </c>
      <c r="O82" s="50" t="s">
        <v>87</v>
      </c>
      <c r="P82" s="64">
        <v>2100</v>
      </c>
      <c r="Q82" s="52">
        <f t="shared" si="9"/>
        <v>5.88</v>
      </c>
      <c r="R82" s="248" t="str">
        <f t="shared" si="11"/>
        <v>PD3019-18</v>
      </c>
      <c r="S82" s="250" t="str">
        <f t="shared" si="12"/>
        <v>3019.18</v>
      </c>
      <c r="T82" s="282" t="s">
        <v>1471</v>
      </c>
      <c r="U82" s="53" t="s">
        <v>88</v>
      </c>
      <c r="V82" s="54" t="s">
        <v>89</v>
      </c>
      <c r="W82" s="334" t="s">
        <v>6</v>
      </c>
      <c r="X82" s="55" t="s">
        <v>860</v>
      </c>
      <c r="Y82" s="53"/>
      <c r="Z82" s="53" t="s">
        <v>861</v>
      </c>
      <c r="AA82" s="53"/>
      <c r="AB82" s="53" t="s">
        <v>862</v>
      </c>
      <c r="AC82" s="56" t="s">
        <v>863</v>
      </c>
      <c r="AD82" s="53"/>
      <c r="AE82" s="53"/>
      <c r="AF82" s="53"/>
      <c r="AG82" s="54"/>
      <c r="AH82" s="335" t="s">
        <v>6</v>
      </c>
      <c r="AI82" s="229"/>
      <c r="AJ82" s="53"/>
      <c r="AK82" s="53"/>
      <c r="AL82" s="53"/>
      <c r="AM82" s="53"/>
      <c r="AN82" s="56"/>
      <c r="AO82" s="53"/>
      <c r="AP82" s="53"/>
      <c r="AQ82" s="53"/>
      <c r="AR82" s="54"/>
      <c r="AS82" s="229"/>
      <c r="AT82" s="53"/>
      <c r="AU82" s="53"/>
      <c r="AV82" s="56"/>
    </row>
    <row r="83" spans="1:48" ht="20.100000000000001" customHeight="1">
      <c r="A83" s="36">
        <f>ROW()</f>
        <v>83</v>
      </c>
      <c r="B83" s="47">
        <v>1</v>
      </c>
      <c r="C83" s="63">
        <v>18</v>
      </c>
      <c r="D83" s="263" t="s">
        <v>174</v>
      </c>
      <c r="E83" s="263" t="s">
        <v>296</v>
      </c>
      <c r="F83" s="380" t="s">
        <v>1279</v>
      </c>
      <c r="G83" s="380" t="s">
        <v>1362</v>
      </c>
      <c r="H83" s="61" t="s">
        <v>103</v>
      </c>
      <c r="I83" s="258" t="str">
        <f t="shared" si="10"/>
        <v>18/3022LN/20147</v>
      </c>
      <c r="J83" s="251" t="s">
        <v>1078</v>
      </c>
      <c r="K83" s="48">
        <v>19.399999999999999</v>
      </c>
      <c r="L83" s="48">
        <v>16.399999999999999</v>
      </c>
      <c r="M83" s="48">
        <v>15.9</v>
      </c>
      <c r="N83" s="49">
        <v>2800</v>
      </c>
      <c r="O83" s="50" t="s">
        <v>87</v>
      </c>
      <c r="P83" s="64">
        <v>2100</v>
      </c>
      <c r="Q83" s="52">
        <f t="shared" si="9"/>
        <v>5.88</v>
      </c>
      <c r="R83" s="248" t="str">
        <f t="shared" si="11"/>
        <v>PD3022-18</v>
      </c>
      <c r="S83" s="250" t="str">
        <f t="shared" si="12"/>
        <v>3022.18</v>
      </c>
      <c r="T83" s="282" t="s">
        <v>1467</v>
      </c>
      <c r="U83" s="53" t="s">
        <v>88</v>
      </c>
      <c r="V83" s="54"/>
      <c r="W83" s="335" t="s">
        <v>6</v>
      </c>
      <c r="X83" s="55"/>
      <c r="Y83" s="53"/>
      <c r="Z83" s="53"/>
      <c r="AA83" s="53"/>
      <c r="AB83" s="53"/>
      <c r="AC83" s="56"/>
      <c r="AD83" s="53"/>
      <c r="AE83" s="53"/>
      <c r="AF83" s="53"/>
      <c r="AG83" s="54" t="s">
        <v>93</v>
      </c>
      <c r="AH83" s="335" t="s">
        <v>6</v>
      </c>
      <c r="AI83" s="230" t="s">
        <v>297</v>
      </c>
      <c r="AJ83" s="53"/>
      <c r="AK83" s="53"/>
      <c r="AL83" s="53" t="s">
        <v>1275</v>
      </c>
      <c r="AM83" s="53"/>
      <c r="AN83" s="56" t="s">
        <v>297</v>
      </c>
      <c r="AO83" s="53"/>
      <c r="AP83" s="53"/>
      <c r="AQ83" s="53" t="s">
        <v>592</v>
      </c>
      <c r="AR83" s="54"/>
      <c r="AS83" s="230"/>
      <c r="AT83" s="53"/>
      <c r="AU83" s="53"/>
      <c r="AV83" s="56"/>
    </row>
    <row r="84" spans="1:48" ht="20.100000000000001" customHeight="1">
      <c r="A84" s="36">
        <f>ROW()</f>
        <v>84</v>
      </c>
      <c r="B84" s="47">
        <v>1</v>
      </c>
      <c r="C84" s="60">
        <v>18</v>
      </c>
      <c r="D84" s="262" t="s">
        <v>174</v>
      </c>
      <c r="E84" s="266" t="s">
        <v>175</v>
      </c>
      <c r="F84" s="382" t="s">
        <v>1279</v>
      </c>
      <c r="G84" s="379" t="s">
        <v>1350</v>
      </c>
      <c r="H84" s="57" t="s">
        <v>1037</v>
      </c>
      <c r="I84" s="258" t="str">
        <f t="shared" si="10"/>
        <v>18/3023VT/20027</v>
      </c>
      <c r="J84" s="252" t="s">
        <v>176</v>
      </c>
      <c r="K84" s="68">
        <v>19.600000000000001</v>
      </c>
      <c r="L84" s="68">
        <v>16.600000000000001</v>
      </c>
      <c r="M84" s="68">
        <v>16.100000000000001</v>
      </c>
      <c r="N84" s="49">
        <v>2800</v>
      </c>
      <c r="O84" s="50" t="s">
        <v>87</v>
      </c>
      <c r="P84" s="64">
        <v>2100</v>
      </c>
      <c r="Q84" s="52">
        <f t="shared" si="9"/>
        <v>5.88</v>
      </c>
      <c r="R84" s="248" t="str">
        <f t="shared" si="11"/>
        <v>PD3023-18</v>
      </c>
      <c r="S84" s="250" t="str">
        <f t="shared" si="12"/>
        <v>3023.18</v>
      </c>
      <c r="T84" s="282" t="s">
        <v>1472</v>
      </c>
      <c r="U84" s="53" t="s">
        <v>88</v>
      </c>
      <c r="V84" s="54" t="s">
        <v>89</v>
      </c>
      <c r="W84" s="334">
        <v>1</v>
      </c>
      <c r="X84" s="55" t="s">
        <v>177</v>
      </c>
      <c r="Y84" s="53"/>
      <c r="Z84" s="53" t="s">
        <v>178</v>
      </c>
      <c r="AA84" s="53"/>
      <c r="AB84" s="53" t="s">
        <v>593</v>
      </c>
      <c r="AC84" s="56" t="s">
        <v>179</v>
      </c>
      <c r="AD84" s="53"/>
      <c r="AE84" s="53" t="s">
        <v>535</v>
      </c>
      <c r="AF84" s="53"/>
      <c r="AG84" s="54"/>
      <c r="AH84" s="335"/>
      <c r="AI84" s="230"/>
      <c r="AJ84" s="53"/>
      <c r="AK84" s="53"/>
      <c r="AL84" s="53"/>
      <c r="AM84" s="53"/>
      <c r="AN84" s="56"/>
      <c r="AO84" s="53"/>
      <c r="AP84" s="53"/>
      <c r="AQ84" s="53"/>
      <c r="AR84" s="54"/>
      <c r="AS84" s="230"/>
      <c r="AT84" s="53"/>
      <c r="AU84" s="53"/>
      <c r="AV84" s="56"/>
    </row>
    <row r="85" spans="1:48" ht="20.100000000000001" customHeight="1">
      <c r="A85" s="36">
        <f>ROW()</f>
        <v>85</v>
      </c>
      <c r="B85" s="47">
        <v>1</v>
      </c>
      <c r="C85" s="283">
        <v>3</v>
      </c>
      <c r="D85" s="264" t="s">
        <v>174</v>
      </c>
      <c r="E85" s="263" t="s">
        <v>710</v>
      </c>
      <c r="F85" s="380" t="s">
        <v>1369</v>
      </c>
      <c r="G85" s="380" t="s">
        <v>1350</v>
      </c>
      <c r="H85" s="61" t="s">
        <v>1477</v>
      </c>
      <c r="I85" s="383" t="s">
        <v>1484</v>
      </c>
      <c r="J85" s="254" t="s">
        <v>1404</v>
      </c>
      <c r="K85" s="244">
        <v>9.1</v>
      </c>
      <c r="L85" s="244">
        <v>7.1</v>
      </c>
      <c r="M85" s="244">
        <v>6.6</v>
      </c>
      <c r="N85" s="69">
        <v>2850</v>
      </c>
      <c r="O85" s="50" t="s">
        <v>87</v>
      </c>
      <c r="P85" s="64">
        <v>2070</v>
      </c>
      <c r="Q85" s="52">
        <f t="shared" si="9"/>
        <v>5.9</v>
      </c>
      <c r="R85" s="248" t="str">
        <f t="shared" si="11"/>
        <v>HD3023-3</v>
      </c>
      <c r="S85" s="250" t="str">
        <f t="shared" si="12"/>
        <v>3023.3</v>
      </c>
      <c r="T85" s="281" t="s">
        <v>6</v>
      </c>
      <c r="U85" s="53" t="s">
        <v>88</v>
      </c>
      <c r="V85" s="70"/>
      <c r="W85" s="337"/>
      <c r="X85" s="71"/>
      <c r="Y85" s="72"/>
      <c r="Z85" s="72"/>
      <c r="AA85" s="72"/>
      <c r="AB85" s="72"/>
      <c r="AC85" s="72"/>
      <c r="AD85" s="72"/>
      <c r="AE85" s="72"/>
      <c r="AF85" s="72"/>
      <c r="AG85" s="73"/>
      <c r="AH85" s="337"/>
      <c r="AI85" s="71"/>
      <c r="AJ85" s="72"/>
      <c r="AK85" s="72"/>
      <c r="AL85" s="72"/>
      <c r="AM85" s="72"/>
      <c r="AN85" s="72"/>
      <c r="AO85" s="72"/>
      <c r="AP85" s="72"/>
      <c r="AQ85" s="72"/>
      <c r="AR85" s="73"/>
      <c r="AS85" s="71"/>
      <c r="AT85" s="72"/>
      <c r="AU85" s="72"/>
      <c r="AV85" s="72"/>
    </row>
    <row r="86" spans="1:48" ht="20.100000000000001" customHeight="1">
      <c r="A86" s="36">
        <f>ROW()</f>
        <v>86</v>
      </c>
      <c r="B86" s="47">
        <v>1</v>
      </c>
      <c r="C86" s="63">
        <v>18</v>
      </c>
      <c r="D86" s="263" t="s">
        <v>174</v>
      </c>
      <c r="E86" s="263" t="s">
        <v>604</v>
      </c>
      <c r="F86" s="380" t="s">
        <v>1279</v>
      </c>
      <c r="G86" s="380" t="s">
        <v>1377</v>
      </c>
      <c r="H86" s="61" t="s">
        <v>941</v>
      </c>
      <c r="I86" s="258" t="str">
        <f t="shared" ref="I86:I98" si="13">CONCATENATE(C86,$B$2,G86,H86,$B$2,E86,)</f>
        <v>18/3024PU/20326</v>
      </c>
      <c r="J86" s="251" t="s">
        <v>1114</v>
      </c>
      <c r="K86" s="48">
        <v>20.399999999999999</v>
      </c>
      <c r="L86" s="48">
        <v>17.399999999999999</v>
      </c>
      <c r="M86" s="48">
        <v>16.899999999999999</v>
      </c>
      <c r="N86" s="49">
        <v>2800</v>
      </c>
      <c r="O86" s="50" t="s">
        <v>87</v>
      </c>
      <c r="P86" s="64">
        <v>2100</v>
      </c>
      <c r="Q86" s="52">
        <f t="shared" si="9"/>
        <v>5.88</v>
      </c>
      <c r="R86" s="248" t="str">
        <f t="shared" si="11"/>
        <v>PD3024-18</v>
      </c>
      <c r="S86" s="250" t="str">
        <f t="shared" si="12"/>
        <v>3024.18</v>
      </c>
      <c r="T86" s="282" t="s">
        <v>1471</v>
      </c>
      <c r="U86" s="53" t="s">
        <v>88</v>
      </c>
      <c r="V86" s="54" t="s">
        <v>89</v>
      </c>
      <c r="W86" s="334">
        <v>1</v>
      </c>
      <c r="X86" s="55" t="s">
        <v>667</v>
      </c>
      <c r="Y86" s="53"/>
      <c r="Z86" s="53" t="s">
        <v>668</v>
      </c>
      <c r="AA86" s="53"/>
      <c r="AB86" s="53"/>
      <c r="AC86" s="56" t="s">
        <v>669</v>
      </c>
      <c r="AD86" s="53" t="s">
        <v>670</v>
      </c>
      <c r="AE86" s="53" t="s">
        <v>671</v>
      </c>
      <c r="AF86" s="53"/>
      <c r="AG86" s="54" t="s">
        <v>275</v>
      </c>
      <c r="AH86" s="335" t="s">
        <v>6</v>
      </c>
      <c r="AI86" s="227">
        <v>273222</v>
      </c>
      <c r="AJ86" s="57"/>
      <c r="AK86" s="57"/>
      <c r="AL86" s="57"/>
      <c r="AM86" s="57"/>
      <c r="AN86" s="59"/>
      <c r="AO86" s="57"/>
      <c r="AP86" s="57"/>
      <c r="AQ86" s="57"/>
      <c r="AR86" s="54"/>
      <c r="AS86" s="227"/>
      <c r="AT86" s="57"/>
      <c r="AU86" s="57"/>
      <c r="AV86" s="59"/>
    </row>
    <row r="87" spans="1:48" ht="20.100000000000001" customHeight="1">
      <c r="A87" s="36">
        <f>ROW()</f>
        <v>87</v>
      </c>
      <c r="B87" s="47">
        <v>1</v>
      </c>
      <c r="C87" s="63">
        <v>18</v>
      </c>
      <c r="D87" s="263" t="s">
        <v>174</v>
      </c>
      <c r="E87" s="263" t="s">
        <v>605</v>
      </c>
      <c r="F87" s="380" t="s">
        <v>1279</v>
      </c>
      <c r="G87" s="380" t="s">
        <v>1382</v>
      </c>
      <c r="H87" s="61" t="s">
        <v>941</v>
      </c>
      <c r="I87" s="258" t="str">
        <f t="shared" si="13"/>
        <v>18/3025PU/22239</v>
      </c>
      <c r="J87" s="251" t="s">
        <v>622</v>
      </c>
      <c r="K87" s="48">
        <v>20.5</v>
      </c>
      <c r="L87" s="48">
        <v>17.5</v>
      </c>
      <c r="M87" s="48">
        <v>17</v>
      </c>
      <c r="N87" s="49">
        <v>2800</v>
      </c>
      <c r="O87" s="50" t="s">
        <v>87</v>
      </c>
      <c r="P87" s="64">
        <v>2100</v>
      </c>
      <c r="Q87" s="52">
        <f t="shared" si="9"/>
        <v>5.88</v>
      </c>
      <c r="R87" s="248" t="str">
        <f t="shared" si="11"/>
        <v>PD3025-18</v>
      </c>
      <c r="S87" s="250" t="str">
        <f t="shared" si="12"/>
        <v>3025.18</v>
      </c>
      <c r="T87" s="282" t="s">
        <v>1472</v>
      </c>
      <c r="U87" s="53" t="s">
        <v>88</v>
      </c>
      <c r="V87" s="54" t="s">
        <v>89</v>
      </c>
      <c r="W87" s="335" t="s">
        <v>6</v>
      </c>
      <c r="X87" s="55" t="s">
        <v>672</v>
      </c>
      <c r="Y87" s="53"/>
      <c r="Z87" s="53" t="s">
        <v>673</v>
      </c>
      <c r="AA87" s="53"/>
      <c r="AB87" s="53"/>
      <c r="AC87" s="56" t="s">
        <v>674</v>
      </c>
      <c r="AD87" s="53"/>
      <c r="AE87" s="53" t="s">
        <v>675</v>
      </c>
      <c r="AF87" s="53"/>
      <c r="AG87" s="54" t="s">
        <v>93</v>
      </c>
      <c r="AH87" s="334">
        <v>1</v>
      </c>
      <c r="AI87" s="227" t="s">
        <v>589</v>
      </c>
      <c r="AJ87" s="57"/>
      <c r="AK87" s="57"/>
      <c r="AL87" s="57" t="s">
        <v>911</v>
      </c>
      <c r="AM87" s="57"/>
      <c r="AN87" s="59" t="s">
        <v>589</v>
      </c>
      <c r="AO87" s="57" t="s">
        <v>590</v>
      </c>
      <c r="AP87" s="57"/>
      <c r="AQ87" s="57" t="s">
        <v>591</v>
      </c>
      <c r="AR87" s="54"/>
      <c r="AS87" s="227"/>
      <c r="AT87" s="57"/>
      <c r="AU87" s="57"/>
      <c r="AV87" s="59"/>
    </row>
    <row r="88" spans="1:48" ht="20.100000000000001" customHeight="1">
      <c r="A88" s="36">
        <f>ROW()</f>
        <v>88</v>
      </c>
      <c r="B88" s="47">
        <v>1</v>
      </c>
      <c r="C88" s="63">
        <v>18</v>
      </c>
      <c r="D88" s="263" t="s">
        <v>174</v>
      </c>
      <c r="E88" s="263" t="s">
        <v>599</v>
      </c>
      <c r="F88" s="380" t="s">
        <v>1279</v>
      </c>
      <c r="G88" s="380" t="s">
        <v>1370</v>
      </c>
      <c r="H88" s="61" t="s">
        <v>941</v>
      </c>
      <c r="I88" s="258" t="str">
        <f t="shared" si="13"/>
        <v>18/3030PU/20233</v>
      </c>
      <c r="J88" s="251" t="s">
        <v>1092</v>
      </c>
      <c r="K88" s="48">
        <v>20.5</v>
      </c>
      <c r="L88" s="48">
        <v>17.5</v>
      </c>
      <c r="M88" s="48">
        <v>17</v>
      </c>
      <c r="N88" s="49">
        <v>2800</v>
      </c>
      <c r="O88" s="50" t="s">
        <v>87</v>
      </c>
      <c r="P88" s="64">
        <v>2100</v>
      </c>
      <c r="Q88" s="52">
        <f t="shared" si="9"/>
        <v>5.88</v>
      </c>
      <c r="R88" s="248" t="str">
        <f t="shared" si="11"/>
        <v>PD3030-18</v>
      </c>
      <c r="S88" s="250" t="str">
        <f t="shared" si="12"/>
        <v>3030.18</v>
      </c>
      <c r="T88" s="282" t="s">
        <v>1471</v>
      </c>
      <c r="U88" s="53" t="s">
        <v>88</v>
      </c>
      <c r="V88" s="54"/>
      <c r="W88" s="335" t="s">
        <v>6</v>
      </c>
      <c r="X88" s="55"/>
      <c r="Y88" s="53"/>
      <c r="Z88" s="53"/>
      <c r="AA88" s="53"/>
      <c r="AB88" s="53"/>
      <c r="AC88" s="56"/>
      <c r="AD88" s="53"/>
      <c r="AE88" s="53"/>
      <c r="AF88" s="53"/>
      <c r="AG88" s="54" t="s">
        <v>93</v>
      </c>
      <c r="AH88" s="335" t="s">
        <v>6</v>
      </c>
      <c r="AI88" s="227" t="s">
        <v>628</v>
      </c>
      <c r="AJ88" s="57"/>
      <c r="AK88" s="57"/>
      <c r="AL88" s="57" t="s">
        <v>629</v>
      </c>
      <c r="AM88" s="57"/>
      <c r="AN88" s="59" t="s">
        <v>628</v>
      </c>
      <c r="AO88" s="57"/>
      <c r="AP88" s="57"/>
      <c r="AQ88" s="57"/>
      <c r="AR88" s="54"/>
      <c r="AS88" s="227"/>
      <c r="AT88" s="57"/>
      <c r="AU88" s="57"/>
      <c r="AV88" s="59"/>
    </row>
    <row r="89" spans="1:48" ht="20.100000000000001" customHeight="1">
      <c r="A89" s="36">
        <f>ROW()</f>
        <v>89</v>
      </c>
      <c r="B89" s="47">
        <v>1</v>
      </c>
      <c r="C89" s="63">
        <v>18</v>
      </c>
      <c r="D89" s="263" t="s">
        <v>174</v>
      </c>
      <c r="E89" s="263" t="s">
        <v>603</v>
      </c>
      <c r="F89" s="380" t="s">
        <v>1279</v>
      </c>
      <c r="G89" s="380" t="s">
        <v>1376</v>
      </c>
      <c r="H89" s="61" t="s">
        <v>941</v>
      </c>
      <c r="I89" s="258" t="str">
        <f t="shared" si="13"/>
        <v>18/3031PU/20320</v>
      </c>
      <c r="J89" s="251" t="s">
        <v>1111</v>
      </c>
      <c r="K89" s="48">
        <v>21.2</v>
      </c>
      <c r="L89" s="48">
        <v>18.2</v>
      </c>
      <c r="M89" s="48">
        <v>17.7</v>
      </c>
      <c r="N89" s="49">
        <v>2800</v>
      </c>
      <c r="O89" s="50" t="s">
        <v>87</v>
      </c>
      <c r="P89" s="64">
        <v>2100</v>
      </c>
      <c r="Q89" s="52">
        <f t="shared" si="9"/>
        <v>5.88</v>
      </c>
      <c r="R89" s="248" t="str">
        <f t="shared" si="11"/>
        <v>PD3031-18</v>
      </c>
      <c r="S89" s="250" t="str">
        <f t="shared" si="12"/>
        <v>3031.18</v>
      </c>
      <c r="T89" s="281" t="s">
        <v>1469</v>
      </c>
      <c r="U89" s="53" t="s">
        <v>88</v>
      </c>
      <c r="V89" s="54"/>
      <c r="W89" s="335" t="s">
        <v>6</v>
      </c>
      <c r="X89" s="55"/>
      <c r="Y89" s="53"/>
      <c r="Z89" s="53"/>
      <c r="AA89" s="53"/>
      <c r="AB89" s="53"/>
      <c r="AC89" s="56"/>
      <c r="AD89" s="53"/>
      <c r="AE89" s="53"/>
      <c r="AF89" s="53"/>
      <c r="AG89" s="54" t="s">
        <v>93</v>
      </c>
      <c r="AH89" s="335" t="s">
        <v>6</v>
      </c>
      <c r="AI89" s="227" t="s">
        <v>636</v>
      </c>
      <c r="AJ89" s="57"/>
      <c r="AK89" s="57"/>
      <c r="AL89" s="57" t="s">
        <v>637</v>
      </c>
      <c r="AM89" s="57"/>
      <c r="AN89" s="59" t="s">
        <v>636</v>
      </c>
      <c r="AO89" s="57"/>
      <c r="AP89" s="57"/>
      <c r="AQ89" s="57" t="s">
        <v>709</v>
      </c>
      <c r="AR89" s="54"/>
      <c r="AS89" s="227"/>
      <c r="AT89" s="57"/>
      <c r="AU89" s="57"/>
      <c r="AV89" s="59"/>
    </row>
    <row r="90" spans="1:48" ht="20.100000000000001" customHeight="1">
      <c r="A90" s="36">
        <f>ROW()</f>
        <v>90</v>
      </c>
      <c r="B90" s="47">
        <v>1</v>
      </c>
      <c r="C90" s="63">
        <v>18</v>
      </c>
      <c r="D90" s="263" t="s">
        <v>174</v>
      </c>
      <c r="E90" s="263" t="s">
        <v>601</v>
      </c>
      <c r="F90" s="380" t="s">
        <v>1279</v>
      </c>
      <c r="G90" s="380" t="s">
        <v>1372</v>
      </c>
      <c r="H90" s="61" t="s">
        <v>941</v>
      </c>
      <c r="I90" s="258" t="str">
        <f t="shared" si="13"/>
        <v>18/3036PU/20256</v>
      </c>
      <c r="J90" s="251" t="s">
        <v>1099</v>
      </c>
      <c r="K90" s="48">
        <v>20.5</v>
      </c>
      <c r="L90" s="48">
        <v>17.5</v>
      </c>
      <c r="M90" s="48">
        <v>17</v>
      </c>
      <c r="N90" s="49">
        <v>2800</v>
      </c>
      <c r="O90" s="50" t="s">
        <v>87</v>
      </c>
      <c r="P90" s="64">
        <v>2100</v>
      </c>
      <c r="Q90" s="52">
        <f t="shared" si="9"/>
        <v>5.88</v>
      </c>
      <c r="R90" s="248" t="str">
        <f t="shared" si="11"/>
        <v>PD3036-18</v>
      </c>
      <c r="S90" s="250" t="str">
        <f t="shared" si="12"/>
        <v>3036.18</v>
      </c>
      <c r="T90" s="282" t="s">
        <v>1471</v>
      </c>
      <c r="U90" s="53" t="s">
        <v>88</v>
      </c>
      <c r="V90" s="54" t="s">
        <v>89</v>
      </c>
      <c r="W90" s="335" t="s">
        <v>6</v>
      </c>
      <c r="X90" s="55" t="s">
        <v>258</v>
      </c>
      <c r="Y90" s="53"/>
      <c r="Z90" s="53" t="s">
        <v>259</v>
      </c>
      <c r="AA90" s="53"/>
      <c r="AB90" s="53" t="s">
        <v>260</v>
      </c>
      <c r="AC90" s="56" t="s">
        <v>261</v>
      </c>
      <c r="AD90" s="53"/>
      <c r="AE90" s="53" t="s">
        <v>262</v>
      </c>
      <c r="AF90" s="53"/>
      <c r="AG90" s="54" t="s">
        <v>93</v>
      </c>
      <c r="AH90" s="335" t="s">
        <v>6</v>
      </c>
      <c r="AI90" s="227" t="s">
        <v>632</v>
      </c>
      <c r="AJ90" s="57"/>
      <c r="AK90" s="57"/>
      <c r="AL90" s="57" t="s">
        <v>633</v>
      </c>
      <c r="AM90" s="57"/>
      <c r="AN90" s="59" t="s">
        <v>632</v>
      </c>
      <c r="AO90" s="57"/>
      <c r="AP90" s="57"/>
      <c r="AQ90" s="57"/>
      <c r="AR90" s="54"/>
      <c r="AS90" s="227"/>
      <c r="AT90" s="57"/>
      <c r="AU90" s="57"/>
      <c r="AV90" s="59"/>
    </row>
    <row r="91" spans="1:48" ht="20.100000000000001" customHeight="1">
      <c r="A91" s="36">
        <f>ROW()</f>
        <v>91</v>
      </c>
      <c r="B91" s="47">
        <v>1</v>
      </c>
      <c r="C91" s="63">
        <v>18</v>
      </c>
      <c r="D91" s="263" t="s">
        <v>174</v>
      </c>
      <c r="E91" s="340">
        <v>20348</v>
      </c>
      <c r="F91" s="380" t="s">
        <v>1279</v>
      </c>
      <c r="G91" s="380" t="s">
        <v>1378</v>
      </c>
      <c r="H91" s="61" t="s">
        <v>941</v>
      </c>
      <c r="I91" s="258" t="str">
        <f t="shared" si="13"/>
        <v>18/3037PU/20348</v>
      </c>
      <c r="J91" s="251" t="s">
        <v>1117</v>
      </c>
      <c r="K91" s="48">
        <v>20.399999999999999</v>
      </c>
      <c r="L91" s="48">
        <v>17.399999999999999</v>
      </c>
      <c r="M91" s="48">
        <v>16.899999999999999</v>
      </c>
      <c r="N91" s="49">
        <v>2800</v>
      </c>
      <c r="O91" s="50" t="s">
        <v>87</v>
      </c>
      <c r="P91" s="64">
        <v>2100</v>
      </c>
      <c r="Q91" s="52">
        <f t="shared" si="9"/>
        <v>5.88</v>
      </c>
      <c r="R91" s="248" t="str">
        <f t="shared" si="11"/>
        <v>PD3037-18</v>
      </c>
      <c r="S91" s="250" t="str">
        <f t="shared" si="12"/>
        <v>3037.18</v>
      </c>
      <c r="T91" s="282" t="s">
        <v>1471</v>
      </c>
      <c r="U91" s="53" t="s">
        <v>88</v>
      </c>
      <c r="V91" s="54" t="s">
        <v>89</v>
      </c>
      <c r="W91" s="335"/>
      <c r="X91" s="65" t="s">
        <v>812</v>
      </c>
      <c r="Y91" s="53"/>
      <c r="Z91" s="53" t="s">
        <v>813</v>
      </c>
      <c r="AA91" s="53"/>
      <c r="AB91" s="53"/>
      <c r="AC91" s="56" t="s">
        <v>814</v>
      </c>
      <c r="AD91" s="53"/>
      <c r="AE91" s="53" t="s">
        <v>1513</v>
      </c>
      <c r="AF91" s="53"/>
      <c r="AG91" s="54"/>
      <c r="AH91" s="335"/>
      <c r="AI91" s="231"/>
      <c r="AJ91" s="53"/>
      <c r="AK91" s="53"/>
      <c r="AL91" s="53"/>
      <c r="AM91" s="53"/>
      <c r="AN91" s="56"/>
      <c r="AO91" s="53"/>
      <c r="AP91" s="53"/>
      <c r="AQ91" s="53"/>
      <c r="AR91" s="54"/>
      <c r="AS91" s="231"/>
      <c r="AT91" s="53"/>
      <c r="AU91" s="53"/>
      <c r="AV91" s="56"/>
    </row>
    <row r="92" spans="1:48" ht="20.100000000000001" customHeight="1">
      <c r="A92" s="36">
        <f>ROW()</f>
        <v>92</v>
      </c>
      <c r="B92" s="47">
        <v>1</v>
      </c>
      <c r="C92" s="63">
        <v>18</v>
      </c>
      <c r="D92" s="263" t="s">
        <v>174</v>
      </c>
      <c r="E92" s="340">
        <v>20286</v>
      </c>
      <c r="F92" s="380" t="s">
        <v>1279</v>
      </c>
      <c r="G92" s="380" t="s">
        <v>1374</v>
      </c>
      <c r="H92" s="61" t="s">
        <v>941</v>
      </c>
      <c r="I92" s="258" t="str">
        <f t="shared" si="13"/>
        <v>18/3040PU/20286</v>
      </c>
      <c r="J92" s="251" t="s">
        <v>1105</v>
      </c>
      <c r="K92" s="48">
        <v>21.2</v>
      </c>
      <c r="L92" s="48">
        <v>18.2</v>
      </c>
      <c r="M92" s="48">
        <v>17.7</v>
      </c>
      <c r="N92" s="49">
        <v>2800</v>
      </c>
      <c r="O92" s="50" t="s">
        <v>87</v>
      </c>
      <c r="P92" s="64">
        <v>2100</v>
      </c>
      <c r="Q92" s="52">
        <f t="shared" si="9"/>
        <v>5.88</v>
      </c>
      <c r="R92" s="248" t="str">
        <f t="shared" si="11"/>
        <v>PD3040-18</v>
      </c>
      <c r="S92" s="250" t="str">
        <f t="shared" si="12"/>
        <v>3040.18</v>
      </c>
      <c r="T92" s="282" t="s">
        <v>1471</v>
      </c>
      <c r="U92" s="53" t="s">
        <v>88</v>
      </c>
      <c r="V92" s="54"/>
      <c r="W92" s="335"/>
      <c r="X92" s="65"/>
      <c r="Y92" s="53"/>
      <c r="Z92" s="53"/>
      <c r="AA92" s="53"/>
      <c r="AB92" s="53"/>
      <c r="AC92" s="56"/>
      <c r="AD92" s="53"/>
      <c r="AE92" s="53"/>
      <c r="AF92" s="53"/>
      <c r="AG92" s="54" t="s">
        <v>93</v>
      </c>
      <c r="AH92" s="335"/>
      <c r="AI92" s="231" t="s">
        <v>536</v>
      </c>
      <c r="AJ92" s="53"/>
      <c r="AK92" s="53"/>
      <c r="AL92" s="53" t="s">
        <v>915</v>
      </c>
      <c r="AM92" s="53"/>
      <c r="AN92" s="56" t="s">
        <v>536</v>
      </c>
      <c r="AO92" s="53"/>
      <c r="AP92" s="53"/>
      <c r="AQ92" s="53" t="s">
        <v>537</v>
      </c>
      <c r="AR92" s="54"/>
      <c r="AS92" s="231"/>
      <c r="AT92" s="53"/>
      <c r="AU92" s="53"/>
      <c r="AV92" s="56"/>
    </row>
    <row r="93" spans="1:48" ht="20.100000000000001" customHeight="1">
      <c r="A93" s="36">
        <f>ROW()</f>
        <v>93</v>
      </c>
      <c r="B93" s="47">
        <v>1</v>
      </c>
      <c r="C93" s="63">
        <v>18</v>
      </c>
      <c r="D93" s="263" t="s">
        <v>174</v>
      </c>
      <c r="E93" s="263" t="s">
        <v>276</v>
      </c>
      <c r="F93" s="380" t="s">
        <v>1279</v>
      </c>
      <c r="G93" s="380" t="s">
        <v>1383</v>
      </c>
      <c r="H93" s="61" t="s">
        <v>103</v>
      </c>
      <c r="I93" s="258" t="str">
        <f t="shared" si="13"/>
        <v>18/3045LN/22240</v>
      </c>
      <c r="J93" s="251" t="s">
        <v>1132</v>
      </c>
      <c r="K93" s="48">
        <v>20.399999999999999</v>
      </c>
      <c r="L93" s="48">
        <v>17.399999999999999</v>
      </c>
      <c r="M93" s="48">
        <v>16.899999999999999</v>
      </c>
      <c r="N93" s="49">
        <v>2800</v>
      </c>
      <c r="O93" s="50" t="s">
        <v>87</v>
      </c>
      <c r="P93" s="64">
        <v>2100</v>
      </c>
      <c r="Q93" s="52">
        <f t="shared" si="9"/>
        <v>5.88</v>
      </c>
      <c r="R93" s="248" t="str">
        <f t="shared" si="11"/>
        <v>PD3045-18</v>
      </c>
      <c r="S93" s="250" t="str">
        <f t="shared" si="12"/>
        <v>3045.18</v>
      </c>
      <c r="T93" s="282" t="s">
        <v>1473</v>
      </c>
      <c r="U93" s="53" t="s">
        <v>88</v>
      </c>
      <c r="V93" s="54"/>
      <c r="W93" s="335" t="s">
        <v>6</v>
      </c>
      <c r="X93" s="55" t="s">
        <v>212</v>
      </c>
      <c r="Y93" s="53"/>
      <c r="Z93" s="53" t="s">
        <v>909</v>
      </c>
      <c r="AA93" s="53"/>
      <c r="AB93" s="53" t="s">
        <v>213</v>
      </c>
      <c r="AC93" s="56" t="s">
        <v>214</v>
      </c>
      <c r="AD93" s="53"/>
      <c r="AE93" s="53" t="s">
        <v>216</v>
      </c>
      <c r="AF93" s="53"/>
      <c r="AG93" s="58" t="s">
        <v>275</v>
      </c>
      <c r="AH93" s="335" t="s">
        <v>6</v>
      </c>
      <c r="AI93" s="230"/>
      <c r="AJ93" s="53"/>
      <c r="AK93" s="53"/>
      <c r="AL93" s="53"/>
      <c r="AM93" s="53"/>
      <c r="AN93" s="56"/>
      <c r="AO93" s="53"/>
      <c r="AP93" s="53"/>
      <c r="AQ93" s="53"/>
      <c r="AR93" s="58"/>
      <c r="AS93" s="230"/>
      <c r="AT93" s="53"/>
      <c r="AU93" s="53"/>
      <c r="AV93" s="56"/>
    </row>
    <row r="94" spans="1:48" ht="20.100000000000001" customHeight="1">
      <c r="A94" s="36">
        <f>ROW()</f>
        <v>94</v>
      </c>
      <c r="B94" s="47">
        <v>1</v>
      </c>
      <c r="C94" s="63">
        <v>18</v>
      </c>
      <c r="D94" s="263" t="s">
        <v>174</v>
      </c>
      <c r="E94" s="340">
        <v>20284</v>
      </c>
      <c r="F94" s="380" t="s">
        <v>1279</v>
      </c>
      <c r="G94" s="380" t="s">
        <v>1373</v>
      </c>
      <c r="H94" s="61" t="s">
        <v>959</v>
      </c>
      <c r="I94" s="258" t="str">
        <f t="shared" si="13"/>
        <v>18/3049SG/20284</v>
      </c>
      <c r="J94" s="251" t="s">
        <v>1102</v>
      </c>
      <c r="K94" s="48">
        <v>20.8</v>
      </c>
      <c r="L94" s="48">
        <v>17.8</v>
      </c>
      <c r="M94" s="48">
        <v>17.3</v>
      </c>
      <c r="N94" s="49">
        <v>2800</v>
      </c>
      <c r="O94" s="50" t="s">
        <v>87</v>
      </c>
      <c r="P94" s="64">
        <v>2100</v>
      </c>
      <c r="Q94" s="52">
        <f t="shared" si="9"/>
        <v>5.88</v>
      </c>
      <c r="R94" s="248" t="str">
        <f t="shared" si="11"/>
        <v>PD3049-18</v>
      </c>
      <c r="S94" s="250" t="str">
        <f t="shared" si="12"/>
        <v>3049.18</v>
      </c>
      <c r="T94" s="282" t="s">
        <v>1467</v>
      </c>
      <c r="U94" s="53" t="s">
        <v>88</v>
      </c>
      <c r="V94" s="54" t="s">
        <v>89</v>
      </c>
      <c r="W94" s="335"/>
      <c r="X94" s="65" t="s">
        <v>1494</v>
      </c>
      <c r="Y94" s="53"/>
      <c r="Z94" s="53" t="s">
        <v>1495</v>
      </c>
      <c r="AA94" s="53"/>
      <c r="AB94" s="53" t="s">
        <v>1496</v>
      </c>
      <c r="AC94" s="56" t="s">
        <v>1497</v>
      </c>
      <c r="AD94" s="53"/>
      <c r="AE94" s="53" t="s">
        <v>1498</v>
      </c>
      <c r="AF94" s="53"/>
      <c r="AG94" s="54"/>
      <c r="AH94" s="335"/>
      <c r="AI94" s="231"/>
      <c r="AJ94" s="53"/>
      <c r="AK94" s="53"/>
      <c r="AL94" s="53"/>
      <c r="AM94" s="53"/>
      <c r="AN94" s="56"/>
      <c r="AO94" s="53"/>
      <c r="AP94" s="53"/>
      <c r="AQ94" s="53"/>
      <c r="AR94" s="54"/>
      <c r="AS94" s="231"/>
      <c r="AT94" s="53"/>
      <c r="AU94" s="53"/>
      <c r="AV94" s="56"/>
    </row>
    <row r="95" spans="1:48" ht="20.100000000000001" customHeight="1">
      <c r="A95" s="36">
        <f>ROW()</f>
        <v>95</v>
      </c>
      <c r="B95" s="47">
        <v>1</v>
      </c>
      <c r="C95" s="63">
        <v>18</v>
      </c>
      <c r="D95" s="263" t="s">
        <v>174</v>
      </c>
      <c r="E95" s="340">
        <v>20372</v>
      </c>
      <c r="F95" s="380" t="s">
        <v>1279</v>
      </c>
      <c r="G95" s="380" t="s">
        <v>1381</v>
      </c>
      <c r="H95" s="61" t="s">
        <v>941</v>
      </c>
      <c r="I95" s="258" t="str">
        <f t="shared" si="13"/>
        <v>18/3050PU/20372</v>
      </c>
      <c r="J95" s="251" t="s">
        <v>1126</v>
      </c>
      <c r="K95" s="48">
        <v>21</v>
      </c>
      <c r="L95" s="48">
        <v>18</v>
      </c>
      <c r="M95" s="48">
        <v>17.5</v>
      </c>
      <c r="N95" s="49">
        <v>2800</v>
      </c>
      <c r="O95" s="50" t="s">
        <v>87</v>
      </c>
      <c r="P95" s="64">
        <v>2100</v>
      </c>
      <c r="Q95" s="52">
        <f t="shared" si="9"/>
        <v>5.88</v>
      </c>
      <c r="R95" s="248" t="str">
        <f t="shared" si="11"/>
        <v>PD3050-18</v>
      </c>
      <c r="S95" s="250" t="str">
        <f t="shared" si="12"/>
        <v>3050.18</v>
      </c>
      <c r="T95" s="281" t="s">
        <v>1469</v>
      </c>
      <c r="U95" s="53" t="s">
        <v>88</v>
      </c>
      <c r="V95" s="54"/>
      <c r="W95" s="335"/>
      <c r="X95" s="65"/>
      <c r="Y95" s="53"/>
      <c r="Z95" s="53"/>
      <c r="AA95" s="53"/>
      <c r="AB95" s="53"/>
      <c r="AC95" s="56"/>
      <c r="AD95" s="53"/>
      <c r="AE95" s="53"/>
      <c r="AF95" s="53"/>
      <c r="AG95" s="54" t="s">
        <v>93</v>
      </c>
      <c r="AH95" s="335"/>
      <c r="AI95" s="231" t="s">
        <v>785</v>
      </c>
      <c r="AJ95" s="53"/>
      <c r="AK95" s="53"/>
      <c r="AL95" s="53" t="s">
        <v>804</v>
      </c>
      <c r="AM95" s="53"/>
      <c r="AN95" s="56" t="s">
        <v>785</v>
      </c>
      <c r="AO95" s="53"/>
      <c r="AP95" s="53"/>
      <c r="AQ95" s="53" t="s">
        <v>852</v>
      </c>
      <c r="AR95" s="54"/>
      <c r="AS95" s="231"/>
      <c r="AT95" s="53"/>
      <c r="AU95" s="53"/>
      <c r="AV95" s="56"/>
    </row>
    <row r="96" spans="1:48" ht="20.100000000000001" customHeight="1">
      <c r="A96" s="36">
        <f>ROW()</f>
        <v>96</v>
      </c>
      <c r="B96" s="47">
        <v>1</v>
      </c>
      <c r="C96" s="63">
        <v>18</v>
      </c>
      <c r="D96" s="263" t="s">
        <v>174</v>
      </c>
      <c r="E96" s="340">
        <v>20365</v>
      </c>
      <c r="F96" s="380" t="s">
        <v>1279</v>
      </c>
      <c r="G96" s="380" t="s">
        <v>1379</v>
      </c>
      <c r="H96" s="61" t="s">
        <v>941</v>
      </c>
      <c r="I96" s="258" t="str">
        <f t="shared" si="13"/>
        <v>18/3053PU/20365</v>
      </c>
      <c r="J96" s="251" t="s">
        <v>1120</v>
      </c>
      <c r="K96" s="48">
        <v>21.5</v>
      </c>
      <c r="L96" s="48">
        <v>18.5</v>
      </c>
      <c r="M96" s="48">
        <v>18</v>
      </c>
      <c r="N96" s="49">
        <v>2800</v>
      </c>
      <c r="O96" s="50" t="s">
        <v>87</v>
      </c>
      <c r="P96" s="64">
        <v>2100</v>
      </c>
      <c r="Q96" s="52">
        <f t="shared" si="9"/>
        <v>5.88</v>
      </c>
      <c r="R96" s="248" t="str">
        <f t="shared" si="11"/>
        <v>PD3053-18</v>
      </c>
      <c r="S96" s="250" t="str">
        <f t="shared" si="12"/>
        <v>3053.18</v>
      </c>
      <c r="T96" s="282" t="s">
        <v>1472</v>
      </c>
      <c r="U96" s="53" t="s">
        <v>88</v>
      </c>
      <c r="V96" s="54"/>
      <c r="W96" s="335"/>
      <c r="X96" s="65"/>
      <c r="Y96" s="53"/>
      <c r="Z96" s="53"/>
      <c r="AA96" s="53"/>
      <c r="AB96" s="53"/>
      <c r="AC96" s="56"/>
      <c r="AD96" s="53"/>
      <c r="AE96" s="53"/>
      <c r="AF96" s="53"/>
      <c r="AG96" s="54" t="s">
        <v>93</v>
      </c>
      <c r="AH96" s="335"/>
      <c r="AI96" s="231" t="s">
        <v>783</v>
      </c>
      <c r="AJ96" s="53"/>
      <c r="AK96" s="53"/>
      <c r="AL96" s="53" t="s">
        <v>802</v>
      </c>
      <c r="AM96" s="53"/>
      <c r="AN96" s="56" t="s">
        <v>783</v>
      </c>
      <c r="AO96" s="53"/>
      <c r="AP96" s="53"/>
      <c r="AQ96" s="53" t="s">
        <v>866</v>
      </c>
      <c r="AR96" s="54"/>
      <c r="AS96" s="231"/>
      <c r="AT96" s="53"/>
      <c r="AU96" s="53"/>
      <c r="AV96" s="56"/>
    </row>
    <row r="97" spans="1:48" ht="20.100000000000001" customHeight="1">
      <c r="A97" s="36">
        <f>ROW()</f>
        <v>97</v>
      </c>
      <c r="B97" s="47">
        <v>1</v>
      </c>
      <c r="C97" s="63">
        <v>18</v>
      </c>
      <c r="D97" s="263" t="s">
        <v>174</v>
      </c>
      <c r="E97" s="340">
        <v>20367</v>
      </c>
      <c r="F97" s="380" t="s">
        <v>1279</v>
      </c>
      <c r="G97" s="380" t="s">
        <v>1380</v>
      </c>
      <c r="H97" s="61" t="s">
        <v>941</v>
      </c>
      <c r="I97" s="258" t="str">
        <f t="shared" si="13"/>
        <v>18/3055PU/20367</v>
      </c>
      <c r="J97" s="251" t="s">
        <v>1123</v>
      </c>
      <c r="K97" s="48">
        <v>21</v>
      </c>
      <c r="L97" s="48">
        <v>18</v>
      </c>
      <c r="M97" s="48">
        <v>17.5</v>
      </c>
      <c r="N97" s="49">
        <v>2800</v>
      </c>
      <c r="O97" s="50" t="s">
        <v>87</v>
      </c>
      <c r="P97" s="64">
        <v>2100</v>
      </c>
      <c r="Q97" s="52">
        <f t="shared" si="9"/>
        <v>5.88</v>
      </c>
      <c r="R97" s="248" t="str">
        <f t="shared" si="11"/>
        <v>PD3055-18</v>
      </c>
      <c r="S97" s="250" t="str">
        <f t="shared" si="12"/>
        <v>3055.18</v>
      </c>
      <c r="T97" s="282" t="s">
        <v>1471</v>
      </c>
      <c r="U97" s="53" t="s">
        <v>88</v>
      </c>
      <c r="V97" s="54"/>
      <c r="W97" s="335"/>
      <c r="X97" s="65"/>
      <c r="Y97" s="53"/>
      <c r="Z97" s="53"/>
      <c r="AA97" s="53"/>
      <c r="AB97" s="53"/>
      <c r="AC97" s="56"/>
      <c r="AD97" s="53"/>
      <c r="AE97" s="53"/>
      <c r="AF97" s="53"/>
      <c r="AG97" s="54" t="s">
        <v>93</v>
      </c>
      <c r="AH97" s="335"/>
      <c r="AI97" s="231" t="s">
        <v>784</v>
      </c>
      <c r="AJ97" s="53"/>
      <c r="AK97" s="53"/>
      <c r="AL97" s="53" t="s">
        <v>803</v>
      </c>
      <c r="AM97" s="53"/>
      <c r="AN97" s="56" t="s">
        <v>784</v>
      </c>
      <c r="AO97" s="53"/>
      <c r="AP97" s="53"/>
      <c r="AQ97" s="53"/>
      <c r="AR97" s="54"/>
      <c r="AS97" s="231"/>
      <c r="AT97" s="53"/>
      <c r="AU97" s="53"/>
      <c r="AV97" s="56"/>
    </row>
    <row r="98" spans="1:48" ht="20.100000000000001" customHeight="1">
      <c r="A98" s="36">
        <f>ROW()</f>
        <v>98</v>
      </c>
      <c r="B98" s="47">
        <v>1</v>
      </c>
      <c r="C98" s="63">
        <v>18</v>
      </c>
      <c r="D98" s="263" t="s">
        <v>174</v>
      </c>
      <c r="E98" s="263" t="s">
        <v>247</v>
      </c>
      <c r="F98" s="380" t="s">
        <v>1279</v>
      </c>
      <c r="G98" s="380" t="s">
        <v>1367</v>
      </c>
      <c r="H98" s="61" t="s">
        <v>103</v>
      </c>
      <c r="I98" s="258" t="str">
        <f t="shared" si="13"/>
        <v>18/3061LN/20168</v>
      </c>
      <c r="J98" s="251" t="s">
        <v>1084</v>
      </c>
      <c r="K98" s="48">
        <v>21</v>
      </c>
      <c r="L98" s="48">
        <v>18</v>
      </c>
      <c r="M98" s="48">
        <v>17.5</v>
      </c>
      <c r="N98" s="49">
        <v>2800</v>
      </c>
      <c r="O98" s="50" t="s">
        <v>87</v>
      </c>
      <c r="P98" s="64">
        <v>2100</v>
      </c>
      <c r="Q98" s="52">
        <f t="shared" si="9"/>
        <v>5.88</v>
      </c>
      <c r="R98" s="248" t="str">
        <f t="shared" si="11"/>
        <v>PD3061-18</v>
      </c>
      <c r="S98" s="250" t="str">
        <f t="shared" si="12"/>
        <v>3061.18</v>
      </c>
      <c r="T98" s="282" t="s">
        <v>1473</v>
      </c>
      <c r="U98" s="53" t="s">
        <v>88</v>
      </c>
      <c r="V98" s="54" t="s">
        <v>89</v>
      </c>
      <c r="W98" s="335" t="s">
        <v>6</v>
      </c>
      <c r="X98" s="55" t="s">
        <v>212</v>
      </c>
      <c r="Y98" s="53"/>
      <c r="Z98" s="53" t="s">
        <v>538</v>
      </c>
      <c r="AA98" s="53"/>
      <c r="AB98" s="53" t="s">
        <v>213</v>
      </c>
      <c r="AC98" s="56" t="s">
        <v>214</v>
      </c>
      <c r="AD98" s="53" t="s">
        <v>215</v>
      </c>
      <c r="AE98" s="53" t="s">
        <v>216</v>
      </c>
      <c r="AF98" s="53"/>
      <c r="AG98" s="54" t="s">
        <v>93</v>
      </c>
      <c r="AH98" s="334">
        <v>1</v>
      </c>
      <c r="AI98" s="230"/>
      <c r="AJ98" s="53"/>
      <c r="AK98" s="53"/>
      <c r="AL98" s="53"/>
      <c r="AM98" s="53"/>
      <c r="AN98" s="56"/>
      <c r="AO98" s="53"/>
      <c r="AP98" s="53"/>
      <c r="AQ98" s="53"/>
      <c r="AR98" s="54"/>
      <c r="AS98" s="230"/>
      <c r="AT98" s="53"/>
      <c r="AU98" s="53"/>
      <c r="AV98" s="56"/>
    </row>
    <row r="99" spans="1:48" ht="20.100000000000001" customHeight="1">
      <c r="A99" s="36">
        <v>99</v>
      </c>
      <c r="B99" s="47">
        <v>1</v>
      </c>
      <c r="C99" s="63">
        <v>18</v>
      </c>
      <c r="D99" s="263"/>
      <c r="E99" s="263"/>
      <c r="F99" s="384" t="s">
        <v>1279</v>
      </c>
      <c r="G99" s="390">
        <v>3071</v>
      </c>
      <c r="H99" s="393" t="s">
        <v>103</v>
      </c>
      <c r="I99" s="258" t="str">
        <f t="shared" ref="I99:I117" si="14">CONCATENATE(C99,$B$2,G99,H99)</f>
        <v>18/3071LN</v>
      </c>
      <c r="J99" s="397" t="s">
        <v>1287</v>
      </c>
      <c r="K99" s="359">
        <v>20.7</v>
      </c>
      <c r="L99" s="359">
        <v>17.7</v>
      </c>
      <c r="M99" s="359">
        <v>17.2</v>
      </c>
      <c r="N99" s="49">
        <v>2800</v>
      </c>
      <c r="O99" s="50" t="s">
        <v>87</v>
      </c>
      <c r="P99" s="51">
        <v>2100</v>
      </c>
      <c r="Q99" s="52">
        <f t="shared" si="9"/>
        <v>5.88</v>
      </c>
      <c r="R99" s="248" t="str">
        <f t="shared" si="11"/>
        <v>PD3071-18</v>
      </c>
      <c r="S99" s="250" t="str">
        <f t="shared" si="12"/>
        <v>3071.18</v>
      </c>
      <c r="T99" s="282" t="s">
        <v>1471</v>
      </c>
      <c r="U99" s="53" t="s">
        <v>88</v>
      </c>
      <c r="V99" s="54"/>
      <c r="W99" s="335"/>
      <c r="X99" s="62"/>
      <c r="Y99" s="57"/>
      <c r="Z99" s="57"/>
      <c r="AA99" s="57"/>
      <c r="AB99" s="57"/>
      <c r="AC99" s="59"/>
      <c r="AD99" s="57"/>
      <c r="AE99" s="57"/>
      <c r="AF99" s="57"/>
      <c r="AG99" s="58" t="s">
        <v>93</v>
      </c>
      <c r="AH99" s="335"/>
      <c r="AI99" s="227" t="s">
        <v>1519</v>
      </c>
      <c r="AJ99" s="57"/>
      <c r="AK99" s="57"/>
      <c r="AL99" s="57" t="s">
        <v>1520</v>
      </c>
      <c r="AM99" s="57"/>
      <c r="AN99" s="59" t="s">
        <v>1519</v>
      </c>
      <c r="AO99" s="57"/>
      <c r="AP99" s="57"/>
      <c r="AQ99" s="57"/>
      <c r="AR99" s="58"/>
      <c r="AS99" s="227"/>
      <c r="AT99" s="57"/>
      <c r="AU99" s="57"/>
      <c r="AV99" s="59"/>
    </row>
    <row r="100" spans="1:48" ht="20.100000000000001" customHeight="1">
      <c r="A100" s="36">
        <v>100</v>
      </c>
      <c r="B100" s="47">
        <v>1</v>
      </c>
      <c r="C100" s="63">
        <v>18</v>
      </c>
      <c r="D100" s="263"/>
      <c r="E100" s="263"/>
      <c r="F100" s="384" t="s">
        <v>1279</v>
      </c>
      <c r="G100" s="390">
        <v>3089</v>
      </c>
      <c r="H100" s="393" t="s">
        <v>1280</v>
      </c>
      <c r="I100" s="258" t="str">
        <f t="shared" si="14"/>
        <v>18/3089WP</v>
      </c>
      <c r="J100" s="397" t="s">
        <v>1288</v>
      </c>
      <c r="K100" s="359">
        <v>20.2</v>
      </c>
      <c r="L100" s="359">
        <v>17.2</v>
      </c>
      <c r="M100" s="359">
        <v>16.7</v>
      </c>
      <c r="N100" s="49">
        <v>2800</v>
      </c>
      <c r="O100" s="50" t="s">
        <v>87</v>
      </c>
      <c r="P100" s="51">
        <v>2100</v>
      </c>
      <c r="Q100" s="52">
        <f t="shared" si="9"/>
        <v>5.88</v>
      </c>
      <c r="R100" s="248" t="str">
        <f t="shared" si="11"/>
        <v>PD3089-18</v>
      </c>
      <c r="S100" s="250" t="str">
        <f t="shared" si="12"/>
        <v>3089.18</v>
      </c>
      <c r="T100" s="282" t="s">
        <v>1471</v>
      </c>
      <c r="U100" s="53" t="s">
        <v>88</v>
      </c>
      <c r="V100" s="54"/>
      <c r="W100" s="335"/>
      <c r="X100" s="62"/>
      <c r="Y100" s="57"/>
      <c r="Z100" s="57"/>
      <c r="AA100" s="57"/>
      <c r="AB100" s="57"/>
      <c r="AC100" s="59"/>
      <c r="AD100" s="57"/>
      <c r="AE100" s="57"/>
      <c r="AF100" s="57"/>
      <c r="AG100" s="58" t="s">
        <v>93</v>
      </c>
      <c r="AH100" s="335"/>
      <c r="AI100" s="227" t="s">
        <v>1521</v>
      </c>
      <c r="AJ100" s="57"/>
      <c r="AK100" s="57"/>
      <c r="AL100" s="57" t="s">
        <v>1522</v>
      </c>
      <c r="AM100" s="57"/>
      <c r="AN100" s="59" t="s">
        <v>1521</v>
      </c>
      <c r="AO100" s="57"/>
      <c r="AP100" s="57"/>
      <c r="AQ100" s="57"/>
      <c r="AR100" s="58"/>
      <c r="AS100" s="227"/>
      <c r="AT100" s="57"/>
      <c r="AU100" s="57"/>
      <c r="AV100" s="59"/>
    </row>
    <row r="101" spans="1:48" ht="20.100000000000001" customHeight="1">
      <c r="A101" s="36">
        <v>101</v>
      </c>
      <c r="B101" s="47">
        <v>1</v>
      </c>
      <c r="C101" s="63">
        <v>18</v>
      </c>
      <c r="D101" s="263"/>
      <c r="E101" s="263"/>
      <c r="F101" s="384" t="s">
        <v>1279</v>
      </c>
      <c r="G101" s="390">
        <v>3094</v>
      </c>
      <c r="H101" s="393" t="s">
        <v>1281</v>
      </c>
      <c r="I101" s="258" t="str">
        <f t="shared" si="14"/>
        <v>18/3094RW</v>
      </c>
      <c r="J101" s="397" t="s">
        <v>1289</v>
      </c>
      <c r="K101" s="359">
        <v>20.2</v>
      </c>
      <c r="L101" s="359">
        <v>17.2</v>
      </c>
      <c r="M101" s="359">
        <v>16.7</v>
      </c>
      <c r="N101" s="49">
        <v>2800</v>
      </c>
      <c r="O101" s="50" t="s">
        <v>87</v>
      </c>
      <c r="P101" s="51">
        <v>2100</v>
      </c>
      <c r="Q101" s="52">
        <f t="shared" si="9"/>
        <v>5.88</v>
      </c>
      <c r="R101" s="248" t="str">
        <f t="shared" si="11"/>
        <v>PD3094-18</v>
      </c>
      <c r="S101" s="250" t="str">
        <f t="shared" si="12"/>
        <v>3094.18</v>
      </c>
      <c r="T101" s="282" t="s">
        <v>1472</v>
      </c>
      <c r="U101" s="53" t="s">
        <v>88</v>
      </c>
      <c r="V101" s="54"/>
      <c r="W101" s="335"/>
      <c r="X101" s="62"/>
      <c r="Y101" s="57"/>
      <c r="Z101" s="57"/>
      <c r="AA101" s="57"/>
      <c r="AB101" s="57"/>
      <c r="AC101" s="59"/>
      <c r="AD101" s="57"/>
      <c r="AE101" s="57"/>
      <c r="AF101" s="57"/>
      <c r="AG101" s="58" t="s">
        <v>93</v>
      </c>
      <c r="AH101" s="335"/>
      <c r="AI101" s="227" t="s">
        <v>1523</v>
      </c>
      <c r="AJ101" s="57"/>
      <c r="AK101" s="57"/>
      <c r="AL101" s="57" t="s">
        <v>1524</v>
      </c>
      <c r="AM101" s="57"/>
      <c r="AN101" s="59" t="s">
        <v>1523</v>
      </c>
      <c r="AO101" s="57"/>
      <c r="AP101" s="57"/>
      <c r="AQ101" s="57"/>
      <c r="AR101" s="58"/>
      <c r="AS101" s="227"/>
      <c r="AT101" s="57"/>
      <c r="AU101" s="57"/>
      <c r="AV101" s="59"/>
    </row>
    <row r="102" spans="1:48" ht="20.100000000000001" customHeight="1">
      <c r="A102" s="36">
        <v>102</v>
      </c>
      <c r="B102" s="47">
        <v>1</v>
      </c>
      <c r="C102" s="63">
        <v>18</v>
      </c>
      <c r="D102" s="263"/>
      <c r="E102" s="263"/>
      <c r="F102" s="384" t="s">
        <v>1279</v>
      </c>
      <c r="G102" s="390">
        <v>3095</v>
      </c>
      <c r="H102" s="393" t="s">
        <v>1281</v>
      </c>
      <c r="I102" s="258" t="str">
        <f t="shared" si="14"/>
        <v>18/3095RW</v>
      </c>
      <c r="J102" s="397" t="s">
        <v>1290</v>
      </c>
      <c r="K102" s="359">
        <v>20.2</v>
      </c>
      <c r="L102" s="359">
        <v>17.2</v>
      </c>
      <c r="M102" s="359">
        <v>16.7</v>
      </c>
      <c r="N102" s="49">
        <v>2800</v>
      </c>
      <c r="O102" s="50" t="s">
        <v>87</v>
      </c>
      <c r="P102" s="51">
        <v>2100</v>
      </c>
      <c r="Q102" s="52">
        <f t="shared" si="9"/>
        <v>5.88</v>
      </c>
      <c r="R102" s="248" t="str">
        <f t="shared" si="11"/>
        <v>PD3095-18</v>
      </c>
      <c r="S102" s="250" t="str">
        <f t="shared" si="12"/>
        <v>3095.18</v>
      </c>
      <c r="T102" s="282" t="s">
        <v>1473</v>
      </c>
      <c r="U102" s="53" t="s">
        <v>88</v>
      </c>
      <c r="V102" s="54"/>
      <c r="W102" s="335"/>
      <c r="X102" s="62"/>
      <c r="Y102" s="57"/>
      <c r="Z102" s="57"/>
      <c r="AA102" s="57"/>
      <c r="AB102" s="57"/>
      <c r="AC102" s="59"/>
      <c r="AD102" s="57"/>
      <c r="AE102" s="57"/>
      <c r="AF102" s="57"/>
      <c r="AG102" s="58" t="s">
        <v>93</v>
      </c>
      <c r="AH102" s="335"/>
      <c r="AI102" s="227" t="s">
        <v>1525</v>
      </c>
      <c r="AJ102" s="57"/>
      <c r="AK102" s="57"/>
      <c r="AL102" s="57" t="s">
        <v>1526</v>
      </c>
      <c r="AM102" s="57"/>
      <c r="AN102" s="59" t="s">
        <v>1525</v>
      </c>
      <c r="AO102" s="57"/>
      <c r="AP102" s="57"/>
      <c r="AQ102" s="57"/>
      <c r="AR102" s="58"/>
      <c r="AS102" s="227"/>
      <c r="AT102" s="57"/>
      <c r="AU102" s="57"/>
      <c r="AV102" s="59"/>
    </row>
    <row r="103" spans="1:48" ht="20.100000000000001" customHeight="1">
      <c r="A103" s="36">
        <v>103</v>
      </c>
      <c r="B103" s="47">
        <v>1</v>
      </c>
      <c r="C103" s="63">
        <v>18</v>
      </c>
      <c r="D103" s="263"/>
      <c r="E103" s="263"/>
      <c r="F103" s="384" t="s">
        <v>1279</v>
      </c>
      <c r="G103" s="390">
        <v>3096</v>
      </c>
      <c r="H103" s="393" t="s">
        <v>1281</v>
      </c>
      <c r="I103" s="258" t="str">
        <f t="shared" si="14"/>
        <v>18/3096RW</v>
      </c>
      <c r="J103" s="397" t="s">
        <v>1291</v>
      </c>
      <c r="K103" s="359">
        <v>20.2</v>
      </c>
      <c r="L103" s="359">
        <v>17.2</v>
      </c>
      <c r="M103" s="359">
        <v>16.7</v>
      </c>
      <c r="N103" s="49">
        <v>2800</v>
      </c>
      <c r="O103" s="50" t="s">
        <v>87</v>
      </c>
      <c r="P103" s="51">
        <v>2100</v>
      </c>
      <c r="Q103" s="52">
        <f t="shared" si="9"/>
        <v>5.88</v>
      </c>
      <c r="R103" s="248" t="str">
        <f t="shared" si="11"/>
        <v>PD3096-18</v>
      </c>
      <c r="S103" s="250" t="str">
        <f t="shared" si="12"/>
        <v>3096.18</v>
      </c>
      <c r="T103" s="282" t="s">
        <v>1467</v>
      </c>
      <c r="U103" s="53" t="s">
        <v>88</v>
      </c>
      <c r="V103" s="54" t="s">
        <v>89</v>
      </c>
      <c r="W103" s="335"/>
      <c r="X103" s="62" t="s">
        <v>1527</v>
      </c>
      <c r="Y103" s="57"/>
      <c r="Z103" s="53" t="s">
        <v>1528</v>
      </c>
      <c r="AA103" s="53" t="s">
        <v>1529</v>
      </c>
      <c r="AB103" s="57"/>
      <c r="AC103" s="59" t="s">
        <v>1530</v>
      </c>
      <c r="AD103" s="57"/>
      <c r="AE103" s="57" t="s">
        <v>1531</v>
      </c>
      <c r="AF103" s="57"/>
      <c r="AG103" s="58"/>
      <c r="AH103" s="335"/>
      <c r="AI103" s="227"/>
      <c r="AJ103" s="57"/>
      <c r="AK103" s="57"/>
      <c r="AL103" s="57"/>
      <c r="AM103" s="57"/>
      <c r="AN103" s="59"/>
      <c r="AO103" s="57"/>
      <c r="AP103" s="57"/>
      <c r="AQ103" s="57"/>
      <c r="AR103" s="58"/>
      <c r="AS103" s="227"/>
      <c r="AT103" s="57"/>
      <c r="AU103" s="57"/>
      <c r="AV103" s="59"/>
    </row>
    <row r="104" spans="1:48" ht="20.100000000000001" customHeight="1">
      <c r="A104" s="36">
        <v>104</v>
      </c>
      <c r="B104" s="47">
        <v>1</v>
      </c>
      <c r="C104" s="63">
        <v>18</v>
      </c>
      <c r="D104" s="263"/>
      <c r="E104" s="263"/>
      <c r="F104" s="384" t="s">
        <v>1279</v>
      </c>
      <c r="G104" s="390">
        <v>3097</v>
      </c>
      <c r="H104" s="393" t="s">
        <v>1281</v>
      </c>
      <c r="I104" s="258" t="str">
        <f t="shared" si="14"/>
        <v>18/3097RW</v>
      </c>
      <c r="J104" s="397" t="s">
        <v>1292</v>
      </c>
      <c r="K104" s="359">
        <v>20.2</v>
      </c>
      <c r="L104" s="359">
        <v>17.2</v>
      </c>
      <c r="M104" s="359">
        <v>16.7</v>
      </c>
      <c r="N104" s="49">
        <v>2800</v>
      </c>
      <c r="O104" s="50" t="s">
        <v>87</v>
      </c>
      <c r="P104" s="51">
        <v>2100</v>
      </c>
      <c r="Q104" s="52">
        <f t="shared" si="9"/>
        <v>5.88</v>
      </c>
      <c r="R104" s="248" t="str">
        <f t="shared" si="11"/>
        <v>PD3097-18</v>
      </c>
      <c r="S104" s="250" t="str">
        <f t="shared" si="12"/>
        <v>3097.18</v>
      </c>
      <c r="T104" s="281" t="s">
        <v>85</v>
      </c>
      <c r="U104" s="53" t="s">
        <v>88</v>
      </c>
      <c r="V104" s="54"/>
      <c r="W104" s="335"/>
      <c r="X104" s="62"/>
      <c r="Y104" s="57"/>
      <c r="Z104" s="53"/>
      <c r="AA104" s="57"/>
      <c r="AB104" s="53"/>
      <c r="AC104" s="59"/>
      <c r="AD104" s="57"/>
      <c r="AE104" s="57"/>
      <c r="AF104" s="57"/>
      <c r="AG104" s="58" t="s">
        <v>93</v>
      </c>
      <c r="AH104" s="335"/>
      <c r="AI104" s="227" t="s">
        <v>1539</v>
      </c>
      <c r="AJ104" s="57"/>
      <c r="AK104" s="57"/>
      <c r="AL104" s="57" t="s">
        <v>1540</v>
      </c>
      <c r="AM104" s="57"/>
      <c r="AN104" s="59" t="s">
        <v>1539</v>
      </c>
      <c r="AO104" s="57"/>
      <c r="AP104" s="57"/>
      <c r="AQ104" s="57"/>
      <c r="AR104" s="58"/>
      <c r="AS104" s="227"/>
      <c r="AT104" s="57"/>
      <c r="AU104" s="57"/>
      <c r="AV104" s="59"/>
    </row>
    <row r="105" spans="1:48" ht="20.100000000000001" customHeight="1">
      <c r="A105" s="36">
        <v>105</v>
      </c>
      <c r="B105" s="47">
        <v>1</v>
      </c>
      <c r="C105" s="63">
        <v>18</v>
      </c>
      <c r="D105" s="263"/>
      <c r="E105" s="263"/>
      <c r="F105" s="384" t="s">
        <v>1279</v>
      </c>
      <c r="G105" s="390">
        <v>3098</v>
      </c>
      <c r="H105" s="393" t="s">
        <v>1281</v>
      </c>
      <c r="I105" s="258" t="str">
        <f t="shared" si="14"/>
        <v>18/3098RW</v>
      </c>
      <c r="J105" s="397" t="s">
        <v>1293</v>
      </c>
      <c r="K105" s="359">
        <v>20.2</v>
      </c>
      <c r="L105" s="359">
        <v>17.2</v>
      </c>
      <c r="M105" s="359">
        <v>16.7</v>
      </c>
      <c r="N105" s="49">
        <v>2800</v>
      </c>
      <c r="O105" s="50" t="s">
        <v>87</v>
      </c>
      <c r="P105" s="51">
        <v>2100</v>
      </c>
      <c r="Q105" s="52">
        <f t="shared" si="9"/>
        <v>5.88</v>
      </c>
      <c r="R105" s="248" t="str">
        <f t="shared" ref="R105:R134" si="15">CONCATENATE(F105,G105,-C105)</f>
        <v>PD3098-18</v>
      </c>
      <c r="S105" s="250" t="str">
        <f t="shared" ref="S105:S134" si="16">CONCATENATE(G105,".",C105)</f>
        <v>3098.18</v>
      </c>
      <c r="T105" s="282" t="s">
        <v>1471</v>
      </c>
      <c r="U105" s="53" t="s">
        <v>88</v>
      </c>
      <c r="V105" s="54" t="s">
        <v>89</v>
      </c>
      <c r="W105" s="335"/>
      <c r="X105" s="62" t="s">
        <v>1532</v>
      </c>
      <c r="Y105" s="57"/>
      <c r="Z105" s="53" t="s">
        <v>1533</v>
      </c>
      <c r="AA105" s="57"/>
      <c r="AB105" s="53" t="s">
        <v>1534</v>
      </c>
      <c r="AC105" s="59" t="s">
        <v>1535</v>
      </c>
      <c r="AD105" s="57"/>
      <c r="AE105" s="57" t="s">
        <v>1536</v>
      </c>
      <c r="AF105" s="57"/>
      <c r="AG105" s="58"/>
      <c r="AH105" s="335"/>
      <c r="AI105" s="227"/>
      <c r="AJ105" s="57"/>
      <c r="AK105" s="57"/>
      <c r="AL105" s="57"/>
      <c r="AM105" s="57"/>
      <c r="AN105" s="59"/>
      <c r="AO105" s="57"/>
      <c r="AP105" s="57"/>
      <c r="AQ105" s="57"/>
      <c r="AR105" s="58"/>
      <c r="AS105" s="227"/>
      <c r="AT105" s="57"/>
      <c r="AU105" s="57"/>
      <c r="AV105" s="59"/>
    </row>
    <row r="106" spans="1:48" ht="20.100000000000001" customHeight="1">
      <c r="A106" s="36">
        <v>106</v>
      </c>
      <c r="B106" s="47">
        <v>1</v>
      </c>
      <c r="C106" s="63">
        <v>18</v>
      </c>
      <c r="D106" s="263"/>
      <c r="E106" s="263"/>
      <c r="F106" s="384" t="s">
        <v>1279</v>
      </c>
      <c r="G106" s="390">
        <v>3099</v>
      </c>
      <c r="H106" s="393" t="s">
        <v>1281</v>
      </c>
      <c r="I106" s="258" t="str">
        <f t="shared" si="14"/>
        <v>18/3099RW</v>
      </c>
      <c r="J106" s="397" t="s">
        <v>1294</v>
      </c>
      <c r="K106" s="359">
        <v>20.2</v>
      </c>
      <c r="L106" s="359">
        <v>17.2</v>
      </c>
      <c r="M106" s="359">
        <v>16.7</v>
      </c>
      <c r="N106" s="49">
        <v>2800</v>
      </c>
      <c r="O106" s="50" t="s">
        <v>87</v>
      </c>
      <c r="P106" s="51">
        <v>2100</v>
      </c>
      <c r="Q106" s="52">
        <f t="shared" si="9"/>
        <v>5.88</v>
      </c>
      <c r="R106" s="248" t="str">
        <f t="shared" si="15"/>
        <v>PD3099-18</v>
      </c>
      <c r="S106" s="250" t="str">
        <f t="shared" si="16"/>
        <v>3099.18</v>
      </c>
      <c r="T106" s="282" t="s">
        <v>1467</v>
      </c>
      <c r="U106" s="53" t="s">
        <v>88</v>
      </c>
      <c r="V106" s="54"/>
      <c r="W106" s="335"/>
      <c r="X106" s="62"/>
      <c r="Y106" s="57"/>
      <c r="Z106" s="57"/>
      <c r="AA106" s="57"/>
      <c r="AB106" s="57"/>
      <c r="AC106" s="59"/>
      <c r="AD106" s="57"/>
      <c r="AE106" s="57"/>
      <c r="AF106" s="57"/>
      <c r="AG106" s="58" t="s">
        <v>93</v>
      </c>
      <c r="AH106" s="335"/>
      <c r="AI106" s="227" t="s">
        <v>1537</v>
      </c>
      <c r="AJ106" s="57"/>
      <c r="AK106" s="57"/>
      <c r="AL106" s="57" t="s">
        <v>1538</v>
      </c>
      <c r="AM106" s="57"/>
      <c r="AN106" s="59" t="s">
        <v>1537</v>
      </c>
      <c r="AO106" s="57"/>
      <c r="AP106" s="57"/>
      <c r="AQ106" s="57"/>
      <c r="AR106" s="58"/>
      <c r="AS106" s="227"/>
      <c r="AT106" s="57"/>
      <c r="AU106" s="57"/>
      <c r="AV106" s="59"/>
    </row>
    <row r="107" spans="1:48" ht="20.100000000000001" customHeight="1">
      <c r="A107" s="36">
        <v>107</v>
      </c>
      <c r="B107" s="47">
        <v>1</v>
      </c>
      <c r="C107" s="63">
        <v>18</v>
      </c>
      <c r="D107" s="263"/>
      <c r="E107" s="263"/>
      <c r="F107" s="384" t="s">
        <v>1279</v>
      </c>
      <c r="G107" s="390">
        <v>3100</v>
      </c>
      <c r="H107" s="393" t="s">
        <v>1281</v>
      </c>
      <c r="I107" s="258" t="str">
        <f t="shared" si="14"/>
        <v>18/3100RW</v>
      </c>
      <c r="J107" s="397" t="s">
        <v>1295</v>
      </c>
      <c r="K107" s="359">
        <v>20.2</v>
      </c>
      <c r="L107" s="359">
        <v>17.2</v>
      </c>
      <c r="M107" s="359">
        <v>16.7</v>
      </c>
      <c r="N107" s="49">
        <v>2800</v>
      </c>
      <c r="O107" s="50" t="s">
        <v>87</v>
      </c>
      <c r="P107" s="51">
        <v>2100</v>
      </c>
      <c r="Q107" s="52">
        <f t="shared" si="9"/>
        <v>5.88</v>
      </c>
      <c r="R107" s="248" t="str">
        <f t="shared" si="15"/>
        <v>PD3100-18</v>
      </c>
      <c r="S107" s="250" t="str">
        <f t="shared" si="16"/>
        <v>3100.18</v>
      </c>
      <c r="T107" s="282" t="s">
        <v>1473</v>
      </c>
      <c r="U107" s="53" t="s">
        <v>88</v>
      </c>
      <c r="V107" s="54"/>
      <c r="W107" s="335"/>
      <c r="X107" s="62"/>
      <c r="Y107" s="57"/>
      <c r="Z107" s="57"/>
      <c r="AA107" s="57"/>
      <c r="AB107" s="57"/>
      <c r="AC107" s="59"/>
      <c r="AD107" s="57"/>
      <c r="AE107" s="57"/>
      <c r="AF107" s="57"/>
      <c r="AG107" s="58" t="s">
        <v>93</v>
      </c>
      <c r="AH107" s="335"/>
      <c r="AI107" s="227" t="s">
        <v>1525</v>
      </c>
      <c r="AJ107" s="57"/>
      <c r="AK107" s="57"/>
      <c r="AL107" s="57" t="s">
        <v>1526</v>
      </c>
      <c r="AM107" s="57"/>
      <c r="AN107" s="59" t="s">
        <v>1525</v>
      </c>
      <c r="AO107" s="57"/>
      <c r="AP107" s="57"/>
      <c r="AQ107" s="57"/>
      <c r="AR107" s="58"/>
      <c r="AS107" s="227"/>
      <c r="AT107" s="57"/>
      <c r="AU107" s="57"/>
      <c r="AV107" s="59"/>
    </row>
    <row r="108" spans="1:48" ht="20.100000000000001" customHeight="1">
      <c r="A108" s="36">
        <v>108</v>
      </c>
      <c r="B108" s="47">
        <v>1</v>
      </c>
      <c r="C108" s="63">
        <v>18</v>
      </c>
      <c r="D108" s="263"/>
      <c r="E108" s="263"/>
      <c r="F108" s="384" t="s">
        <v>1279</v>
      </c>
      <c r="G108" s="390">
        <v>3101</v>
      </c>
      <c r="H108" s="393" t="s">
        <v>1281</v>
      </c>
      <c r="I108" s="258" t="str">
        <f t="shared" si="14"/>
        <v>18/3101RW</v>
      </c>
      <c r="J108" s="397" t="s">
        <v>1296</v>
      </c>
      <c r="K108" s="359">
        <v>20.2</v>
      </c>
      <c r="L108" s="359">
        <v>17.2</v>
      </c>
      <c r="M108" s="359">
        <v>16.7</v>
      </c>
      <c r="N108" s="49">
        <v>2800</v>
      </c>
      <c r="O108" s="50" t="s">
        <v>87</v>
      </c>
      <c r="P108" s="51">
        <v>2100</v>
      </c>
      <c r="Q108" s="52">
        <f t="shared" si="9"/>
        <v>5.88</v>
      </c>
      <c r="R108" s="248" t="str">
        <f t="shared" si="15"/>
        <v>PD3101-18</v>
      </c>
      <c r="S108" s="250" t="str">
        <f t="shared" si="16"/>
        <v>3101.18</v>
      </c>
      <c r="T108" s="282" t="s">
        <v>1472</v>
      </c>
      <c r="U108" s="53" t="s">
        <v>88</v>
      </c>
      <c r="V108" s="54"/>
      <c r="W108" s="335"/>
      <c r="X108" s="62"/>
      <c r="Y108" s="57"/>
      <c r="Z108" s="57"/>
      <c r="AA108" s="57"/>
      <c r="AB108" s="57"/>
      <c r="AC108" s="59"/>
      <c r="AD108" s="57"/>
      <c r="AE108" s="57"/>
      <c r="AF108" s="57"/>
      <c r="AG108" s="58" t="s">
        <v>93</v>
      </c>
      <c r="AH108" s="335"/>
      <c r="AI108" s="227" t="s">
        <v>1652</v>
      </c>
      <c r="AJ108" s="57"/>
      <c r="AK108" s="57"/>
      <c r="AL108" s="57" t="s">
        <v>1653</v>
      </c>
      <c r="AM108" s="57"/>
      <c r="AN108" s="59" t="s">
        <v>1652</v>
      </c>
      <c r="AO108" s="57"/>
      <c r="AP108" s="57"/>
      <c r="AQ108" s="57"/>
      <c r="AR108" s="58"/>
      <c r="AS108" s="227"/>
      <c r="AT108" s="57"/>
      <c r="AU108" s="57"/>
      <c r="AV108" s="59"/>
    </row>
    <row r="109" spans="1:48" ht="20.100000000000001" customHeight="1">
      <c r="A109" s="36">
        <v>109</v>
      </c>
      <c r="B109" s="47">
        <v>1</v>
      </c>
      <c r="C109" s="63">
        <v>18</v>
      </c>
      <c r="D109" s="263"/>
      <c r="E109" s="263"/>
      <c r="F109" s="384" t="s">
        <v>1279</v>
      </c>
      <c r="G109" s="390">
        <v>3102</v>
      </c>
      <c r="H109" s="393" t="s">
        <v>1281</v>
      </c>
      <c r="I109" s="258" t="str">
        <f t="shared" si="14"/>
        <v>18/3102RW</v>
      </c>
      <c r="J109" s="397" t="s">
        <v>1297</v>
      </c>
      <c r="K109" s="359">
        <v>20.2</v>
      </c>
      <c r="L109" s="359">
        <v>17.2</v>
      </c>
      <c r="M109" s="359">
        <v>16.7</v>
      </c>
      <c r="N109" s="49">
        <v>2800</v>
      </c>
      <c r="O109" s="50" t="s">
        <v>87</v>
      </c>
      <c r="P109" s="51">
        <v>2100</v>
      </c>
      <c r="Q109" s="52">
        <f t="shared" si="9"/>
        <v>5.88</v>
      </c>
      <c r="R109" s="248" t="str">
        <f t="shared" si="15"/>
        <v>PD3102-18</v>
      </c>
      <c r="S109" s="250" t="str">
        <f t="shared" si="16"/>
        <v>3102.18</v>
      </c>
      <c r="T109" s="282" t="s">
        <v>1472</v>
      </c>
      <c r="U109" s="53" t="s">
        <v>88</v>
      </c>
      <c r="V109" s="54" t="s">
        <v>89</v>
      </c>
      <c r="W109" s="335"/>
      <c r="X109" s="62" t="s">
        <v>1541</v>
      </c>
      <c r="Y109" s="57"/>
      <c r="Z109" s="53" t="s">
        <v>1542</v>
      </c>
      <c r="AA109" s="53" t="s">
        <v>1543</v>
      </c>
      <c r="AB109" s="57"/>
      <c r="AC109" s="59" t="s">
        <v>1544</v>
      </c>
      <c r="AD109" s="57"/>
      <c r="AE109" s="57" t="s">
        <v>1545</v>
      </c>
      <c r="AF109" s="57"/>
      <c r="AG109" s="58"/>
      <c r="AH109" s="335"/>
      <c r="AI109" s="227"/>
      <c r="AJ109" s="57"/>
      <c r="AK109" s="57"/>
      <c r="AL109" s="57"/>
      <c r="AM109" s="57"/>
      <c r="AN109" s="59"/>
      <c r="AO109" s="57"/>
      <c r="AP109" s="57"/>
      <c r="AQ109" s="57"/>
      <c r="AR109" s="58"/>
      <c r="AS109" s="227"/>
      <c r="AT109" s="57"/>
      <c r="AU109" s="57"/>
      <c r="AV109" s="59"/>
    </row>
    <row r="110" spans="1:48" ht="20.100000000000001" customHeight="1">
      <c r="A110" s="36">
        <v>110</v>
      </c>
      <c r="B110" s="47">
        <v>1</v>
      </c>
      <c r="C110" s="63">
        <v>18</v>
      </c>
      <c r="D110" s="263"/>
      <c r="E110" s="263"/>
      <c r="F110" s="384" t="s">
        <v>1279</v>
      </c>
      <c r="G110" s="390">
        <v>3103</v>
      </c>
      <c r="H110" s="393" t="s">
        <v>1281</v>
      </c>
      <c r="I110" s="258" t="str">
        <f t="shared" si="14"/>
        <v>18/3103RW</v>
      </c>
      <c r="J110" s="397" t="s">
        <v>1298</v>
      </c>
      <c r="K110" s="359">
        <v>20.2</v>
      </c>
      <c r="L110" s="359">
        <v>17.2</v>
      </c>
      <c r="M110" s="359">
        <v>16.7</v>
      </c>
      <c r="N110" s="49">
        <v>2800</v>
      </c>
      <c r="O110" s="50" t="s">
        <v>87</v>
      </c>
      <c r="P110" s="51">
        <v>2100</v>
      </c>
      <c r="Q110" s="52">
        <f t="shared" si="9"/>
        <v>5.88</v>
      </c>
      <c r="R110" s="248" t="str">
        <f t="shared" si="15"/>
        <v>PD3103-18</v>
      </c>
      <c r="S110" s="250" t="str">
        <f t="shared" si="16"/>
        <v>3103.18</v>
      </c>
      <c r="T110" s="282" t="s">
        <v>1467</v>
      </c>
      <c r="U110" s="53" t="s">
        <v>88</v>
      </c>
      <c r="V110" s="54"/>
      <c r="W110" s="335"/>
      <c r="X110" s="62"/>
      <c r="Y110" s="57"/>
      <c r="Z110" s="57"/>
      <c r="AA110" s="57"/>
      <c r="AB110" s="57"/>
      <c r="AC110" s="59"/>
      <c r="AD110" s="57"/>
      <c r="AE110" s="57"/>
      <c r="AF110" s="57"/>
      <c r="AG110" s="58" t="s">
        <v>93</v>
      </c>
      <c r="AH110" s="335"/>
      <c r="AI110" s="227" t="s">
        <v>1546</v>
      </c>
      <c r="AJ110" s="57"/>
      <c r="AK110" s="57"/>
      <c r="AL110" s="57" t="s">
        <v>1547</v>
      </c>
      <c r="AM110" s="57"/>
      <c r="AN110" s="59" t="s">
        <v>1546</v>
      </c>
      <c r="AO110" s="57"/>
      <c r="AP110" s="57"/>
      <c r="AQ110" s="57"/>
      <c r="AR110" s="58"/>
      <c r="AS110" s="227"/>
      <c r="AT110" s="57"/>
      <c r="AU110" s="57"/>
      <c r="AV110" s="59"/>
    </row>
    <row r="111" spans="1:48" ht="20.100000000000001" customHeight="1">
      <c r="A111" s="36">
        <v>111</v>
      </c>
      <c r="B111" s="47">
        <v>1</v>
      </c>
      <c r="C111" s="63">
        <v>18</v>
      </c>
      <c r="D111" s="263"/>
      <c r="E111" s="263"/>
      <c r="F111" s="384" t="s">
        <v>1279</v>
      </c>
      <c r="G111" s="390">
        <v>3104</v>
      </c>
      <c r="H111" s="393" t="s">
        <v>1281</v>
      </c>
      <c r="I111" s="258" t="str">
        <f t="shared" si="14"/>
        <v>18/3104RW</v>
      </c>
      <c r="J111" s="397" t="s">
        <v>1299</v>
      </c>
      <c r="K111" s="359">
        <v>20.2</v>
      </c>
      <c r="L111" s="359">
        <v>17.2</v>
      </c>
      <c r="M111" s="359">
        <v>16.7</v>
      </c>
      <c r="N111" s="49">
        <v>2800</v>
      </c>
      <c r="O111" s="50" t="s">
        <v>87</v>
      </c>
      <c r="P111" s="51">
        <v>2100</v>
      </c>
      <c r="Q111" s="52">
        <f t="shared" si="9"/>
        <v>5.88</v>
      </c>
      <c r="R111" s="248" t="str">
        <f t="shared" si="15"/>
        <v>PD3104-18</v>
      </c>
      <c r="S111" s="250" t="str">
        <f t="shared" si="16"/>
        <v>3104.18</v>
      </c>
      <c r="T111" s="282" t="s">
        <v>1473</v>
      </c>
      <c r="U111" s="53" t="s">
        <v>88</v>
      </c>
      <c r="V111" s="54"/>
      <c r="W111" s="335"/>
      <c r="X111" s="62"/>
      <c r="Y111" s="57"/>
      <c r="Z111" s="57"/>
      <c r="AA111" s="57"/>
      <c r="AB111" s="57"/>
      <c r="AC111" s="59"/>
      <c r="AD111" s="57"/>
      <c r="AE111" s="57"/>
      <c r="AF111" s="57"/>
      <c r="AG111" s="58" t="s">
        <v>93</v>
      </c>
      <c r="AH111" s="335"/>
      <c r="AI111" s="227" t="s">
        <v>1548</v>
      </c>
      <c r="AJ111" s="57"/>
      <c r="AK111" s="57"/>
      <c r="AL111" s="57" t="s">
        <v>1549</v>
      </c>
      <c r="AM111" s="57"/>
      <c r="AN111" s="59" t="s">
        <v>1548</v>
      </c>
      <c r="AO111" s="57"/>
      <c r="AP111" s="57"/>
      <c r="AQ111" s="57"/>
      <c r="AR111" s="58"/>
      <c r="AS111" s="227"/>
      <c r="AT111" s="57"/>
      <c r="AU111" s="57"/>
      <c r="AV111" s="59"/>
    </row>
    <row r="112" spans="1:48" ht="20.100000000000001" customHeight="1">
      <c r="A112" s="36">
        <v>112</v>
      </c>
      <c r="B112" s="47">
        <v>1</v>
      </c>
      <c r="C112" s="63">
        <v>18</v>
      </c>
      <c r="D112" s="263"/>
      <c r="E112" s="263"/>
      <c r="F112" s="384" t="s">
        <v>1279</v>
      </c>
      <c r="G112" s="390">
        <v>3111</v>
      </c>
      <c r="H112" s="393" t="s">
        <v>103</v>
      </c>
      <c r="I112" s="258" t="str">
        <f t="shared" si="14"/>
        <v>18/3111LN</v>
      </c>
      <c r="J112" s="397" t="s">
        <v>1300</v>
      </c>
      <c r="K112" s="359">
        <v>20.7</v>
      </c>
      <c r="L112" s="359">
        <v>17.7</v>
      </c>
      <c r="M112" s="359">
        <v>17.2</v>
      </c>
      <c r="N112" s="49">
        <v>2800</v>
      </c>
      <c r="O112" s="50" t="s">
        <v>87</v>
      </c>
      <c r="P112" s="51">
        <v>2100</v>
      </c>
      <c r="Q112" s="52">
        <f t="shared" si="9"/>
        <v>5.88</v>
      </c>
      <c r="R112" s="248" t="str">
        <f t="shared" si="15"/>
        <v>PD3111-18</v>
      </c>
      <c r="S112" s="250" t="str">
        <f t="shared" si="16"/>
        <v>3111.18</v>
      </c>
      <c r="T112" s="281" t="s">
        <v>85</v>
      </c>
      <c r="U112" s="53" t="s">
        <v>88</v>
      </c>
      <c r="V112" s="54"/>
      <c r="W112" s="335"/>
      <c r="X112" s="62"/>
      <c r="Y112" s="57"/>
      <c r="Z112" s="57"/>
      <c r="AA112" s="57"/>
      <c r="AB112" s="57"/>
      <c r="AC112" s="59"/>
      <c r="AD112" s="57"/>
      <c r="AE112" s="57"/>
      <c r="AF112" s="57"/>
      <c r="AG112" s="58" t="s">
        <v>93</v>
      </c>
      <c r="AH112" s="335"/>
      <c r="AI112" s="227" t="s">
        <v>1550</v>
      </c>
      <c r="AJ112" s="57"/>
      <c r="AK112" s="57"/>
      <c r="AL112" s="57" t="s">
        <v>1551</v>
      </c>
      <c r="AM112" s="57"/>
      <c r="AN112" s="59" t="s">
        <v>1550</v>
      </c>
      <c r="AO112" s="57"/>
      <c r="AP112" s="57"/>
      <c r="AQ112" s="57"/>
      <c r="AR112" s="58"/>
      <c r="AS112" s="227"/>
      <c r="AT112" s="57"/>
      <c r="AU112" s="57"/>
      <c r="AV112" s="59"/>
    </row>
    <row r="113" spans="1:48" ht="20.100000000000001" customHeight="1">
      <c r="A113" s="36">
        <v>113</v>
      </c>
      <c r="B113" s="47">
        <v>1</v>
      </c>
      <c r="C113" s="63">
        <v>18</v>
      </c>
      <c r="D113" s="263"/>
      <c r="E113" s="263"/>
      <c r="F113" s="384" t="s">
        <v>1279</v>
      </c>
      <c r="G113" s="390">
        <v>3117</v>
      </c>
      <c r="H113" s="393" t="s">
        <v>1280</v>
      </c>
      <c r="I113" s="258" t="str">
        <f t="shared" si="14"/>
        <v>18/3117WP</v>
      </c>
      <c r="J113" s="397" t="s">
        <v>1301</v>
      </c>
      <c r="K113" s="359">
        <v>21.2</v>
      </c>
      <c r="L113" s="359">
        <v>18.2</v>
      </c>
      <c r="M113" s="359">
        <v>17.7</v>
      </c>
      <c r="N113" s="49">
        <v>2800</v>
      </c>
      <c r="O113" s="50" t="s">
        <v>87</v>
      </c>
      <c r="P113" s="51">
        <v>2100</v>
      </c>
      <c r="Q113" s="52">
        <f t="shared" si="9"/>
        <v>5.88</v>
      </c>
      <c r="R113" s="248" t="str">
        <f t="shared" si="15"/>
        <v>PD3117-18</v>
      </c>
      <c r="S113" s="250" t="str">
        <f t="shared" si="16"/>
        <v>3117.18</v>
      </c>
      <c r="T113" s="282" t="s">
        <v>1468</v>
      </c>
      <c r="U113" s="53" t="s">
        <v>88</v>
      </c>
      <c r="V113" s="54"/>
      <c r="W113" s="335"/>
      <c r="X113" s="62"/>
      <c r="Y113" s="57"/>
      <c r="Z113" s="57"/>
      <c r="AA113" s="57"/>
      <c r="AB113" s="57"/>
      <c r="AC113" s="59"/>
      <c r="AD113" s="57"/>
      <c r="AE113" s="57"/>
      <c r="AF113" s="57"/>
      <c r="AG113" s="58" t="s">
        <v>93</v>
      </c>
      <c r="AH113" s="335"/>
      <c r="AI113" s="227" t="s">
        <v>1552</v>
      </c>
      <c r="AJ113" s="57"/>
      <c r="AK113" s="57"/>
      <c r="AL113" s="57" t="s">
        <v>1553</v>
      </c>
      <c r="AM113" s="57"/>
      <c r="AN113" s="59" t="s">
        <v>1552</v>
      </c>
      <c r="AO113" s="57"/>
      <c r="AP113" s="57"/>
      <c r="AQ113" s="57"/>
      <c r="AR113" s="58"/>
      <c r="AS113" s="227"/>
      <c r="AT113" s="57"/>
      <c r="AU113" s="57"/>
      <c r="AV113" s="59"/>
    </row>
    <row r="114" spans="1:48" ht="20.100000000000001" customHeight="1">
      <c r="A114" s="36">
        <v>114</v>
      </c>
      <c r="B114" s="47">
        <v>1</v>
      </c>
      <c r="C114" s="63">
        <v>18</v>
      </c>
      <c r="D114" s="263"/>
      <c r="E114" s="263"/>
      <c r="F114" s="384" t="s">
        <v>1279</v>
      </c>
      <c r="G114" s="390">
        <v>3118</v>
      </c>
      <c r="H114" s="393" t="s">
        <v>1280</v>
      </c>
      <c r="I114" s="258" t="str">
        <f t="shared" si="14"/>
        <v>18/3118WP</v>
      </c>
      <c r="J114" s="397" t="s">
        <v>1302</v>
      </c>
      <c r="K114" s="359">
        <v>21.2</v>
      </c>
      <c r="L114" s="359">
        <v>18.2</v>
      </c>
      <c r="M114" s="359">
        <v>17.7</v>
      </c>
      <c r="N114" s="49">
        <v>2800</v>
      </c>
      <c r="O114" s="50" t="s">
        <v>87</v>
      </c>
      <c r="P114" s="51">
        <v>2100</v>
      </c>
      <c r="Q114" s="52">
        <f t="shared" si="9"/>
        <v>5.88</v>
      </c>
      <c r="R114" s="248" t="str">
        <f t="shared" si="15"/>
        <v>PD3118-18</v>
      </c>
      <c r="S114" s="250" t="str">
        <f t="shared" si="16"/>
        <v>3118.18</v>
      </c>
      <c r="T114" s="281" t="s">
        <v>85</v>
      </c>
      <c r="U114" s="53" t="s">
        <v>88</v>
      </c>
      <c r="V114" s="54"/>
      <c r="W114" s="335"/>
      <c r="X114" s="62"/>
      <c r="Y114" s="57"/>
      <c r="Z114" s="57"/>
      <c r="AA114" s="57"/>
      <c r="AB114" s="57"/>
      <c r="AC114" s="59"/>
      <c r="AD114" s="57"/>
      <c r="AE114" s="57"/>
      <c r="AF114" s="57"/>
      <c r="AG114" s="58" t="s">
        <v>93</v>
      </c>
      <c r="AH114" s="335"/>
      <c r="AI114" s="227" t="s">
        <v>1554</v>
      </c>
      <c r="AJ114" s="57"/>
      <c r="AK114" s="57"/>
      <c r="AL114" s="57" t="s">
        <v>1555</v>
      </c>
      <c r="AM114" s="57"/>
      <c r="AN114" s="59" t="s">
        <v>1554</v>
      </c>
      <c r="AO114" s="57"/>
      <c r="AP114" s="57"/>
      <c r="AQ114" s="57"/>
      <c r="AR114" s="58"/>
      <c r="AS114" s="227"/>
      <c r="AT114" s="57"/>
      <c r="AU114" s="57"/>
      <c r="AV114" s="59"/>
    </row>
    <row r="115" spans="1:48" ht="20.100000000000001" customHeight="1">
      <c r="A115" s="36">
        <v>115</v>
      </c>
      <c r="B115" s="47">
        <v>1</v>
      </c>
      <c r="C115" s="63">
        <v>18</v>
      </c>
      <c r="D115" s="263"/>
      <c r="E115" s="263"/>
      <c r="F115" s="384" t="s">
        <v>1279</v>
      </c>
      <c r="G115" s="390">
        <v>3119</v>
      </c>
      <c r="H115" s="393" t="s">
        <v>1281</v>
      </c>
      <c r="I115" s="258" t="str">
        <f t="shared" si="14"/>
        <v>18/3119RW</v>
      </c>
      <c r="J115" s="397" t="s">
        <v>1303</v>
      </c>
      <c r="K115" s="359">
        <v>20.2</v>
      </c>
      <c r="L115" s="359">
        <v>17.2</v>
      </c>
      <c r="M115" s="359">
        <v>16.7</v>
      </c>
      <c r="N115" s="49">
        <v>2800</v>
      </c>
      <c r="O115" s="50" t="s">
        <v>87</v>
      </c>
      <c r="P115" s="51">
        <v>2100</v>
      </c>
      <c r="Q115" s="52">
        <f t="shared" si="9"/>
        <v>5.88</v>
      </c>
      <c r="R115" s="248" t="str">
        <f t="shared" si="15"/>
        <v>PD3119-18</v>
      </c>
      <c r="S115" s="250" t="str">
        <f t="shared" si="16"/>
        <v>3119.18</v>
      </c>
      <c r="T115" s="281" t="s">
        <v>85</v>
      </c>
      <c r="U115" s="53" t="s">
        <v>88</v>
      </c>
      <c r="V115" s="54"/>
      <c r="W115" s="335"/>
      <c r="X115" s="62"/>
      <c r="Y115" s="57"/>
      <c r="Z115" s="57"/>
      <c r="AA115" s="57"/>
      <c r="AB115" s="57"/>
      <c r="AC115" s="59"/>
      <c r="AD115" s="57"/>
      <c r="AE115" s="57"/>
      <c r="AF115" s="57"/>
      <c r="AG115" s="58" t="s">
        <v>93</v>
      </c>
      <c r="AH115" s="335"/>
      <c r="AI115" s="227" t="s">
        <v>1556</v>
      </c>
      <c r="AJ115" s="57"/>
      <c r="AK115" s="57"/>
      <c r="AL115" s="57" t="s">
        <v>1557</v>
      </c>
      <c r="AM115" s="57"/>
      <c r="AN115" s="59" t="s">
        <v>1556</v>
      </c>
      <c r="AO115" s="57"/>
      <c r="AP115" s="57"/>
      <c r="AQ115" s="57"/>
      <c r="AR115" s="58"/>
      <c r="AS115" s="227"/>
      <c r="AT115" s="57"/>
      <c r="AU115" s="57"/>
      <c r="AV115" s="59"/>
    </row>
    <row r="116" spans="1:48" ht="20.100000000000001" customHeight="1">
      <c r="A116" s="36">
        <v>116</v>
      </c>
      <c r="B116" s="47">
        <v>1</v>
      </c>
      <c r="C116" s="63">
        <v>18</v>
      </c>
      <c r="D116" s="263"/>
      <c r="E116" s="263"/>
      <c r="F116" s="384" t="s">
        <v>1279</v>
      </c>
      <c r="G116" s="390">
        <v>3122</v>
      </c>
      <c r="H116" s="393" t="s">
        <v>1281</v>
      </c>
      <c r="I116" s="258" t="str">
        <f t="shared" si="14"/>
        <v>18/3122RW</v>
      </c>
      <c r="J116" s="397" t="s">
        <v>1304</v>
      </c>
      <c r="K116" s="359">
        <v>20.2</v>
      </c>
      <c r="L116" s="359">
        <v>17.2</v>
      </c>
      <c r="M116" s="359">
        <v>16.7</v>
      </c>
      <c r="N116" s="49">
        <v>2800</v>
      </c>
      <c r="O116" s="50" t="s">
        <v>87</v>
      </c>
      <c r="P116" s="51">
        <v>2100</v>
      </c>
      <c r="Q116" s="52">
        <f t="shared" si="9"/>
        <v>5.88</v>
      </c>
      <c r="R116" s="248" t="str">
        <f t="shared" si="15"/>
        <v>PD3122-18</v>
      </c>
      <c r="S116" s="250" t="str">
        <f t="shared" si="16"/>
        <v>3122.18</v>
      </c>
      <c r="T116" s="282" t="s">
        <v>1471</v>
      </c>
      <c r="U116" s="53" t="s">
        <v>88</v>
      </c>
      <c r="V116" s="54"/>
      <c r="W116" s="335"/>
      <c r="X116" s="62"/>
      <c r="Y116" s="57"/>
      <c r="Z116" s="57"/>
      <c r="AA116" s="57"/>
      <c r="AB116" s="57"/>
      <c r="AC116" s="59"/>
      <c r="AD116" s="57"/>
      <c r="AE116" s="57"/>
      <c r="AF116" s="57"/>
      <c r="AG116" s="58" t="s">
        <v>93</v>
      </c>
      <c r="AH116" s="335"/>
      <c r="AI116" s="227" t="s">
        <v>1558</v>
      </c>
      <c r="AJ116" s="57"/>
      <c r="AK116" s="57"/>
      <c r="AL116" s="57" t="s">
        <v>1559</v>
      </c>
      <c r="AM116" s="57"/>
      <c r="AN116" s="59" t="s">
        <v>1558</v>
      </c>
      <c r="AO116" s="57"/>
      <c r="AP116" s="57"/>
      <c r="AQ116" s="57"/>
      <c r="AR116" s="58"/>
      <c r="AS116" s="227"/>
      <c r="AT116" s="57"/>
      <c r="AU116" s="57"/>
      <c r="AV116" s="59"/>
    </row>
    <row r="117" spans="1:48" ht="20.100000000000001" customHeight="1">
      <c r="A117" s="36">
        <v>117</v>
      </c>
      <c r="B117" s="47">
        <v>1</v>
      </c>
      <c r="C117" s="63">
        <v>18</v>
      </c>
      <c r="D117" s="263"/>
      <c r="E117" s="263"/>
      <c r="F117" s="384" t="s">
        <v>1279</v>
      </c>
      <c r="G117" s="390">
        <v>3128</v>
      </c>
      <c r="H117" s="393" t="s">
        <v>103</v>
      </c>
      <c r="I117" s="258" t="str">
        <f t="shared" si="14"/>
        <v>18/3128LN</v>
      </c>
      <c r="J117" s="397" t="s">
        <v>1305</v>
      </c>
      <c r="K117" s="359">
        <v>21.2</v>
      </c>
      <c r="L117" s="359">
        <v>18.2</v>
      </c>
      <c r="M117" s="359">
        <v>17.7</v>
      </c>
      <c r="N117" s="49">
        <v>2800</v>
      </c>
      <c r="O117" s="50" t="s">
        <v>87</v>
      </c>
      <c r="P117" s="51">
        <v>2100</v>
      </c>
      <c r="Q117" s="52">
        <f t="shared" si="9"/>
        <v>5.88</v>
      </c>
      <c r="R117" s="248" t="str">
        <f t="shared" si="15"/>
        <v>PD3128-18</v>
      </c>
      <c r="S117" s="250" t="str">
        <f t="shared" si="16"/>
        <v>3128.18</v>
      </c>
      <c r="T117" s="282" t="s">
        <v>1471</v>
      </c>
      <c r="U117" s="53" t="s">
        <v>88</v>
      </c>
      <c r="V117" s="54" t="s">
        <v>89</v>
      </c>
      <c r="W117" s="335"/>
      <c r="X117" s="62" t="s">
        <v>667</v>
      </c>
      <c r="Y117" s="57"/>
      <c r="Z117" s="53" t="s">
        <v>1560</v>
      </c>
      <c r="AA117" s="53" t="s">
        <v>1561</v>
      </c>
      <c r="AB117" s="57"/>
      <c r="AC117" s="59" t="s">
        <v>669</v>
      </c>
      <c r="AD117" s="57"/>
      <c r="AE117" s="57" t="s">
        <v>671</v>
      </c>
      <c r="AF117" s="57"/>
      <c r="AG117" s="58"/>
      <c r="AH117" s="335"/>
      <c r="AI117" s="227"/>
      <c r="AJ117" s="57"/>
      <c r="AK117" s="57"/>
      <c r="AL117" s="57"/>
      <c r="AM117" s="57"/>
      <c r="AN117" s="59"/>
      <c r="AO117" s="57"/>
      <c r="AP117" s="57"/>
      <c r="AQ117" s="57"/>
      <c r="AR117" s="58"/>
      <c r="AS117" s="227"/>
      <c r="AT117" s="57"/>
      <c r="AU117" s="57"/>
      <c r="AV117" s="59"/>
    </row>
    <row r="118" spans="1:48" ht="20.100000000000001" customHeight="1">
      <c r="A118" s="36">
        <f>ROW()</f>
        <v>118</v>
      </c>
      <c r="B118" s="47">
        <v>1</v>
      </c>
      <c r="C118" s="63">
        <v>18</v>
      </c>
      <c r="D118" s="263" t="s">
        <v>174</v>
      </c>
      <c r="E118" s="263" t="s">
        <v>607</v>
      </c>
      <c r="F118" s="380" t="s">
        <v>174</v>
      </c>
      <c r="G118" s="380" t="s">
        <v>607</v>
      </c>
      <c r="H118" s="61" t="s">
        <v>617</v>
      </c>
      <c r="I118" s="258" t="s">
        <v>1460</v>
      </c>
      <c r="J118" s="251" t="s">
        <v>1406</v>
      </c>
      <c r="K118" s="48">
        <v>20.6</v>
      </c>
      <c r="L118" s="48">
        <v>17.600000000000001</v>
      </c>
      <c r="M118" s="48">
        <v>17.100000000000001</v>
      </c>
      <c r="N118" s="49">
        <v>2800</v>
      </c>
      <c r="O118" s="50" t="s">
        <v>87</v>
      </c>
      <c r="P118" s="64">
        <v>2100</v>
      </c>
      <c r="Q118" s="52">
        <f t="shared" si="9"/>
        <v>5.88</v>
      </c>
      <c r="R118" s="248" t="str">
        <f t="shared" si="15"/>
        <v>R34021-18</v>
      </c>
      <c r="S118" s="250" t="str">
        <f t="shared" si="16"/>
        <v>34021.18</v>
      </c>
      <c r="T118" s="282" t="s">
        <v>1471</v>
      </c>
      <c r="U118" s="53" t="s">
        <v>88</v>
      </c>
      <c r="V118" s="54"/>
      <c r="W118" s="335" t="s">
        <v>6</v>
      </c>
      <c r="X118" s="55"/>
      <c r="Y118" s="53"/>
      <c r="Z118" s="53"/>
      <c r="AA118" s="53"/>
      <c r="AB118" s="53"/>
      <c r="AC118" s="56"/>
      <c r="AD118" s="53"/>
      <c r="AE118" s="53"/>
      <c r="AF118" s="53"/>
      <c r="AG118" s="54" t="s">
        <v>93</v>
      </c>
      <c r="AH118" s="335" t="s">
        <v>6</v>
      </c>
      <c r="AI118" s="227" t="s">
        <v>640</v>
      </c>
      <c r="AJ118" s="57"/>
      <c r="AK118" s="57"/>
      <c r="AL118" s="57" t="s">
        <v>641</v>
      </c>
      <c r="AM118" s="57"/>
      <c r="AN118" s="59" t="s">
        <v>640</v>
      </c>
      <c r="AO118" s="57"/>
      <c r="AP118" s="57"/>
      <c r="AQ118" s="57"/>
      <c r="AR118" s="54"/>
      <c r="AS118" s="227"/>
      <c r="AT118" s="57"/>
      <c r="AU118" s="57"/>
      <c r="AV118" s="59"/>
    </row>
    <row r="119" spans="1:48" ht="20.100000000000001" customHeight="1">
      <c r="A119" s="36">
        <f>ROW()</f>
        <v>119</v>
      </c>
      <c r="B119" s="47">
        <v>1</v>
      </c>
      <c r="C119" s="63">
        <v>18</v>
      </c>
      <c r="D119" s="263" t="s">
        <v>174</v>
      </c>
      <c r="E119" s="263" t="s">
        <v>610</v>
      </c>
      <c r="F119" s="380" t="s">
        <v>174</v>
      </c>
      <c r="G119" s="380" t="s">
        <v>610</v>
      </c>
      <c r="H119" s="61" t="s">
        <v>617</v>
      </c>
      <c r="I119" s="258" t="s">
        <v>1461</v>
      </c>
      <c r="J119" s="251" t="s">
        <v>1407</v>
      </c>
      <c r="K119" s="48">
        <v>16.5</v>
      </c>
      <c r="L119" s="48">
        <v>14</v>
      </c>
      <c r="M119" s="48">
        <v>14</v>
      </c>
      <c r="N119" s="49">
        <v>2800</v>
      </c>
      <c r="O119" s="50" t="s">
        <v>87</v>
      </c>
      <c r="P119" s="64">
        <v>2100</v>
      </c>
      <c r="Q119" s="52">
        <f t="shared" si="9"/>
        <v>5.88</v>
      </c>
      <c r="R119" s="248" t="str">
        <f t="shared" si="15"/>
        <v>R36002-18</v>
      </c>
      <c r="S119" s="250" t="str">
        <f t="shared" si="16"/>
        <v>36002.18</v>
      </c>
      <c r="T119" s="282" t="s">
        <v>1467</v>
      </c>
      <c r="U119" s="53" t="s">
        <v>88</v>
      </c>
      <c r="V119" s="54"/>
      <c r="W119" s="335" t="s">
        <v>6</v>
      </c>
      <c r="X119" s="55"/>
      <c r="Y119" s="53"/>
      <c r="Z119" s="53"/>
      <c r="AA119" s="53"/>
      <c r="AB119" s="53"/>
      <c r="AC119" s="56"/>
      <c r="AD119" s="53"/>
      <c r="AE119" s="53"/>
      <c r="AF119" s="53"/>
      <c r="AG119" s="54" t="s">
        <v>93</v>
      </c>
      <c r="AH119" s="335" t="s">
        <v>6</v>
      </c>
      <c r="AI119" s="227" t="s">
        <v>646</v>
      </c>
      <c r="AJ119" s="57"/>
      <c r="AK119" s="57"/>
      <c r="AL119" s="57" t="s">
        <v>647</v>
      </c>
      <c r="AM119" s="57"/>
      <c r="AN119" s="59" t="s">
        <v>646</v>
      </c>
      <c r="AO119" s="57"/>
      <c r="AP119" s="57"/>
      <c r="AQ119" s="57"/>
      <c r="AR119" s="54"/>
      <c r="AS119" s="227"/>
      <c r="AT119" s="57"/>
      <c r="AU119" s="57"/>
      <c r="AV119" s="59"/>
    </row>
    <row r="120" spans="1:48" ht="20.100000000000001" customHeight="1">
      <c r="A120" s="36">
        <f>ROW()</f>
        <v>120</v>
      </c>
      <c r="B120" s="47">
        <v>1</v>
      </c>
      <c r="C120" s="283">
        <v>3</v>
      </c>
      <c r="D120" s="264" t="s">
        <v>174</v>
      </c>
      <c r="E120" s="263" t="s">
        <v>359</v>
      </c>
      <c r="F120" s="380" t="s">
        <v>174</v>
      </c>
      <c r="G120" s="380" t="s">
        <v>359</v>
      </c>
      <c r="H120" s="61" t="s">
        <v>85</v>
      </c>
      <c r="I120" s="292" t="s">
        <v>1462</v>
      </c>
      <c r="J120" s="254" t="s">
        <v>1643</v>
      </c>
      <c r="K120" s="244">
        <v>9.1</v>
      </c>
      <c r="L120" s="244">
        <v>7.1</v>
      </c>
      <c r="M120" s="244">
        <v>6.6</v>
      </c>
      <c r="N120" s="69">
        <v>2850</v>
      </c>
      <c r="O120" s="50" t="s">
        <v>87</v>
      </c>
      <c r="P120" s="64">
        <v>2070</v>
      </c>
      <c r="Q120" s="52">
        <f t="shared" si="9"/>
        <v>5.9</v>
      </c>
      <c r="R120" s="248" t="str">
        <f t="shared" si="15"/>
        <v>R42039-3</v>
      </c>
      <c r="S120" s="250" t="str">
        <f t="shared" si="16"/>
        <v>42039.3</v>
      </c>
      <c r="T120" s="281" t="s">
        <v>6</v>
      </c>
      <c r="U120" s="53" t="s">
        <v>88</v>
      </c>
      <c r="V120" s="70"/>
      <c r="W120" s="337"/>
      <c r="X120" s="71"/>
      <c r="Y120" s="72"/>
      <c r="Z120" s="72"/>
      <c r="AA120" s="72"/>
      <c r="AB120" s="72"/>
      <c r="AC120" s="72"/>
      <c r="AD120" s="72"/>
      <c r="AE120" s="72"/>
      <c r="AF120" s="72"/>
      <c r="AG120" s="73"/>
      <c r="AH120" s="337"/>
      <c r="AI120" s="71"/>
      <c r="AJ120" s="72"/>
      <c r="AK120" s="72"/>
      <c r="AL120" s="72"/>
      <c r="AM120" s="72"/>
      <c r="AN120" s="72"/>
      <c r="AO120" s="72"/>
      <c r="AP120" s="72"/>
      <c r="AQ120" s="72"/>
      <c r="AR120" s="73"/>
      <c r="AS120" s="71"/>
      <c r="AT120" s="72"/>
      <c r="AU120" s="72"/>
      <c r="AV120" s="72"/>
    </row>
    <row r="121" spans="1:48" ht="20.100000000000001" customHeight="1">
      <c r="A121" s="36">
        <f>ROW()</f>
        <v>121</v>
      </c>
      <c r="B121" s="47">
        <v>1</v>
      </c>
      <c r="C121" s="60">
        <v>18</v>
      </c>
      <c r="D121" s="262" t="s">
        <v>174</v>
      </c>
      <c r="E121" s="266" t="s">
        <v>306</v>
      </c>
      <c r="F121" s="382" t="s">
        <v>174</v>
      </c>
      <c r="G121" s="379" t="s">
        <v>306</v>
      </c>
      <c r="H121" s="57" t="s">
        <v>103</v>
      </c>
      <c r="I121" s="258" t="s">
        <v>1463</v>
      </c>
      <c r="J121" s="252" t="s">
        <v>1427</v>
      </c>
      <c r="K121" s="68">
        <v>19.100000000000001</v>
      </c>
      <c r="L121" s="68">
        <v>16.100000000000001</v>
      </c>
      <c r="M121" s="68">
        <v>15.6</v>
      </c>
      <c r="N121" s="49">
        <v>2800</v>
      </c>
      <c r="O121" s="50" t="s">
        <v>87</v>
      </c>
      <c r="P121" s="64">
        <v>2100</v>
      </c>
      <c r="Q121" s="52">
        <f t="shared" si="9"/>
        <v>5.88</v>
      </c>
      <c r="R121" s="248" t="str">
        <f t="shared" si="15"/>
        <v>R42048-18</v>
      </c>
      <c r="S121" s="250" t="str">
        <f t="shared" si="16"/>
        <v>42048.18</v>
      </c>
      <c r="T121" s="282" t="s">
        <v>1471</v>
      </c>
      <c r="U121" s="53" t="s">
        <v>88</v>
      </c>
      <c r="V121" s="54"/>
      <c r="W121" s="335" t="s">
        <v>6</v>
      </c>
      <c r="X121" s="55"/>
      <c r="Y121" s="53"/>
      <c r="Z121" s="53"/>
      <c r="AA121" s="53"/>
      <c r="AB121" s="53"/>
      <c r="AC121" s="56"/>
      <c r="AD121" s="53"/>
      <c r="AE121" s="53"/>
      <c r="AF121" s="53"/>
      <c r="AG121" s="54" t="s">
        <v>93</v>
      </c>
      <c r="AH121" s="335" t="s">
        <v>6</v>
      </c>
      <c r="AI121" s="230" t="s">
        <v>916</v>
      </c>
      <c r="AJ121" s="53"/>
      <c r="AK121" s="53"/>
      <c r="AL121" s="53" t="s">
        <v>917</v>
      </c>
      <c r="AM121" s="53"/>
      <c r="AN121" s="56" t="s">
        <v>916</v>
      </c>
      <c r="AO121" s="53"/>
      <c r="AP121" s="53"/>
      <c r="AQ121" s="53"/>
      <c r="AR121" s="54"/>
      <c r="AS121" s="230"/>
      <c r="AT121" s="53"/>
      <c r="AU121" s="53"/>
      <c r="AV121" s="56"/>
    </row>
    <row r="122" spans="1:48" ht="20.100000000000001" customHeight="1">
      <c r="A122" s="36">
        <f>ROW()</f>
        <v>122</v>
      </c>
      <c r="B122" s="47">
        <v>1</v>
      </c>
      <c r="C122" s="63">
        <v>18</v>
      </c>
      <c r="D122" s="263" t="s">
        <v>174</v>
      </c>
      <c r="E122" s="263" t="s">
        <v>217</v>
      </c>
      <c r="F122" s="380" t="s">
        <v>174</v>
      </c>
      <c r="G122" s="380" t="s">
        <v>217</v>
      </c>
      <c r="H122" s="61" t="s">
        <v>103</v>
      </c>
      <c r="I122" s="258" t="s">
        <v>1464</v>
      </c>
      <c r="J122" s="251" t="s">
        <v>1428</v>
      </c>
      <c r="K122" s="48">
        <v>19.5</v>
      </c>
      <c r="L122" s="48">
        <v>16.5</v>
      </c>
      <c r="M122" s="48">
        <v>16</v>
      </c>
      <c r="N122" s="49">
        <v>2800</v>
      </c>
      <c r="O122" s="50" t="s">
        <v>87</v>
      </c>
      <c r="P122" s="64">
        <v>2100</v>
      </c>
      <c r="Q122" s="52">
        <f t="shared" si="9"/>
        <v>5.88</v>
      </c>
      <c r="R122" s="248" t="str">
        <f t="shared" si="15"/>
        <v>R48025-18</v>
      </c>
      <c r="S122" s="250" t="str">
        <f t="shared" si="16"/>
        <v>48025.18</v>
      </c>
      <c r="T122" s="282" t="s">
        <v>85</v>
      </c>
      <c r="U122" s="53" t="s">
        <v>88</v>
      </c>
      <c r="V122" s="54" t="s">
        <v>89</v>
      </c>
      <c r="W122" s="335" t="s">
        <v>6</v>
      </c>
      <c r="X122" s="55" t="s">
        <v>218</v>
      </c>
      <c r="Y122" s="53"/>
      <c r="Z122" s="53" t="s">
        <v>219</v>
      </c>
      <c r="AA122" s="53"/>
      <c r="AB122" s="53" t="s">
        <v>220</v>
      </c>
      <c r="AC122" s="56" t="s">
        <v>221</v>
      </c>
      <c r="AD122" s="53" t="s">
        <v>222</v>
      </c>
      <c r="AE122" s="53" t="s">
        <v>223</v>
      </c>
      <c r="AF122" s="53"/>
      <c r="AG122" s="58"/>
      <c r="AH122" s="335" t="s">
        <v>6</v>
      </c>
      <c r="AI122" s="227"/>
      <c r="AJ122" s="57"/>
      <c r="AK122" s="57"/>
      <c r="AL122" s="57"/>
      <c r="AM122" s="57"/>
      <c r="AN122" s="59"/>
      <c r="AO122" s="57"/>
      <c r="AP122" s="57"/>
      <c r="AQ122" s="57"/>
      <c r="AR122" s="58"/>
      <c r="AS122" s="227"/>
      <c r="AT122" s="57"/>
      <c r="AU122" s="57"/>
      <c r="AV122" s="59"/>
    </row>
    <row r="123" spans="1:48" ht="20.100000000000001" customHeight="1">
      <c r="A123" s="36">
        <f>ROW()</f>
        <v>123</v>
      </c>
      <c r="B123" s="47">
        <v>1</v>
      </c>
      <c r="C123" s="63">
        <v>18</v>
      </c>
      <c r="D123" s="263" t="s">
        <v>174</v>
      </c>
      <c r="E123" s="263" t="s">
        <v>235</v>
      </c>
      <c r="F123" s="380" t="s">
        <v>1279</v>
      </c>
      <c r="G123" s="380" t="s">
        <v>1389</v>
      </c>
      <c r="H123" s="61" t="s">
        <v>103</v>
      </c>
      <c r="I123" s="258" t="str">
        <f t="shared" ref="I123:I128" si="17">CONCATENATE(C123,$B$2,G123,H123,$B$2,E123,)</f>
        <v>18/5000LN/30039</v>
      </c>
      <c r="J123" s="251" t="s">
        <v>1154</v>
      </c>
      <c r="K123" s="48">
        <v>20.9</v>
      </c>
      <c r="L123" s="48">
        <v>17.899999999999999</v>
      </c>
      <c r="M123" s="48">
        <v>17.399999999999999</v>
      </c>
      <c r="N123" s="49">
        <v>2800</v>
      </c>
      <c r="O123" s="50" t="s">
        <v>87</v>
      </c>
      <c r="P123" s="64">
        <v>2100</v>
      </c>
      <c r="Q123" s="52">
        <f t="shared" si="9"/>
        <v>5.88</v>
      </c>
      <c r="R123" s="248" t="str">
        <f t="shared" si="15"/>
        <v>PD5000-18</v>
      </c>
      <c r="S123" s="250" t="str">
        <f t="shared" si="16"/>
        <v>5000.18</v>
      </c>
      <c r="T123" s="282" t="s">
        <v>1471</v>
      </c>
      <c r="U123" s="53" t="s">
        <v>88</v>
      </c>
      <c r="V123" s="54" t="s">
        <v>89</v>
      </c>
      <c r="W123" s="335" t="s">
        <v>6</v>
      </c>
      <c r="X123" s="55" t="s">
        <v>236</v>
      </c>
      <c r="Y123" s="53"/>
      <c r="Z123" s="53" t="s">
        <v>237</v>
      </c>
      <c r="AA123" s="53"/>
      <c r="AB123" s="53" t="s">
        <v>238</v>
      </c>
      <c r="AC123" s="56" t="s">
        <v>239</v>
      </c>
      <c r="AD123" s="53" t="s">
        <v>240</v>
      </c>
      <c r="AE123" s="53" t="s">
        <v>241</v>
      </c>
      <c r="AF123" s="53"/>
      <c r="AG123" s="58"/>
      <c r="AH123" s="335" t="s">
        <v>6</v>
      </c>
      <c r="AI123" s="227"/>
      <c r="AJ123" s="57"/>
      <c r="AK123" s="57"/>
      <c r="AL123" s="57"/>
      <c r="AM123" s="57"/>
      <c r="AN123" s="59"/>
      <c r="AO123" s="57"/>
      <c r="AP123" s="57"/>
      <c r="AQ123" s="57"/>
      <c r="AR123" s="58"/>
      <c r="AS123" s="227"/>
      <c r="AT123" s="57"/>
      <c r="AU123" s="57"/>
      <c r="AV123" s="59"/>
    </row>
    <row r="124" spans="1:48" ht="20.100000000000001" customHeight="1">
      <c r="A124" s="36">
        <f>ROW()</f>
        <v>124</v>
      </c>
      <c r="B124" s="47">
        <v>1</v>
      </c>
      <c r="C124" s="63">
        <v>18</v>
      </c>
      <c r="D124" s="263" t="s">
        <v>174</v>
      </c>
      <c r="E124" s="263" t="s">
        <v>338</v>
      </c>
      <c r="F124" s="380" t="s">
        <v>1279</v>
      </c>
      <c r="G124" s="380" t="s">
        <v>1391</v>
      </c>
      <c r="H124" s="61" t="s">
        <v>930</v>
      </c>
      <c r="I124" s="258" t="str">
        <f t="shared" si="17"/>
        <v>18/5001CW/30065</v>
      </c>
      <c r="J124" s="251" t="s">
        <v>1161</v>
      </c>
      <c r="K124" s="48">
        <v>20.2</v>
      </c>
      <c r="L124" s="48">
        <v>17.2</v>
      </c>
      <c r="M124" s="48">
        <v>16.7</v>
      </c>
      <c r="N124" s="49">
        <v>2800</v>
      </c>
      <c r="O124" s="50" t="s">
        <v>87</v>
      </c>
      <c r="P124" s="64">
        <v>2100</v>
      </c>
      <c r="Q124" s="52">
        <f t="shared" ref="Q124:Q185" si="18">(N124/1000)*(P124/1000)</f>
        <v>5.88</v>
      </c>
      <c r="R124" s="248" t="str">
        <f t="shared" si="15"/>
        <v>PD5001-18</v>
      </c>
      <c r="S124" s="250" t="str">
        <f t="shared" si="16"/>
        <v>5001.18</v>
      </c>
      <c r="T124" s="282" t="s">
        <v>1473</v>
      </c>
      <c r="U124" s="53" t="s">
        <v>88</v>
      </c>
      <c r="V124" s="54" t="s">
        <v>89</v>
      </c>
      <c r="W124" s="335" t="s">
        <v>6</v>
      </c>
      <c r="X124" s="55" t="s">
        <v>339</v>
      </c>
      <c r="Y124" s="53"/>
      <c r="Z124" s="53" t="s">
        <v>340</v>
      </c>
      <c r="AA124" s="53"/>
      <c r="AB124" s="53" t="s">
        <v>341</v>
      </c>
      <c r="AC124" s="56" t="s">
        <v>342</v>
      </c>
      <c r="AD124" s="53" t="s">
        <v>343</v>
      </c>
      <c r="AE124" s="53" t="s">
        <v>344</v>
      </c>
      <c r="AF124" s="53"/>
      <c r="AG124" s="58"/>
      <c r="AH124" s="335" t="s">
        <v>6</v>
      </c>
      <c r="AI124" s="227"/>
      <c r="AJ124" s="57"/>
      <c r="AK124" s="57"/>
      <c r="AL124" s="57"/>
      <c r="AM124" s="57"/>
      <c r="AN124" s="59"/>
      <c r="AO124" s="57"/>
      <c r="AP124" s="57"/>
      <c r="AQ124" s="57"/>
      <c r="AR124" s="58"/>
      <c r="AS124" s="227"/>
      <c r="AT124" s="57"/>
      <c r="AU124" s="57"/>
      <c r="AV124" s="59"/>
    </row>
    <row r="125" spans="1:48" ht="20.100000000000001" customHeight="1">
      <c r="A125" s="36">
        <f>ROW()</f>
        <v>125</v>
      </c>
      <c r="B125" s="47">
        <v>1</v>
      </c>
      <c r="C125" s="63">
        <v>25</v>
      </c>
      <c r="D125" s="263" t="s">
        <v>174</v>
      </c>
      <c r="E125" s="263" t="s">
        <v>338</v>
      </c>
      <c r="F125" s="380" t="s">
        <v>1279</v>
      </c>
      <c r="G125" s="380" t="s">
        <v>1391</v>
      </c>
      <c r="H125" s="61" t="s">
        <v>930</v>
      </c>
      <c r="I125" s="258" t="str">
        <f t="shared" si="17"/>
        <v>25/5001CW/30065</v>
      </c>
      <c r="J125" s="251" t="s">
        <v>1633</v>
      </c>
      <c r="K125" s="48">
        <v>26.9</v>
      </c>
      <c r="L125" s="48">
        <v>23.9</v>
      </c>
      <c r="M125" s="48">
        <v>23.4</v>
      </c>
      <c r="N125" s="49">
        <v>2800</v>
      </c>
      <c r="O125" s="50" t="s">
        <v>87</v>
      </c>
      <c r="P125" s="64">
        <v>2100</v>
      </c>
      <c r="Q125" s="52">
        <f t="shared" si="18"/>
        <v>5.88</v>
      </c>
      <c r="R125" s="248" t="str">
        <f t="shared" si="15"/>
        <v>PD5001-25</v>
      </c>
      <c r="S125" s="250" t="str">
        <f t="shared" si="16"/>
        <v>5001.25</v>
      </c>
      <c r="T125" s="282" t="s">
        <v>1473</v>
      </c>
      <c r="U125" s="53" t="s">
        <v>88</v>
      </c>
      <c r="V125" s="54" t="s">
        <v>89</v>
      </c>
      <c r="W125" s="335" t="s">
        <v>6</v>
      </c>
      <c r="X125" s="55" t="s">
        <v>339</v>
      </c>
      <c r="Y125" s="66"/>
      <c r="Z125" s="66"/>
      <c r="AA125" s="66"/>
      <c r="AB125" s="66"/>
      <c r="AC125" s="67"/>
      <c r="AD125" s="66" t="s">
        <v>343</v>
      </c>
      <c r="AE125" s="66" t="s">
        <v>344</v>
      </c>
      <c r="AF125" s="53"/>
      <c r="AG125" s="58"/>
      <c r="AH125" s="335" t="s">
        <v>6</v>
      </c>
      <c r="AI125" s="227"/>
      <c r="AJ125" s="57"/>
      <c r="AK125" s="57"/>
      <c r="AL125" s="57"/>
      <c r="AM125" s="57"/>
      <c r="AN125" s="59"/>
      <c r="AO125" s="57"/>
      <c r="AP125" s="57"/>
      <c r="AQ125" s="57"/>
      <c r="AR125" s="58"/>
      <c r="AS125" s="227"/>
      <c r="AT125" s="57"/>
      <c r="AU125" s="57"/>
      <c r="AV125" s="59"/>
    </row>
    <row r="126" spans="1:48" ht="20.100000000000001" customHeight="1">
      <c r="A126" s="36">
        <f>ROW()</f>
        <v>126</v>
      </c>
      <c r="B126" s="47">
        <v>1</v>
      </c>
      <c r="C126" s="63">
        <v>18</v>
      </c>
      <c r="D126" s="263" t="s">
        <v>174</v>
      </c>
      <c r="E126" s="263" t="s">
        <v>345</v>
      </c>
      <c r="F126" s="380" t="s">
        <v>1279</v>
      </c>
      <c r="G126" s="380" t="s">
        <v>1392</v>
      </c>
      <c r="H126" s="61" t="s">
        <v>930</v>
      </c>
      <c r="I126" s="258" t="str">
        <f t="shared" si="17"/>
        <v>18/5006CW/30070</v>
      </c>
      <c r="J126" s="251" t="s">
        <v>1165</v>
      </c>
      <c r="K126" s="48">
        <v>20.5</v>
      </c>
      <c r="L126" s="48">
        <v>17.5</v>
      </c>
      <c r="M126" s="48">
        <v>17</v>
      </c>
      <c r="N126" s="49">
        <v>2800</v>
      </c>
      <c r="O126" s="50" t="s">
        <v>87</v>
      </c>
      <c r="P126" s="64">
        <v>2100</v>
      </c>
      <c r="Q126" s="52">
        <f t="shared" si="18"/>
        <v>5.88</v>
      </c>
      <c r="R126" s="248" t="str">
        <f t="shared" si="15"/>
        <v>PD5006-18</v>
      </c>
      <c r="S126" s="250" t="str">
        <f t="shared" si="16"/>
        <v>5006.18</v>
      </c>
      <c r="T126" s="282" t="s">
        <v>85</v>
      </c>
      <c r="U126" s="53" t="s">
        <v>88</v>
      </c>
      <c r="V126" s="54" t="s">
        <v>89</v>
      </c>
      <c r="W126" s="335" t="s">
        <v>6</v>
      </c>
      <c r="X126" s="55" t="s">
        <v>346</v>
      </c>
      <c r="Y126" s="53"/>
      <c r="Z126" s="53" t="s">
        <v>347</v>
      </c>
      <c r="AA126" s="53"/>
      <c r="AB126" s="53" t="s">
        <v>348</v>
      </c>
      <c r="AC126" s="56" t="s">
        <v>349</v>
      </c>
      <c r="AD126" s="53" t="s">
        <v>350</v>
      </c>
      <c r="AE126" s="53" t="s">
        <v>351</v>
      </c>
      <c r="AF126" s="53"/>
      <c r="AG126" s="58"/>
      <c r="AH126" s="335" t="s">
        <v>6</v>
      </c>
      <c r="AI126" s="227"/>
      <c r="AJ126" s="57"/>
      <c r="AK126" s="57"/>
      <c r="AL126" s="57"/>
      <c r="AM126" s="57"/>
      <c r="AN126" s="59"/>
      <c r="AO126" s="57"/>
      <c r="AP126" s="57"/>
      <c r="AQ126" s="57"/>
      <c r="AR126" s="58"/>
      <c r="AS126" s="227"/>
      <c r="AT126" s="57"/>
      <c r="AU126" s="57"/>
      <c r="AV126" s="59"/>
    </row>
    <row r="127" spans="1:48" ht="20.100000000000001" customHeight="1">
      <c r="A127" s="36">
        <f>ROW()</f>
        <v>127</v>
      </c>
      <c r="B127" s="47">
        <v>1</v>
      </c>
      <c r="C127" s="63">
        <v>18</v>
      </c>
      <c r="D127" s="263" t="s">
        <v>174</v>
      </c>
      <c r="E127" s="263" t="s">
        <v>606</v>
      </c>
      <c r="F127" s="380" t="s">
        <v>1279</v>
      </c>
      <c r="G127" s="380" t="s">
        <v>1393</v>
      </c>
      <c r="H127" s="61" t="s">
        <v>941</v>
      </c>
      <c r="I127" s="258" t="str">
        <f t="shared" si="17"/>
        <v>18/5008PU/30135</v>
      </c>
      <c r="J127" s="251" t="s">
        <v>1168</v>
      </c>
      <c r="K127" s="48">
        <v>20.399999999999999</v>
      </c>
      <c r="L127" s="48">
        <v>17.399999999999999</v>
      </c>
      <c r="M127" s="48">
        <v>16.899999999999999</v>
      </c>
      <c r="N127" s="49">
        <v>2800</v>
      </c>
      <c r="O127" s="50" t="s">
        <v>87</v>
      </c>
      <c r="P127" s="64">
        <v>2100</v>
      </c>
      <c r="Q127" s="52">
        <f t="shared" si="18"/>
        <v>5.88</v>
      </c>
      <c r="R127" s="248" t="str">
        <f t="shared" si="15"/>
        <v>PD5008-18</v>
      </c>
      <c r="S127" s="250" t="str">
        <f t="shared" si="16"/>
        <v>5008.18</v>
      </c>
      <c r="T127" s="282" t="s">
        <v>1473</v>
      </c>
      <c r="U127" s="53" t="s">
        <v>88</v>
      </c>
      <c r="V127" s="54"/>
      <c r="W127" s="335" t="s">
        <v>6</v>
      </c>
      <c r="X127" s="55"/>
      <c r="Y127" s="53"/>
      <c r="Z127" s="53"/>
      <c r="AA127" s="53"/>
      <c r="AB127" s="53"/>
      <c r="AC127" s="56"/>
      <c r="AD127" s="53"/>
      <c r="AE127" s="53"/>
      <c r="AF127" s="53"/>
      <c r="AG127" s="54" t="s">
        <v>93</v>
      </c>
      <c r="AH127" s="335" t="s">
        <v>6</v>
      </c>
      <c r="AI127" s="227" t="s">
        <v>638</v>
      </c>
      <c r="AJ127" s="57"/>
      <c r="AK127" s="57"/>
      <c r="AL127" s="57" t="s">
        <v>639</v>
      </c>
      <c r="AM127" s="57"/>
      <c r="AN127" s="59" t="s">
        <v>638</v>
      </c>
      <c r="AO127" s="57"/>
      <c r="AP127" s="57"/>
      <c r="AQ127" s="57"/>
      <c r="AR127" s="54"/>
      <c r="AS127" s="227"/>
      <c r="AT127" s="57"/>
      <c r="AU127" s="57"/>
      <c r="AV127" s="59"/>
    </row>
    <row r="128" spans="1:48" ht="20.100000000000001" customHeight="1">
      <c r="A128" s="36">
        <f>ROW()</f>
        <v>128</v>
      </c>
      <c r="B128" s="47">
        <v>1</v>
      </c>
      <c r="C128" s="63">
        <v>18</v>
      </c>
      <c r="D128" s="263" t="s">
        <v>174</v>
      </c>
      <c r="E128" s="340">
        <v>30061</v>
      </c>
      <c r="F128" s="380" t="s">
        <v>1279</v>
      </c>
      <c r="G128" s="380" t="s">
        <v>1390</v>
      </c>
      <c r="H128" s="61" t="s">
        <v>103</v>
      </c>
      <c r="I128" s="258" t="str">
        <f t="shared" si="17"/>
        <v>18/5010LN/30061</v>
      </c>
      <c r="J128" s="251" t="s">
        <v>1157</v>
      </c>
      <c r="K128" s="48">
        <v>20.7</v>
      </c>
      <c r="L128" s="48">
        <v>17.7</v>
      </c>
      <c r="M128" s="48">
        <v>17.2</v>
      </c>
      <c r="N128" s="49">
        <v>2800</v>
      </c>
      <c r="O128" s="50" t="s">
        <v>87</v>
      </c>
      <c r="P128" s="64">
        <v>2100</v>
      </c>
      <c r="Q128" s="52">
        <f t="shared" si="18"/>
        <v>5.88</v>
      </c>
      <c r="R128" s="248" t="str">
        <f t="shared" si="15"/>
        <v>PD5010-18</v>
      </c>
      <c r="S128" s="250" t="str">
        <f t="shared" si="16"/>
        <v>5010.18</v>
      </c>
      <c r="T128" s="282" t="s">
        <v>85</v>
      </c>
      <c r="U128" s="53" t="s">
        <v>88</v>
      </c>
      <c r="V128" s="54"/>
      <c r="W128" s="335"/>
      <c r="X128" s="65"/>
      <c r="Y128" s="53"/>
      <c r="Z128" s="53"/>
      <c r="AA128" s="53"/>
      <c r="AB128" s="53"/>
      <c r="AC128" s="56"/>
      <c r="AD128" s="53"/>
      <c r="AE128" s="53"/>
      <c r="AF128" s="53"/>
      <c r="AG128" s="54" t="s">
        <v>93</v>
      </c>
      <c r="AH128" s="335"/>
      <c r="AI128" s="231" t="s">
        <v>786</v>
      </c>
      <c r="AJ128" s="53"/>
      <c r="AK128" s="53"/>
      <c r="AL128" s="53" t="s">
        <v>805</v>
      </c>
      <c r="AM128" s="53"/>
      <c r="AN128" s="56" t="s">
        <v>786</v>
      </c>
      <c r="AO128" s="53"/>
      <c r="AP128" s="53"/>
      <c r="AQ128" s="53"/>
      <c r="AR128" s="54"/>
      <c r="AS128" s="231"/>
      <c r="AT128" s="53"/>
      <c r="AU128" s="53"/>
      <c r="AV128" s="56"/>
    </row>
    <row r="129" spans="1:48" ht="20.100000000000001" customHeight="1">
      <c r="A129" s="36">
        <v>129</v>
      </c>
      <c r="B129" s="47">
        <v>1</v>
      </c>
      <c r="C129" s="63">
        <v>18</v>
      </c>
      <c r="D129" s="263"/>
      <c r="E129" s="263"/>
      <c r="F129" s="384" t="s">
        <v>1279</v>
      </c>
      <c r="G129" s="390">
        <v>5015</v>
      </c>
      <c r="H129" s="393" t="s">
        <v>1280</v>
      </c>
      <c r="I129" s="258" t="str">
        <f>CONCATENATE(C129,$B$2,G129,H129)</f>
        <v>18/5015WP</v>
      </c>
      <c r="J129" s="397" t="s">
        <v>1306</v>
      </c>
      <c r="K129" s="359">
        <v>21.2</v>
      </c>
      <c r="L129" s="359">
        <v>18.2</v>
      </c>
      <c r="M129" s="359">
        <v>17.7</v>
      </c>
      <c r="N129" s="49">
        <v>2800</v>
      </c>
      <c r="O129" s="50" t="s">
        <v>87</v>
      </c>
      <c r="P129" s="51">
        <v>2100</v>
      </c>
      <c r="Q129" s="52">
        <f t="shared" si="18"/>
        <v>5.88</v>
      </c>
      <c r="R129" s="248" t="str">
        <f t="shared" si="15"/>
        <v>PD5015-18</v>
      </c>
      <c r="S129" s="250" t="str">
        <f t="shared" si="16"/>
        <v>5015.18</v>
      </c>
      <c r="T129" s="281" t="s">
        <v>85</v>
      </c>
      <c r="U129" s="53" t="s">
        <v>88</v>
      </c>
      <c r="V129" s="54"/>
      <c r="W129" s="335"/>
      <c r="X129" s="62"/>
      <c r="Y129" s="57"/>
      <c r="Z129" s="57"/>
      <c r="AA129" s="57"/>
      <c r="AB129" s="57"/>
      <c r="AC129" s="59"/>
      <c r="AD129" s="57"/>
      <c r="AE129" s="57"/>
      <c r="AF129" s="57"/>
      <c r="AG129" s="58" t="s">
        <v>93</v>
      </c>
      <c r="AH129" s="335"/>
      <c r="AI129" s="227" t="s">
        <v>1562</v>
      </c>
      <c r="AJ129" s="57"/>
      <c r="AK129" s="57"/>
      <c r="AL129" s="57" t="s">
        <v>1563</v>
      </c>
      <c r="AM129" s="57"/>
      <c r="AN129" s="59" t="s">
        <v>1562</v>
      </c>
      <c r="AO129" s="57"/>
      <c r="AP129" s="57"/>
      <c r="AQ129" s="57"/>
      <c r="AR129" s="58"/>
      <c r="AS129" s="227"/>
      <c r="AT129" s="57"/>
      <c r="AU129" s="57"/>
      <c r="AV129" s="59"/>
    </row>
    <row r="130" spans="1:48" ht="20.100000000000001" customHeight="1">
      <c r="A130" s="36">
        <f>ROW()</f>
        <v>130</v>
      </c>
      <c r="B130" s="47">
        <v>0</v>
      </c>
      <c r="C130" s="60">
        <v>18</v>
      </c>
      <c r="D130" s="262"/>
      <c r="E130" s="262"/>
      <c r="F130" s="379"/>
      <c r="G130" s="379" t="s">
        <v>892</v>
      </c>
      <c r="H130" s="61" t="s">
        <v>86</v>
      </c>
      <c r="I130" s="256" t="s">
        <v>560</v>
      </c>
      <c r="J130" s="435" t="s">
        <v>557</v>
      </c>
      <c r="K130" s="48">
        <v>40.299999999999997</v>
      </c>
      <c r="L130" s="48">
        <v>37.299999999999997</v>
      </c>
      <c r="M130" s="48">
        <v>36.799999999999997</v>
      </c>
      <c r="N130" s="49">
        <v>2800</v>
      </c>
      <c r="O130" s="50" t="s">
        <v>87</v>
      </c>
      <c r="P130" s="51">
        <v>2050</v>
      </c>
      <c r="Q130" s="52">
        <f t="shared" si="18"/>
        <v>5.74</v>
      </c>
      <c r="R130" s="248" t="str">
        <f t="shared" si="15"/>
        <v>5981MG-18</v>
      </c>
      <c r="S130" s="250" t="str">
        <f t="shared" si="16"/>
        <v>5981MG.18</v>
      </c>
      <c r="T130" s="282" t="s">
        <v>1467</v>
      </c>
      <c r="U130" s="53" t="s">
        <v>88</v>
      </c>
      <c r="V130" s="54"/>
      <c r="W130" s="335" t="s">
        <v>6</v>
      </c>
      <c r="X130" s="62"/>
      <c r="Y130" s="57"/>
      <c r="Z130" s="57"/>
      <c r="AA130" s="57"/>
      <c r="AB130" s="57"/>
      <c r="AC130" s="59"/>
      <c r="AD130" s="57"/>
      <c r="AE130" s="57"/>
      <c r="AF130" s="57"/>
      <c r="AG130" s="58" t="s">
        <v>275</v>
      </c>
      <c r="AH130" s="335" t="s">
        <v>6</v>
      </c>
      <c r="AI130" s="229"/>
      <c r="AJ130" s="53"/>
      <c r="AK130" s="53"/>
      <c r="AL130" s="57"/>
      <c r="AM130" s="53" t="s">
        <v>662</v>
      </c>
      <c r="AN130" s="56"/>
      <c r="AO130" s="53"/>
      <c r="AP130" s="53"/>
      <c r="AQ130" s="53"/>
      <c r="AR130" s="58" t="s">
        <v>93</v>
      </c>
      <c r="AS130" s="229" t="s">
        <v>715</v>
      </c>
      <c r="AT130" s="53"/>
      <c r="AU130" s="53" t="s">
        <v>722</v>
      </c>
      <c r="AV130" s="56"/>
    </row>
    <row r="131" spans="1:48" ht="20.100000000000001" customHeight="1">
      <c r="A131" s="36">
        <f>ROW()</f>
        <v>131</v>
      </c>
      <c r="B131" s="47">
        <v>1</v>
      </c>
      <c r="C131" s="63">
        <v>18</v>
      </c>
      <c r="D131" s="263" t="s">
        <v>174</v>
      </c>
      <c r="E131" s="263" t="s">
        <v>609</v>
      </c>
      <c r="F131" s="380" t="s">
        <v>1279</v>
      </c>
      <c r="G131" s="380" t="s">
        <v>1396</v>
      </c>
      <c r="H131" s="61" t="s">
        <v>941</v>
      </c>
      <c r="I131" s="258" t="str">
        <f>CONCATENATE(C131,$B$2,G131,H131,$B$2,E131,)</f>
        <v>18/6000PU/34033</v>
      </c>
      <c r="J131" s="251" t="s">
        <v>1177</v>
      </c>
      <c r="K131" s="48">
        <v>21</v>
      </c>
      <c r="L131" s="48">
        <v>18</v>
      </c>
      <c r="M131" s="48">
        <v>17.5</v>
      </c>
      <c r="N131" s="49">
        <v>2800</v>
      </c>
      <c r="O131" s="50" t="s">
        <v>87</v>
      </c>
      <c r="P131" s="64">
        <v>2100</v>
      </c>
      <c r="Q131" s="52">
        <f t="shared" si="18"/>
        <v>5.88</v>
      </c>
      <c r="R131" s="248" t="str">
        <f t="shared" si="15"/>
        <v>PD6000-18</v>
      </c>
      <c r="S131" s="250" t="str">
        <f t="shared" si="16"/>
        <v>6000.18</v>
      </c>
      <c r="T131" s="282" t="s">
        <v>1471</v>
      </c>
      <c r="U131" s="53" t="s">
        <v>88</v>
      </c>
      <c r="V131" s="54"/>
      <c r="W131" s="335" t="s">
        <v>6</v>
      </c>
      <c r="X131" s="55"/>
      <c r="Y131" s="53"/>
      <c r="Z131" s="53"/>
      <c r="AA131" s="53"/>
      <c r="AB131" s="53"/>
      <c r="AC131" s="56"/>
      <c r="AD131" s="53"/>
      <c r="AE131" s="53"/>
      <c r="AF131" s="53"/>
      <c r="AG131" s="54" t="s">
        <v>93</v>
      </c>
      <c r="AH131" s="335" t="s">
        <v>6</v>
      </c>
      <c r="AI131" s="227" t="s">
        <v>644</v>
      </c>
      <c r="AJ131" s="57"/>
      <c r="AK131" s="57"/>
      <c r="AL131" s="57" t="s">
        <v>645</v>
      </c>
      <c r="AM131" s="57"/>
      <c r="AN131" s="59" t="s">
        <v>644</v>
      </c>
      <c r="AO131" s="57"/>
      <c r="AP131" s="57"/>
      <c r="AQ131" s="57"/>
      <c r="AR131" s="54"/>
      <c r="AS131" s="227"/>
      <c r="AT131" s="57"/>
      <c r="AU131" s="57"/>
      <c r="AV131" s="59"/>
    </row>
    <row r="132" spans="1:48" ht="20.100000000000001" customHeight="1">
      <c r="A132" s="36">
        <v>132</v>
      </c>
      <c r="B132" s="47">
        <v>1</v>
      </c>
      <c r="C132" s="63">
        <v>18</v>
      </c>
      <c r="D132" s="263"/>
      <c r="E132" s="263"/>
      <c r="F132" s="384" t="s">
        <v>1279</v>
      </c>
      <c r="G132" s="390">
        <v>6001</v>
      </c>
      <c r="H132" s="393" t="s">
        <v>941</v>
      </c>
      <c r="I132" s="258" t="str">
        <f>CONCATENATE(C132,$B$2,G132,H132)</f>
        <v>18/6001PU</v>
      </c>
      <c r="J132" s="397" t="s">
        <v>1307</v>
      </c>
      <c r="K132" s="359">
        <v>20.7</v>
      </c>
      <c r="L132" s="359">
        <v>17.7</v>
      </c>
      <c r="M132" s="359">
        <v>17.2</v>
      </c>
      <c r="N132" s="49">
        <v>2800</v>
      </c>
      <c r="O132" s="50" t="s">
        <v>87</v>
      </c>
      <c r="P132" s="51">
        <v>2100</v>
      </c>
      <c r="Q132" s="52">
        <f t="shared" si="18"/>
        <v>5.88</v>
      </c>
      <c r="R132" s="248" t="str">
        <f t="shared" si="15"/>
        <v>PD6001-18</v>
      </c>
      <c r="S132" s="250" t="str">
        <f t="shared" si="16"/>
        <v>6001.18</v>
      </c>
      <c r="T132" s="282" t="s">
        <v>1473</v>
      </c>
      <c r="U132" s="53" t="s">
        <v>88</v>
      </c>
      <c r="V132" s="54"/>
      <c r="W132" s="335"/>
      <c r="X132" s="62"/>
      <c r="Y132" s="57"/>
      <c r="Z132" s="57"/>
      <c r="AA132" s="57"/>
      <c r="AB132" s="57"/>
      <c r="AC132" s="59"/>
      <c r="AD132" s="57"/>
      <c r="AE132" s="57"/>
      <c r="AF132" s="57"/>
      <c r="AG132" s="58" t="s">
        <v>93</v>
      </c>
      <c r="AH132" s="335"/>
      <c r="AI132" s="227" t="s">
        <v>1564</v>
      </c>
      <c r="AJ132" s="57"/>
      <c r="AK132" s="57"/>
      <c r="AL132" s="57" t="s">
        <v>1565</v>
      </c>
      <c r="AM132" s="57"/>
      <c r="AN132" s="59" t="s">
        <v>1564</v>
      </c>
      <c r="AO132" s="57"/>
      <c r="AP132" s="57"/>
      <c r="AQ132" s="57"/>
      <c r="AR132" s="58"/>
      <c r="AS132" s="227"/>
      <c r="AT132" s="57"/>
      <c r="AU132" s="57"/>
      <c r="AV132" s="59"/>
    </row>
    <row r="133" spans="1:48" ht="20.100000000000001" customHeight="1">
      <c r="A133" s="36">
        <f>ROW()</f>
        <v>133</v>
      </c>
      <c r="B133" s="47">
        <v>1</v>
      </c>
      <c r="C133" s="63">
        <v>18</v>
      </c>
      <c r="D133" s="263" t="s">
        <v>174</v>
      </c>
      <c r="E133" s="263" t="s">
        <v>608</v>
      </c>
      <c r="F133" s="380" t="s">
        <v>1279</v>
      </c>
      <c r="G133" s="380" t="s">
        <v>1395</v>
      </c>
      <c r="H133" s="61" t="s">
        <v>941</v>
      </c>
      <c r="I133" s="258" t="str">
        <f>CONCATENATE(C133,$B$2,G133,H133,$B$2,E133,)</f>
        <v>18/6002PU/34032</v>
      </c>
      <c r="J133" s="251" t="s">
        <v>1174</v>
      </c>
      <c r="K133" s="48">
        <v>21.5</v>
      </c>
      <c r="L133" s="48">
        <v>18.5</v>
      </c>
      <c r="M133" s="48">
        <v>18</v>
      </c>
      <c r="N133" s="49">
        <v>2800</v>
      </c>
      <c r="O133" s="50" t="s">
        <v>87</v>
      </c>
      <c r="P133" s="64">
        <v>2100</v>
      </c>
      <c r="Q133" s="52">
        <f t="shared" si="18"/>
        <v>5.88</v>
      </c>
      <c r="R133" s="248" t="str">
        <f t="shared" si="15"/>
        <v>PD6002-18</v>
      </c>
      <c r="S133" s="250" t="str">
        <f t="shared" si="16"/>
        <v>6002.18</v>
      </c>
      <c r="T133" s="282" t="s">
        <v>1468</v>
      </c>
      <c r="U133" s="53" t="s">
        <v>88</v>
      </c>
      <c r="V133" s="54"/>
      <c r="W133" s="335" t="s">
        <v>6</v>
      </c>
      <c r="X133" s="55"/>
      <c r="Y133" s="53"/>
      <c r="Z133" s="53"/>
      <c r="AA133" s="53"/>
      <c r="AB133" s="53"/>
      <c r="AC133" s="56"/>
      <c r="AD133" s="53"/>
      <c r="AE133" s="53"/>
      <c r="AF133" s="53"/>
      <c r="AG133" s="54" t="s">
        <v>93</v>
      </c>
      <c r="AH133" s="335" t="s">
        <v>6</v>
      </c>
      <c r="AI133" s="227" t="s">
        <v>642</v>
      </c>
      <c r="AJ133" s="57"/>
      <c r="AK133" s="57"/>
      <c r="AL133" s="57" t="s">
        <v>643</v>
      </c>
      <c r="AM133" s="57"/>
      <c r="AN133" s="59" t="s">
        <v>642</v>
      </c>
      <c r="AO133" s="57"/>
      <c r="AP133" s="57"/>
      <c r="AQ133" s="57"/>
      <c r="AR133" s="54"/>
      <c r="AS133" s="227"/>
      <c r="AT133" s="57"/>
      <c r="AU133" s="57"/>
      <c r="AV133" s="59"/>
    </row>
    <row r="134" spans="1:48" ht="20.100000000000001" customHeight="1">
      <c r="A134" s="36">
        <f>ROW()</f>
        <v>134</v>
      </c>
      <c r="B134" s="47">
        <v>1</v>
      </c>
      <c r="C134" s="63">
        <v>18</v>
      </c>
      <c r="D134" s="263" t="s">
        <v>174</v>
      </c>
      <c r="E134" s="340">
        <v>34015</v>
      </c>
      <c r="F134" s="380" t="s">
        <v>1279</v>
      </c>
      <c r="G134" s="380" t="s">
        <v>1394</v>
      </c>
      <c r="H134" s="61" t="s">
        <v>941</v>
      </c>
      <c r="I134" s="258" t="str">
        <f>CONCATENATE(C134,$B$2,G134,H134,$B$2,E134,)</f>
        <v>18/6005PU/34015</v>
      </c>
      <c r="J134" s="251" t="s">
        <v>1171</v>
      </c>
      <c r="K134" s="48">
        <v>22.2</v>
      </c>
      <c r="L134" s="48">
        <v>19.2</v>
      </c>
      <c r="M134" s="48">
        <v>18.7</v>
      </c>
      <c r="N134" s="49">
        <v>2800</v>
      </c>
      <c r="O134" s="50" t="s">
        <v>87</v>
      </c>
      <c r="P134" s="64">
        <v>2100</v>
      </c>
      <c r="Q134" s="52">
        <f t="shared" si="18"/>
        <v>5.88</v>
      </c>
      <c r="R134" s="248" t="str">
        <f t="shared" si="15"/>
        <v>PD6005-18</v>
      </c>
      <c r="S134" s="250" t="str">
        <f t="shared" si="16"/>
        <v>6005.18</v>
      </c>
      <c r="T134" s="282" t="s">
        <v>1471</v>
      </c>
      <c r="U134" s="53" t="s">
        <v>88</v>
      </c>
      <c r="V134" s="54"/>
      <c r="W134" s="335"/>
      <c r="X134" s="65"/>
      <c r="Y134" s="53"/>
      <c r="Z134" s="53"/>
      <c r="AA134" s="53"/>
      <c r="AB134" s="53"/>
      <c r="AC134" s="56"/>
      <c r="AD134" s="53"/>
      <c r="AE134" s="53"/>
      <c r="AF134" s="53"/>
      <c r="AG134" s="54" t="s">
        <v>93</v>
      </c>
      <c r="AH134" s="335"/>
      <c r="AI134" s="231" t="s">
        <v>632</v>
      </c>
      <c r="AJ134" s="53"/>
      <c r="AK134" s="53"/>
      <c r="AL134" s="53" t="s">
        <v>633</v>
      </c>
      <c r="AM134" s="53"/>
      <c r="AN134" s="56" t="s">
        <v>632</v>
      </c>
      <c r="AO134" s="53"/>
      <c r="AP134" s="53"/>
      <c r="AQ134" s="53"/>
      <c r="AR134" s="54"/>
      <c r="AS134" s="231"/>
      <c r="AT134" s="53"/>
      <c r="AU134" s="53"/>
      <c r="AV134" s="56"/>
    </row>
    <row r="135" spans="1:48" ht="20.100000000000001" customHeight="1">
      <c r="A135" s="36">
        <v>135</v>
      </c>
      <c r="B135" s="47">
        <v>1</v>
      </c>
      <c r="C135" s="63">
        <v>18</v>
      </c>
      <c r="D135" s="263"/>
      <c r="E135" s="263"/>
      <c r="F135" s="384" t="s">
        <v>1279</v>
      </c>
      <c r="G135" s="390">
        <v>6006</v>
      </c>
      <c r="H135" s="393" t="s">
        <v>1280</v>
      </c>
      <c r="I135" s="258" t="str">
        <f>CONCATENATE(C135,$B$2,G135,H135)</f>
        <v>18/6006WP</v>
      </c>
      <c r="J135" s="397" t="s">
        <v>1308</v>
      </c>
      <c r="K135" s="359">
        <v>20.7</v>
      </c>
      <c r="L135" s="359">
        <v>17.7</v>
      </c>
      <c r="M135" s="359">
        <v>17.2</v>
      </c>
      <c r="N135" s="49">
        <v>2800</v>
      </c>
      <c r="O135" s="50" t="s">
        <v>87</v>
      </c>
      <c r="P135" s="51">
        <v>2100</v>
      </c>
      <c r="Q135" s="52">
        <f t="shared" si="18"/>
        <v>5.88</v>
      </c>
      <c r="R135" s="248" t="str">
        <f t="shared" ref="R135:R166" si="19">CONCATENATE(F135,G135,-C135)</f>
        <v>PD6006-18</v>
      </c>
      <c r="S135" s="250" t="str">
        <f t="shared" ref="S135:S166" si="20">CONCATENATE(G135,".",C135)</f>
        <v>6006.18</v>
      </c>
      <c r="T135" s="282" t="s">
        <v>1467</v>
      </c>
      <c r="U135" s="53" t="s">
        <v>88</v>
      </c>
      <c r="V135" s="54"/>
      <c r="W135" s="335"/>
      <c r="X135" s="62"/>
      <c r="Y135" s="57"/>
      <c r="Z135" s="57"/>
      <c r="AA135" s="57"/>
      <c r="AB135" s="57"/>
      <c r="AC135" s="59"/>
      <c r="AD135" s="57"/>
      <c r="AE135" s="57"/>
      <c r="AF135" s="57"/>
      <c r="AG135" s="58" t="s">
        <v>93</v>
      </c>
      <c r="AH135" s="335"/>
      <c r="AI135" s="227" t="s">
        <v>1566</v>
      </c>
      <c r="AJ135" s="57"/>
      <c r="AK135" s="57"/>
      <c r="AL135" s="57" t="s">
        <v>1567</v>
      </c>
      <c r="AM135" s="57"/>
      <c r="AN135" s="59" t="s">
        <v>1566</v>
      </c>
      <c r="AO135" s="57"/>
      <c r="AP135" s="57"/>
      <c r="AQ135" s="57"/>
      <c r="AR135" s="58"/>
      <c r="AS135" s="227"/>
      <c r="AT135" s="57"/>
      <c r="AU135" s="57"/>
      <c r="AV135" s="59"/>
    </row>
    <row r="136" spans="1:48" ht="20.100000000000001" customHeight="1">
      <c r="A136" s="36">
        <f>ROW()</f>
        <v>136</v>
      </c>
      <c r="B136" s="47">
        <v>0</v>
      </c>
      <c r="C136" s="63">
        <v>18</v>
      </c>
      <c r="D136" s="262"/>
      <c r="E136" s="262"/>
      <c r="F136" s="379"/>
      <c r="G136" s="379" t="s">
        <v>876</v>
      </c>
      <c r="H136" s="39" t="s">
        <v>875</v>
      </c>
      <c r="I136" s="257" t="s">
        <v>881</v>
      </c>
      <c r="J136" s="433" t="s">
        <v>1634</v>
      </c>
      <c r="K136" s="48">
        <v>63</v>
      </c>
      <c r="L136" s="48">
        <v>57</v>
      </c>
      <c r="M136" s="48">
        <v>56</v>
      </c>
      <c r="N136" s="49">
        <v>2800</v>
      </c>
      <c r="O136" s="50" t="s">
        <v>87</v>
      </c>
      <c r="P136" s="51">
        <v>1300</v>
      </c>
      <c r="Q136" s="52">
        <f t="shared" si="18"/>
        <v>3.64</v>
      </c>
      <c r="R136" s="248" t="str">
        <f t="shared" si="19"/>
        <v>6299AM-18</v>
      </c>
      <c r="S136" s="250" t="str">
        <f t="shared" si="20"/>
        <v>6299AM.18</v>
      </c>
      <c r="T136" s="282" t="s">
        <v>85</v>
      </c>
      <c r="U136" s="53" t="s">
        <v>88</v>
      </c>
      <c r="V136" s="54"/>
      <c r="W136" s="335"/>
      <c r="X136" s="55"/>
      <c r="Y136" s="53"/>
      <c r="Z136" s="53"/>
      <c r="AA136" s="53"/>
      <c r="AB136" s="53"/>
      <c r="AC136" s="56"/>
      <c r="AD136" s="53"/>
      <c r="AE136" s="53"/>
      <c r="AF136" s="57"/>
      <c r="AG136" s="58" t="s">
        <v>275</v>
      </c>
      <c r="AH136" s="335" t="s">
        <v>6</v>
      </c>
      <c r="AI136" s="229" t="s">
        <v>887</v>
      </c>
      <c r="AJ136" s="57"/>
      <c r="AK136" s="57"/>
      <c r="AL136" s="57"/>
      <c r="AM136" s="57">
        <v>1140457</v>
      </c>
      <c r="AN136" s="59"/>
      <c r="AO136" s="57"/>
      <c r="AP136" s="57"/>
      <c r="AQ136" s="57"/>
      <c r="AR136" s="58" t="s">
        <v>93</v>
      </c>
      <c r="AS136" s="229" t="s">
        <v>902</v>
      </c>
      <c r="AT136" s="57"/>
      <c r="AU136" s="57" t="s">
        <v>903</v>
      </c>
      <c r="AV136" s="59"/>
    </row>
    <row r="137" spans="1:48" ht="20.100000000000001" customHeight="1">
      <c r="A137" s="36">
        <f>ROW()</f>
        <v>137</v>
      </c>
      <c r="B137" s="47">
        <v>1</v>
      </c>
      <c r="C137" s="60">
        <v>18</v>
      </c>
      <c r="D137" s="262" t="s">
        <v>174</v>
      </c>
      <c r="E137" s="266" t="s">
        <v>204</v>
      </c>
      <c r="F137" s="382" t="s">
        <v>1279</v>
      </c>
      <c r="G137" s="379" t="s">
        <v>1384</v>
      </c>
      <c r="H137" s="57" t="s">
        <v>103</v>
      </c>
      <c r="I137" s="258" t="str">
        <f t="shared" ref="I137:I151" si="21">CONCATENATE(C137,$B$2,G137,H137,$B$2,E137,)</f>
        <v>18/7000LN/24029</v>
      </c>
      <c r="J137" s="252" t="s">
        <v>1136</v>
      </c>
      <c r="K137" s="48">
        <v>19.3</v>
      </c>
      <c r="L137" s="48">
        <v>16.3</v>
      </c>
      <c r="M137" s="48">
        <v>15.8</v>
      </c>
      <c r="N137" s="49">
        <v>2800</v>
      </c>
      <c r="O137" s="50" t="s">
        <v>87</v>
      </c>
      <c r="P137" s="64">
        <v>2100</v>
      </c>
      <c r="Q137" s="52">
        <f t="shared" si="18"/>
        <v>5.88</v>
      </c>
      <c r="R137" s="248" t="str">
        <f t="shared" si="19"/>
        <v>PD7000-18</v>
      </c>
      <c r="S137" s="250" t="str">
        <f t="shared" si="20"/>
        <v>7000.18</v>
      </c>
      <c r="T137" s="282" t="s">
        <v>1471</v>
      </c>
      <c r="U137" s="53" t="s">
        <v>88</v>
      </c>
      <c r="V137" s="54" t="s">
        <v>89</v>
      </c>
      <c r="W137" s="334" t="s">
        <v>6</v>
      </c>
      <c r="X137" s="55" t="s">
        <v>1514</v>
      </c>
      <c r="Y137" s="53"/>
      <c r="Z137" s="53" t="s">
        <v>1515</v>
      </c>
      <c r="AA137" s="53" t="s">
        <v>1516</v>
      </c>
      <c r="AB137" s="53"/>
      <c r="AC137" s="56" t="s">
        <v>1517</v>
      </c>
      <c r="AD137" s="53"/>
      <c r="AE137" s="53" t="s">
        <v>1518</v>
      </c>
      <c r="AF137" s="53"/>
      <c r="AG137" s="54" t="s">
        <v>93</v>
      </c>
      <c r="AH137" s="335" t="s">
        <v>6</v>
      </c>
      <c r="AI137" s="227" t="s">
        <v>205</v>
      </c>
      <c r="AJ137" s="57"/>
      <c r="AK137" s="57"/>
      <c r="AL137" s="57" t="s">
        <v>206</v>
      </c>
      <c r="AM137" s="57"/>
      <c r="AN137" s="59" t="s">
        <v>205</v>
      </c>
      <c r="AO137" s="57"/>
      <c r="AP137" s="57"/>
      <c r="AQ137" s="57" t="s">
        <v>746</v>
      </c>
      <c r="AR137" s="54"/>
      <c r="AS137" s="227"/>
      <c r="AT137" s="57"/>
      <c r="AU137" s="57"/>
      <c r="AV137" s="59"/>
    </row>
    <row r="138" spans="1:48" ht="20.100000000000001" customHeight="1">
      <c r="A138" s="36">
        <f>ROW()</f>
        <v>138</v>
      </c>
      <c r="B138" s="47">
        <v>1</v>
      </c>
      <c r="C138" s="63">
        <v>18</v>
      </c>
      <c r="D138" s="263" t="s">
        <v>174</v>
      </c>
      <c r="E138" s="263" t="s">
        <v>363</v>
      </c>
      <c r="F138" s="380" t="s">
        <v>1279</v>
      </c>
      <c r="G138" s="380" t="s">
        <v>1402</v>
      </c>
      <c r="H138" s="61" t="s">
        <v>103</v>
      </c>
      <c r="I138" s="258" t="str">
        <f t="shared" si="21"/>
        <v>18/7001LN/38002</v>
      </c>
      <c r="J138" s="251" t="s">
        <v>1193</v>
      </c>
      <c r="K138" s="48">
        <v>19.8</v>
      </c>
      <c r="L138" s="48">
        <v>16.8</v>
      </c>
      <c r="M138" s="48">
        <v>16.3</v>
      </c>
      <c r="N138" s="49">
        <v>2800</v>
      </c>
      <c r="O138" s="50" t="s">
        <v>87</v>
      </c>
      <c r="P138" s="64">
        <v>2100</v>
      </c>
      <c r="Q138" s="52">
        <f t="shared" si="18"/>
        <v>5.88</v>
      </c>
      <c r="R138" s="248" t="str">
        <f t="shared" si="19"/>
        <v>PD7001-18</v>
      </c>
      <c r="S138" s="250" t="str">
        <f t="shared" si="20"/>
        <v>7001.18</v>
      </c>
      <c r="T138" s="282" t="s">
        <v>1471</v>
      </c>
      <c r="U138" s="53" t="s">
        <v>88</v>
      </c>
      <c r="V138" s="54" t="s">
        <v>89</v>
      </c>
      <c r="W138" s="335" t="s">
        <v>6</v>
      </c>
      <c r="X138" s="55" t="s">
        <v>280</v>
      </c>
      <c r="Y138" s="212"/>
      <c r="Z138" s="53" t="s">
        <v>281</v>
      </c>
      <c r="AA138" s="212"/>
      <c r="AB138" s="53" t="s">
        <v>282</v>
      </c>
      <c r="AC138" s="56" t="s">
        <v>283</v>
      </c>
      <c r="AD138" s="53" t="s">
        <v>284</v>
      </c>
      <c r="AE138" s="53" t="s">
        <v>285</v>
      </c>
      <c r="AF138" s="53"/>
      <c r="AG138" s="54"/>
      <c r="AH138" s="335" t="s">
        <v>6</v>
      </c>
      <c r="AI138" s="227"/>
      <c r="AJ138" s="57"/>
      <c r="AK138" s="57"/>
      <c r="AL138" s="57"/>
      <c r="AM138" s="57"/>
      <c r="AN138" s="59"/>
      <c r="AO138" s="57"/>
      <c r="AP138" s="57"/>
      <c r="AQ138" s="57"/>
      <c r="AR138" s="54"/>
      <c r="AS138" s="227"/>
      <c r="AT138" s="57"/>
      <c r="AU138" s="57"/>
      <c r="AV138" s="59"/>
    </row>
    <row r="139" spans="1:48" ht="20.100000000000001" customHeight="1">
      <c r="A139" s="36">
        <f>ROW()</f>
        <v>139</v>
      </c>
      <c r="B139" s="47">
        <v>1</v>
      </c>
      <c r="C139" s="63">
        <v>18</v>
      </c>
      <c r="D139" s="263" t="s">
        <v>174</v>
      </c>
      <c r="E139" s="340">
        <v>42006</v>
      </c>
      <c r="F139" s="380" t="s">
        <v>1279</v>
      </c>
      <c r="G139" s="380" t="s">
        <v>1408</v>
      </c>
      <c r="H139" s="61" t="s">
        <v>959</v>
      </c>
      <c r="I139" s="258" t="str">
        <f t="shared" si="21"/>
        <v>18/7002SG/42006</v>
      </c>
      <c r="J139" s="251" t="s">
        <v>772</v>
      </c>
      <c r="K139" s="48">
        <v>20.5</v>
      </c>
      <c r="L139" s="48">
        <v>17.5</v>
      </c>
      <c r="M139" s="48">
        <v>17</v>
      </c>
      <c r="N139" s="49">
        <v>2800</v>
      </c>
      <c r="O139" s="50" t="s">
        <v>87</v>
      </c>
      <c r="P139" s="64">
        <v>2100</v>
      </c>
      <c r="Q139" s="52">
        <f t="shared" si="18"/>
        <v>5.88</v>
      </c>
      <c r="R139" s="248" t="str">
        <f t="shared" si="19"/>
        <v>PD7002-18</v>
      </c>
      <c r="S139" s="250" t="str">
        <f t="shared" si="20"/>
        <v>7002.18</v>
      </c>
      <c r="T139" s="282" t="s">
        <v>1471</v>
      </c>
      <c r="U139" s="53" t="s">
        <v>88</v>
      </c>
      <c r="V139" s="54"/>
      <c r="W139" s="335"/>
      <c r="X139" s="65"/>
      <c r="Y139" s="53"/>
      <c r="Z139" s="53"/>
      <c r="AA139" s="53"/>
      <c r="AB139" s="53"/>
      <c r="AC139" s="56"/>
      <c r="AD139" s="53"/>
      <c r="AE139" s="53"/>
      <c r="AF139" s="53"/>
      <c r="AG139" s="54" t="s">
        <v>93</v>
      </c>
      <c r="AH139" s="335"/>
      <c r="AI139" s="231" t="s">
        <v>916</v>
      </c>
      <c r="AJ139" s="53"/>
      <c r="AK139" s="53"/>
      <c r="AL139" s="53" t="s">
        <v>917</v>
      </c>
      <c r="AM139" s="53"/>
      <c r="AN139" s="56" t="s">
        <v>916</v>
      </c>
      <c r="AO139" s="53"/>
      <c r="AP139" s="53"/>
      <c r="AQ139" s="53"/>
      <c r="AR139" s="54"/>
      <c r="AS139" s="231"/>
      <c r="AT139" s="53"/>
      <c r="AU139" s="53"/>
      <c r="AV139" s="56"/>
    </row>
    <row r="140" spans="1:48" ht="20.100000000000001" customHeight="1">
      <c r="A140" s="36">
        <f>ROW()</f>
        <v>140</v>
      </c>
      <c r="B140" s="47">
        <v>1</v>
      </c>
      <c r="C140" s="60">
        <v>18</v>
      </c>
      <c r="D140" s="262" t="s">
        <v>174</v>
      </c>
      <c r="E140" s="266" t="s">
        <v>207</v>
      </c>
      <c r="F140" s="382" t="s">
        <v>1279</v>
      </c>
      <c r="G140" s="379" t="s">
        <v>1385</v>
      </c>
      <c r="H140" s="57" t="s">
        <v>103</v>
      </c>
      <c r="I140" s="258" t="str">
        <f t="shared" si="21"/>
        <v>18/7003LN/24030</v>
      </c>
      <c r="J140" s="252" t="s">
        <v>1140</v>
      </c>
      <c r="K140" s="68">
        <v>20.399999999999999</v>
      </c>
      <c r="L140" s="68">
        <v>17.399999999999999</v>
      </c>
      <c r="M140" s="68">
        <v>16.899999999999999</v>
      </c>
      <c r="N140" s="49">
        <v>2800</v>
      </c>
      <c r="O140" s="50" t="s">
        <v>87</v>
      </c>
      <c r="P140" s="64">
        <v>2100</v>
      </c>
      <c r="Q140" s="52">
        <f t="shared" si="18"/>
        <v>5.88</v>
      </c>
      <c r="R140" s="248" t="str">
        <f t="shared" si="19"/>
        <v>PD7003-18</v>
      </c>
      <c r="S140" s="250" t="str">
        <f t="shared" si="20"/>
        <v>7003.18</v>
      </c>
      <c r="T140" s="282" t="s">
        <v>1471</v>
      </c>
      <c r="U140" s="53" t="s">
        <v>88</v>
      </c>
      <c r="V140" s="54"/>
      <c r="W140" s="334" t="s">
        <v>6</v>
      </c>
      <c r="X140" s="55"/>
      <c r="Y140" s="53"/>
      <c r="Z140" s="53"/>
      <c r="AA140" s="53"/>
      <c r="AB140" s="53"/>
      <c r="AC140" s="56"/>
      <c r="AD140" s="53"/>
      <c r="AE140" s="53"/>
      <c r="AF140" s="53"/>
      <c r="AG140" s="54" t="s">
        <v>93</v>
      </c>
      <c r="AH140" s="335" t="s">
        <v>6</v>
      </c>
      <c r="AI140" s="227" t="s">
        <v>743</v>
      </c>
      <c r="AJ140" s="57"/>
      <c r="AK140" s="57"/>
      <c r="AL140" s="57" t="s">
        <v>744</v>
      </c>
      <c r="AM140" s="57"/>
      <c r="AN140" s="59" t="s">
        <v>743</v>
      </c>
      <c r="AO140" s="57"/>
      <c r="AP140" s="57"/>
      <c r="AQ140" s="57" t="s">
        <v>745</v>
      </c>
      <c r="AR140" s="54"/>
      <c r="AS140" s="227"/>
      <c r="AT140" s="57"/>
      <c r="AU140" s="57"/>
      <c r="AV140" s="59"/>
    </row>
    <row r="141" spans="1:48" ht="20.100000000000001" customHeight="1">
      <c r="A141" s="36">
        <f>ROW()</f>
        <v>141</v>
      </c>
      <c r="B141" s="47">
        <v>1</v>
      </c>
      <c r="C141" s="63">
        <v>18</v>
      </c>
      <c r="D141" s="263" t="s">
        <v>174</v>
      </c>
      <c r="E141" s="340">
        <v>35018</v>
      </c>
      <c r="F141" s="380" t="s">
        <v>1279</v>
      </c>
      <c r="G141" s="380" t="s">
        <v>1398</v>
      </c>
      <c r="H141" s="61" t="s">
        <v>941</v>
      </c>
      <c r="I141" s="258" t="str">
        <f t="shared" si="21"/>
        <v>18/7004PU/35018</v>
      </c>
      <c r="J141" s="251" t="s">
        <v>771</v>
      </c>
      <c r="K141" s="48">
        <v>20.8</v>
      </c>
      <c r="L141" s="48">
        <v>17.8</v>
      </c>
      <c r="M141" s="48">
        <v>17.3</v>
      </c>
      <c r="N141" s="49">
        <v>2800</v>
      </c>
      <c r="O141" s="50" t="s">
        <v>87</v>
      </c>
      <c r="P141" s="64">
        <v>2100</v>
      </c>
      <c r="Q141" s="52">
        <f t="shared" si="18"/>
        <v>5.88</v>
      </c>
      <c r="R141" s="248" t="str">
        <f t="shared" si="19"/>
        <v>PD7004-18</v>
      </c>
      <c r="S141" s="250" t="str">
        <f t="shared" si="20"/>
        <v>7004.18</v>
      </c>
      <c r="T141" s="282" t="s">
        <v>1470</v>
      </c>
      <c r="U141" s="53" t="s">
        <v>88</v>
      </c>
      <c r="V141" s="54"/>
      <c r="W141" s="335"/>
      <c r="X141" s="65"/>
      <c r="Y141" s="53"/>
      <c r="Z141" s="53"/>
      <c r="AA141" s="53"/>
      <c r="AB141" s="53"/>
      <c r="AC141" s="56"/>
      <c r="AD141" s="53"/>
      <c r="AE141" s="53"/>
      <c r="AF141" s="53"/>
      <c r="AG141" s="54" t="s">
        <v>93</v>
      </c>
      <c r="AH141" s="335"/>
      <c r="AI141" s="231" t="s">
        <v>244</v>
      </c>
      <c r="AJ141" s="53"/>
      <c r="AK141" s="53"/>
      <c r="AL141" s="53" t="s">
        <v>912</v>
      </c>
      <c r="AM141" s="53"/>
      <c r="AN141" s="56" t="s">
        <v>244</v>
      </c>
      <c r="AO141" s="53" t="s">
        <v>245</v>
      </c>
      <c r="AP141" s="53"/>
      <c r="AQ141" s="53" t="s">
        <v>246</v>
      </c>
      <c r="AR141" s="54"/>
      <c r="AS141" s="231"/>
      <c r="AT141" s="53"/>
      <c r="AU141" s="53"/>
      <c r="AV141" s="56"/>
    </row>
    <row r="142" spans="1:48" ht="20.100000000000001" customHeight="1">
      <c r="A142" s="36">
        <f>ROW()</f>
        <v>142</v>
      </c>
      <c r="B142" s="47">
        <v>1</v>
      </c>
      <c r="C142" s="63">
        <v>18</v>
      </c>
      <c r="D142" s="263" t="s">
        <v>174</v>
      </c>
      <c r="E142" s="263" t="s">
        <v>270</v>
      </c>
      <c r="F142" s="380" t="s">
        <v>1279</v>
      </c>
      <c r="G142" s="380" t="s">
        <v>1423</v>
      </c>
      <c r="H142" s="61" t="s">
        <v>103</v>
      </c>
      <c r="I142" s="258" t="str">
        <f t="shared" si="21"/>
        <v>18/7006LN/55031</v>
      </c>
      <c r="J142" s="251" t="s">
        <v>1247</v>
      </c>
      <c r="K142" s="48">
        <v>20.9</v>
      </c>
      <c r="L142" s="48">
        <v>17.899999999999999</v>
      </c>
      <c r="M142" s="48">
        <v>17.399999999999999</v>
      </c>
      <c r="N142" s="49">
        <v>2800</v>
      </c>
      <c r="O142" s="50" t="s">
        <v>87</v>
      </c>
      <c r="P142" s="64">
        <v>2100</v>
      </c>
      <c r="Q142" s="52">
        <f t="shared" si="18"/>
        <v>5.88</v>
      </c>
      <c r="R142" s="248" t="str">
        <f t="shared" si="19"/>
        <v>PD7006-18</v>
      </c>
      <c r="S142" s="250" t="str">
        <f t="shared" si="20"/>
        <v>7006.18</v>
      </c>
      <c r="T142" s="282" t="s">
        <v>1466</v>
      </c>
      <c r="U142" s="53" t="s">
        <v>88</v>
      </c>
      <c r="V142" s="54" t="s">
        <v>89</v>
      </c>
      <c r="W142" s="334">
        <v>1</v>
      </c>
      <c r="X142" s="55" t="s">
        <v>271</v>
      </c>
      <c r="Y142" s="53"/>
      <c r="Z142" s="53" t="s">
        <v>272</v>
      </c>
      <c r="AA142" s="53"/>
      <c r="AB142" s="53"/>
      <c r="AC142" s="56" t="s">
        <v>273</v>
      </c>
      <c r="AD142" s="53"/>
      <c r="AE142" s="53" t="s">
        <v>274</v>
      </c>
      <c r="AF142" s="53"/>
      <c r="AG142" s="58"/>
      <c r="AH142" s="335" t="s">
        <v>6</v>
      </c>
      <c r="AI142" s="227"/>
      <c r="AJ142" s="57"/>
      <c r="AK142" s="57"/>
      <c r="AL142" s="57"/>
      <c r="AM142" s="57"/>
      <c r="AN142" s="59"/>
      <c r="AO142" s="57"/>
      <c r="AP142" s="57"/>
      <c r="AQ142" s="57"/>
      <c r="AR142" s="58"/>
      <c r="AS142" s="227"/>
      <c r="AT142" s="57"/>
      <c r="AU142" s="57"/>
      <c r="AV142" s="59"/>
    </row>
    <row r="143" spans="1:48" ht="20.100000000000001" customHeight="1">
      <c r="A143" s="36">
        <f>ROW()</f>
        <v>143</v>
      </c>
      <c r="B143" s="47">
        <v>1</v>
      </c>
      <c r="C143" s="63">
        <v>18</v>
      </c>
      <c r="D143" s="263" t="s">
        <v>174</v>
      </c>
      <c r="E143" s="263" t="s">
        <v>288</v>
      </c>
      <c r="F143" s="380" t="s">
        <v>1279</v>
      </c>
      <c r="G143" s="380" t="s">
        <v>1424</v>
      </c>
      <c r="H143" s="61" t="s">
        <v>1037</v>
      </c>
      <c r="I143" s="258" t="str">
        <f t="shared" si="21"/>
        <v>18/7007VT/55032</v>
      </c>
      <c r="J143" s="251" t="s">
        <v>1251</v>
      </c>
      <c r="K143" s="48">
        <v>20.6</v>
      </c>
      <c r="L143" s="48">
        <v>17.600000000000001</v>
      </c>
      <c r="M143" s="48">
        <v>17.100000000000001</v>
      </c>
      <c r="N143" s="49">
        <v>2800</v>
      </c>
      <c r="O143" s="50" t="s">
        <v>87</v>
      </c>
      <c r="P143" s="64">
        <v>2100</v>
      </c>
      <c r="Q143" s="52">
        <f t="shared" si="18"/>
        <v>5.88</v>
      </c>
      <c r="R143" s="248" t="str">
        <f t="shared" si="19"/>
        <v>PD7007-18</v>
      </c>
      <c r="S143" s="250" t="str">
        <f t="shared" si="20"/>
        <v>7007.18</v>
      </c>
      <c r="T143" s="282" t="s">
        <v>1468</v>
      </c>
      <c r="U143" s="53" t="s">
        <v>88</v>
      </c>
      <c r="V143" s="54"/>
      <c r="W143" s="335" t="s">
        <v>6</v>
      </c>
      <c r="X143" s="55"/>
      <c r="Y143" s="53"/>
      <c r="Z143" s="53"/>
      <c r="AA143" s="53"/>
      <c r="AB143" s="53"/>
      <c r="AC143" s="56"/>
      <c r="AD143" s="53"/>
      <c r="AE143" s="53"/>
      <c r="AF143" s="53"/>
      <c r="AG143" s="54" t="s">
        <v>93</v>
      </c>
      <c r="AH143" s="335" t="s">
        <v>6</v>
      </c>
      <c r="AI143" s="230" t="s">
        <v>553</v>
      </c>
      <c r="AJ143" s="53" t="s">
        <v>554</v>
      </c>
      <c r="AK143" s="53"/>
      <c r="AL143" s="53"/>
      <c r="AM143" s="53"/>
      <c r="AN143" s="56" t="s">
        <v>553</v>
      </c>
      <c r="AO143" s="53"/>
      <c r="AP143" s="53"/>
      <c r="AQ143" s="53" t="s">
        <v>555</v>
      </c>
      <c r="AR143" s="54"/>
      <c r="AS143" s="230"/>
      <c r="AT143" s="53"/>
      <c r="AU143" s="53"/>
      <c r="AV143" s="56"/>
    </row>
    <row r="144" spans="1:48" ht="20.100000000000001" customHeight="1">
      <c r="A144" s="36">
        <f>ROW()</f>
        <v>144</v>
      </c>
      <c r="B144" s="47">
        <v>1</v>
      </c>
      <c r="C144" s="63">
        <v>18</v>
      </c>
      <c r="D144" s="263" t="s">
        <v>174</v>
      </c>
      <c r="E144" s="340">
        <v>35003</v>
      </c>
      <c r="F144" s="380" t="s">
        <v>1279</v>
      </c>
      <c r="G144" s="380" t="s">
        <v>1397</v>
      </c>
      <c r="H144" s="61" t="s">
        <v>942</v>
      </c>
      <c r="I144" s="258" t="str">
        <f t="shared" si="21"/>
        <v>18/7009SO/35003</v>
      </c>
      <c r="J144" s="251" t="s">
        <v>1180</v>
      </c>
      <c r="K144" s="48">
        <v>21</v>
      </c>
      <c r="L144" s="48">
        <v>18</v>
      </c>
      <c r="M144" s="48">
        <v>17.5</v>
      </c>
      <c r="N144" s="49">
        <v>2800</v>
      </c>
      <c r="O144" s="50" t="s">
        <v>87</v>
      </c>
      <c r="P144" s="64">
        <v>2100</v>
      </c>
      <c r="Q144" s="52">
        <f t="shared" si="18"/>
        <v>5.88</v>
      </c>
      <c r="R144" s="248" t="str">
        <f t="shared" si="19"/>
        <v>PD7009-18</v>
      </c>
      <c r="S144" s="250" t="str">
        <f t="shared" si="20"/>
        <v>7009.18</v>
      </c>
      <c r="T144" s="282" t="s">
        <v>1471</v>
      </c>
      <c r="U144" s="53" t="s">
        <v>88</v>
      </c>
      <c r="V144" s="54"/>
      <c r="W144" s="335"/>
      <c r="X144" s="65"/>
      <c r="Y144" s="53"/>
      <c r="Z144" s="53"/>
      <c r="AA144" s="53"/>
      <c r="AB144" s="53"/>
      <c r="AC144" s="56"/>
      <c r="AD144" s="53"/>
      <c r="AE144" s="53"/>
      <c r="AF144" s="53"/>
      <c r="AG144" s="54" t="s">
        <v>93</v>
      </c>
      <c r="AH144" s="335"/>
      <c r="AI144" s="231" t="s">
        <v>787</v>
      </c>
      <c r="AJ144" s="53"/>
      <c r="AK144" s="53"/>
      <c r="AL144" s="53" t="s">
        <v>806</v>
      </c>
      <c r="AM144" s="53"/>
      <c r="AN144" s="56" t="s">
        <v>787</v>
      </c>
      <c r="AO144" s="53"/>
      <c r="AP144" s="53"/>
      <c r="AQ144" s="53"/>
      <c r="AR144" s="54"/>
      <c r="AS144" s="231"/>
      <c r="AT144" s="53"/>
      <c r="AU144" s="53"/>
      <c r="AV144" s="56"/>
    </row>
    <row r="145" spans="1:48" ht="20.100000000000001" customHeight="1">
      <c r="A145" s="36">
        <f>ROW()</f>
        <v>145</v>
      </c>
      <c r="B145" s="47">
        <v>1</v>
      </c>
      <c r="C145" s="63">
        <v>18</v>
      </c>
      <c r="D145" s="263" t="s">
        <v>174</v>
      </c>
      <c r="E145" s="263" t="s">
        <v>364</v>
      </c>
      <c r="F145" s="380" t="s">
        <v>1279</v>
      </c>
      <c r="G145" s="380" t="s">
        <v>1386</v>
      </c>
      <c r="H145" s="61" t="s">
        <v>930</v>
      </c>
      <c r="I145" s="258" t="str">
        <f t="shared" si="21"/>
        <v>18/7014CW/24048</v>
      </c>
      <c r="J145" s="251" t="s">
        <v>1144</v>
      </c>
      <c r="K145" s="48">
        <v>19.7</v>
      </c>
      <c r="L145" s="48">
        <v>16.7</v>
      </c>
      <c r="M145" s="48">
        <v>16.2</v>
      </c>
      <c r="N145" s="49">
        <v>2800</v>
      </c>
      <c r="O145" s="50" t="s">
        <v>87</v>
      </c>
      <c r="P145" s="64">
        <v>2100</v>
      </c>
      <c r="Q145" s="52">
        <f t="shared" si="18"/>
        <v>5.88</v>
      </c>
      <c r="R145" s="248" t="str">
        <f t="shared" si="19"/>
        <v>PD7014-18</v>
      </c>
      <c r="S145" s="250" t="str">
        <f t="shared" si="20"/>
        <v>7014.18</v>
      </c>
      <c r="T145" s="282" t="s">
        <v>85</v>
      </c>
      <c r="U145" s="53" t="s">
        <v>88</v>
      </c>
      <c r="V145" s="54" t="s">
        <v>89</v>
      </c>
      <c r="W145" s="335" t="s">
        <v>6</v>
      </c>
      <c r="X145" s="55" t="s">
        <v>365</v>
      </c>
      <c r="Y145" s="53"/>
      <c r="Z145" s="53" t="s">
        <v>366</v>
      </c>
      <c r="AA145" s="53"/>
      <c r="AB145" s="53" t="s">
        <v>367</v>
      </c>
      <c r="AC145" s="56" t="s">
        <v>368</v>
      </c>
      <c r="AD145" s="53" t="s">
        <v>369</v>
      </c>
      <c r="AE145" s="53" t="s">
        <v>370</v>
      </c>
      <c r="AF145" s="53"/>
      <c r="AG145" s="58"/>
      <c r="AH145" s="335" t="s">
        <v>6</v>
      </c>
      <c r="AI145" s="227"/>
      <c r="AJ145" s="57"/>
      <c r="AK145" s="57"/>
      <c r="AL145" s="57"/>
      <c r="AM145" s="57"/>
      <c r="AN145" s="59"/>
      <c r="AO145" s="57"/>
      <c r="AP145" s="57"/>
      <c r="AQ145" s="57"/>
      <c r="AR145" s="58"/>
      <c r="AS145" s="227"/>
      <c r="AT145" s="57"/>
      <c r="AU145" s="57"/>
      <c r="AV145" s="59"/>
    </row>
    <row r="146" spans="1:48" ht="20.100000000000001" customHeight="1">
      <c r="A146" s="36">
        <f>ROW()</f>
        <v>146</v>
      </c>
      <c r="B146" s="47">
        <v>1</v>
      </c>
      <c r="C146" s="60">
        <v>18</v>
      </c>
      <c r="D146" s="262" t="s">
        <v>174</v>
      </c>
      <c r="E146" s="266" t="s">
        <v>208</v>
      </c>
      <c r="F146" s="382" t="s">
        <v>1279</v>
      </c>
      <c r="G146" s="379" t="s">
        <v>1387</v>
      </c>
      <c r="H146" s="57" t="s">
        <v>103</v>
      </c>
      <c r="I146" s="258" t="str">
        <f t="shared" si="21"/>
        <v>18/7019LN/24053</v>
      </c>
      <c r="J146" s="252" t="s">
        <v>1146</v>
      </c>
      <c r="K146" s="68">
        <v>19.7</v>
      </c>
      <c r="L146" s="68">
        <v>16.7</v>
      </c>
      <c r="M146" s="68">
        <v>16.2</v>
      </c>
      <c r="N146" s="49">
        <v>2800</v>
      </c>
      <c r="O146" s="50" t="s">
        <v>87</v>
      </c>
      <c r="P146" s="64">
        <v>2100</v>
      </c>
      <c r="Q146" s="52">
        <f t="shared" si="18"/>
        <v>5.88</v>
      </c>
      <c r="R146" s="248" t="str">
        <f t="shared" si="19"/>
        <v>PD7019-18</v>
      </c>
      <c r="S146" s="250" t="str">
        <f t="shared" si="20"/>
        <v>7019.18</v>
      </c>
      <c r="T146" s="282" t="s">
        <v>1467</v>
      </c>
      <c r="U146" s="53" t="s">
        <v>88</v>
      </c>
      <c r="V146" s="54"/>
      <c r="W146" s="335" t="s">
        <v>6</v>
      </c>
      <c r="X146" s="65"/>
      <c r="Y146" s="53"/>
      <c r="Z146" s="53"/>
      <c r="AA146" s="53"/>
      <c r="AB146" s="53"/>
      <c r="AC146" s="56"/>
      <c r="AD146" s="53"/>
      <c r="AE146" s="53"/>
      <c r="AF146" s="53"/>
      <c r="AG146" s="54" t="s">
        <v>93</v>
      </c>
      <c r="AH146" s="335" t="s">
        <v>6</v>
      </c>
      <c r="AI146" s="227" t="s">
        <v>209</v>
      </c>
      <c r="AJ146" s="57"/>
      <c r="AK146" s="57"/>
      <c r="AL146" s="57" t="s">
        <v>210</v>
      </c>
      <c r="AM146" s="57"/>
      <c r="AN146" s="59" t="s">
        <v>209</v>
      </c>
      <c r="AO146" s="57"/>
      <c r="AP146" s="57"/>
      <c r="AQ146" s="57"/>
      <c r="AR146" s="54"/>
      <c r="AS146" s="227"/>
      <c r="AT146" s="57"/>
      <c r="AU146" s="57"/>
      <c r="AV146" s="59"/>
    </row>
    <row r="147" spans="1:48" ht="20.100000000000001" customHeight="1">
      <c r="A147" s="36">
        <f>ROW()</f>
        <v>147</v>
      </c>
      <c r="B147" s="47">
        <v>1</v>
      </c>
      <c r="C147" s="63">
        <v>18</v>
      </c>
      <c r="D147" s="263" t="s">
        <v>174</v>
      </c>
      <c r="E147" s="263" t="s">
        <v>352</v>
      </c>
      <c r="F147" s="380" t="s">
        <v>1279</v>
      </c>
      <c r="G147" s="380" t="s">
        <v>1403</v>
      </c>
      <c r="H147" s="61" t="s">
        <v>930</v>
      </c>
      <c r="I147" s="258" t="str">
        <f t="shared" si="21"/>
        <v>18/7026CW/41018</v>
      </c>
      <c r="J147" s="251" t="s">
        <v>1196</v>
      </c>
      <c r="K147" s="48">
        <v>21.1</v>
      </c>
      <c r="L147" s="48">
        <v>18.100000000000001</v>
      </c>
      <c r="M147" s="48">
        <v>17.600000000000001</v>
      </c>
      <c r="N147" s="49">
        <v>2800</v>
      </c>
      <c r="O147" s="50" t="s">
        <v>87</v>
      </c>
      <c r="P147" s="64">
        <v>2100</v>
      </c>
      <c r="Q147" s="52">
        <f t="shared" si="18"/>
        <v>5.88</v>
      </c>
      <c r="R147" s="248" t="str">
        <f t="shared" si="19"/>
        <v>PD7026-18</v>
      </c>
      <c r="S147" s="250" t="str">
        <f t="shared" si="20"/>
        <v>7026.18</v>
      </c>
      <c r="T147" s="282" t="s">
        <v>85</v>
      </c>
      <c r="U147" s="53" t="s">
        <v>88</v>
      </c>
      <c r="V147" s="54" t="s">
        <v>89</v>
      </c>
      <c r="W147" s="335" t="s">
        <v>6</v>
      </c>
      <c r="X147" s="55" t="s">
        <v>353</v>
      </c>
      <c r="Y147" s="53"/>
      <c r="Z147" s="53" t="s">
        <v>354</v>
      </c>
      <c r="AA147" s="53"/>
      <c r="AB147" s="53" t="s">
        <v>355</v>
      </c>
      <c r="AC147" s="56" t="s">
        <v>356</v>
      </c>
      <c r="AD147" s="53" t="s">
        <v>357</v>
      </c>
      <c r="AE147" s="53" t="s">
        <v>358</v>
      </c>
      <c r="AF147" s="53"/>
      <c r="AG147" s="58"/>
      <c r="AH147" s="335" t="s">
        <v>6</v>
      </c>
      <c r="AI147" s="227"/>
      <c r="AJ147" s="57"/>
      <c r="AK147" s="57"/>
      <c r="AL147" s="57"/>
      <c r="AM147" s="57"/>
      <c r="AN147" s="59"/>
      <c r="AO147" s="57"/>
      <c r="AP147" s="57"/>
      <c r="AQ147" s="57"/>
      <c r="AR147" s="58"/>
      <c r="AS147" s="227"/>
      <c r="AT147" s="57"/>
      <c r="AU147" s="57"/>
      <c r="AV147" s="59"/>
    </row>
    <row r="148" spans="1:48" ht="20.100000000000001" customHeight="1">
      <c r="A148" s="36">
        <f>ROW()</f>
        <v>148</v>
      </c>
      <c r="B148" s="47">
        <v>1</v>
      </c>
      <c r="C148" s="63">
        <v>18</v>
      </c>
      <c r="D148" s="263" t="s">
        <v>174</v>
      </c>
      <c r="E148" s="263" t="s">
        <v>224</v>
      </c>
      <c r="F148" s="380" t="s">
        <v>1279</v>
      </c>
      <c r="G148" s="380" t="s">
        <v>1411</v>
      </c>
      <c r="H148" s="61" t="s">
        <v>103</v>
      </c>
      <c r="I148" s="258" t="str">
        <f t="shared" si="21"/>
        <v>18/7027LN/48026</v>
      </c>
      <c r="J148" s="251" t="s">
        <v>1208</v>
      </c>
      <c r="K148" s="48">
        <v>20.2</v>
      </c>
      <c r="L148" s="48">
        <v>17.2</v>
      </c>
      <c r="M148" s="48">
        <v>16.7</v>
      </c>
      <c r="N148" s="49">
        <v>2800</v>
      </c>
      <c r="O148" s="50" t="s">
        <v>87</v>
      </c>
      <c r="P148" s="64">
        <v>2100</v>
      </c>
      <c r="Q148" s="52">
        <f t="shared" si="18"/>
        <v>5.88</v>
      </c>
      <c r="R148" s="248" t="str">
        <f t="shared" si="19"/>
        <v>PD7027-18</v>
      </c>
      <c r="S148" s="250" t="str">
        <f t="shared" si="20"/>
        <v>7027.18</v>
      </c>
      <c r="T148" s="282" t="s">
        <v>1471</v>
      </c>
      <c r="U148" s="53" t="s">
        <v>88</v>
      </c>
      <c r="V148" s="54" t="s">
        <v>89</v>
      </c>
      <c r="W148" s="335" t="s">
        <v>6</v>
      </c>
      <c r="X148" s="55" t="s">
        <v>225</v>
      </c>
      <c r="Y148" s="53"/>
      <c r="Z148" s="53" t="s">
        <v>226</v>
      </c>
      <c r="AA148" s="53"/>
      <c r="AB148" s="53" t="s">
        <v>227</v>
      </c>
      <c r="AC148" s="56" t="s">
        <v>228</v>
      </c>
      <c r="AD148" s="53" t="s">
        <v>229</v>
      </c>
      <c r="AE148" s="53" t="s">
        <v>230</v>
      </c>
      <c r="AF148" s="53"/>
      <c r="AG148" s="54" t="s">
        <v>93</v>
      </c>
      <c r="AH148" s="334">
        <v>1</v>
      </c>
      <c r="AI148" s="229" t="s">
        <v>231</v>
      </c>
      <c r="AJ148" s="53" t="s">
        <v>232</v>
      </c>
      <c r="AK148" s="53"/>
      <c r="AL148" s="53"/>
      <c r="AM148" s="53"/>
      <c r="AN148" s="56" t="s">
        <v>231</v>
      </c>
      <c r="AO148" s="53" t="s">
        <v>233</v>
      </c>
      <c r="AP148" s="53"/>
      <c r="AQ148" s="53" t="s">
        <v>234</v>
      </c>
      <c r="AR148" s="54"/>
      <c r="AS148" s="229"/>
      <c r="AT148" s="53"/>
      <c r="AU148" s="53"/>
      <c r="AV148" s="56"/>
    </row>
    <row r="149" spans="1:48" ht="20.100000000000001" customHeight="1">
      <c r="A149" s="36">
        <f>ROW()</f>
        <v>149</v>
      </c>
      <c r="B149" s="47">
        <v>1</v>
      </c>
      <c r="C149" s="63">
        <v>18</v>
      </c>
      <c r="D149" s="263" t="s">
        <v>174</v>
      </c>
      <c r="E149" s="263" t="s">
        <v>611</v>
      </c>
      <c r="F149" s="380" t="s">
        <v>1279</v>
      </c>
      <c r="G149" s="380" t="s">
        <v>1412</v>
      </c>
      <c r="H149" s="61" t="s">
        <v>941</v>
      </c>
      <c r="I149" s="258" t="str">
        <f t="shared" si="21"/>
        <v>18/7031PU/48041</v>
      </c>
      <c r="J149" s="251" t="s">
        <v>1210</v>
      </c>
      <c r="K149" s="48">
        <v>21.2</v>
      </c>
      <c r="L149" s="48">
        <v>18.2</v>
      </c>
      <c r="M149" s="48">
        <v>17.7</v>
      </c>
      <c r="N149" s="49">
        <v>2800</v>
      </c>
      <c r="O149" s="50" t="s">
        <v>87</v>
      </c>
      <c r="P149" s="64">
        <v>2100</v>
      </c>
      <c r="Q149" s="52">
        <f t="shared" si="18"/>
        <v>5.88</v>
      </c>
      <c r="R149" s="248" t="str">
        <f t="shared" si="19"/>
        <v>PD7031-18</v>
      </c>
      <c r="S149" s="250" t="str">
        <f t="shared" si="20"/>
        <v>7031.18</v>
      </c>
      <c r="T149" s="282" t="s">
        <v>1471</v>
      </c>
      <c r="U149" s="53" t="s">
        <v>88</v>
      </c>
      <c r="V149" s="54"/>
      <c r="W149" s="335" t="s">
        <v>6</v>
      </c>
      <c r="X149" s="55"/>
      <c r="Y149" s="53"/>
      <c r="Z149" s="53"/>
      <c r="AA149" s="53"/>
      <c r="AB149" s="53"/>
      <c r="AC149" s="56"/>
      <c r="AD149" s="53"/>
      <c r="AE149" s="53"/>
      <c r="AF149" s="53"/>
      <c r="AG149" s="54" t="s">
        <v>93</v>
      </c>
      <c r="AH149" s="335" t="s">
        <v>6</v>
      </c>
      <c r="AI149" s="227" t="s">
        <v>648</v>
      </c>
      <c r="AJ149" s="57"/>
      <c r="AK149" s="57"/>
      <c r="AL149" s="57" t="s">
        <v>649</v>
      </c>
      <c r="AM149" s="57"/>
      <c r="AN149" s="59" t="s">
        <v>648</v>
      </c>
      <c r="AO149" s="57"/>
      <c r="AP149" s="57"/>
      <c r="AQ149" s="57"/>
      <c r="AR149" s="54"/>
      <c r="AS149" s="227"/>
      <c r="AT149" s="57"/>
      <c r="AU149" s="57"/>
      <c r="AV149" s="59"/>
    </row>
    <row r="150" spans="1:48" ht="20.100000000000001" customHeight="1">
      <c r="A150" s="36">
        <f>ROW()</f>
        <v>150</v>
      </c>
      <c r="B150" s="47">
        <v>1</v>
      </c>
      <c r="C150" s="60">
        <v>18</v>
      </c>
      <c r="D150" s="262" t="s">
        <v>174</v>
      </c>
      <c r="E150" s="266" t="s">
        <v>334</v>
      </c>
      <c r="F150" s="382" t="s">
        <v>1279</v>
      </c>
      <c r="G150" s="379" t="s">
        <v>1410</v>
      </c>
      <c r="H150" s="57" t="s">
        <v>1037</v>
      </c>
      <c r="I150" s="258" t="str">
        <f t="shared" si="21"/>
        <v>18/7032VT/48005</v>
      </c>
      <c r="J150" s="252" t="s">
        <v>1204</v>
      </c>
      <c r="K150" s="68">
        <v>23.1</v>
      </c>
      <c r="L150" s="68">
        <v>20.100000000000001</v>
      </c>
      <c r="M150" s="68">
        <v>19.600000000000001</v>
      </c>
      <c r="N150" s="49">
        <v>2800</v>
      </c>
      <c r="O150" s="50" t="s">
        <v>87</v>
      </c>
      <c r="P150" s="64">
        <v>2100</v>
      </c>
      <c r="Q150" s="52">
        <f t="shared" si="18"/>
        <v>5.88</v>
      </c>
      <c r="R150" s="248" t="str">
        <f t="shared" si="19"/>
        <v>PD7032-18</v>
      </c>
      <c r="S150" s="250" t="str">
        <f t="shared" si="20"/>
        <v>7032.18</v>
      </c>
      <c r="T150" s="281" t="s">
        <v>1469</v>
      </c>
      <c r="U150" s="53" t="s">
        <v>88</v>
      </c>
      <c r="V150" s="54"/>
      <c r="W150" s="335" t="s">
        <v>6</v>
      </c>
      <c r="X150" s="55"/>
      <c r="Y150" s="66"/>
      <c r="Z150" s="66"/>
      <c r="AA150" s="66"/>
      <c r="AB150" s="66"/>
      <c r="AC150" s="67"/>
      <c r="AD150" s="66"/>
      <c r="AE150" s="66"/>
      <c r="AF150" s="53"/>
      <c r="AG150" s="54" t="s">
        <v>93</v>
      </c>
      <c r="AH150" s="335" t="s">
        <v>6</v>
      </c>
      <c r="AI150" s="227" t="s">
        <v>336</v>
      </c>
      <c r="AJ150" s="57"/>
      <c r="AK150" s="57"/>
      <c r="AL150" s="57" t="s">
        <v>337</v>
      </c>
      <c r="AM150" s="57"/>
      <c r="AN150" s="59" t="s">
        <v>336</v>
      </c>
      <c r="AO150" s="57"/>
      <c r="AP150" s="57"/>
      <c r="AQ150" s="57" t="s">
        <v>706</v>
      </c>
      <c r="AR150" s="54"/>
      <c r="AS150" s="227"/>
      <c r="AT150" s="57"/>
      <c r="AU150" s="57"/>
      <c r="AV150" s="59"/>
    </row>
    <row r="151" spans="1:48" ht="20.100000000000001" customHeight="1">
      <c r="A151" s="36">
        <f>ROW()</f>
        <v>151</v>
      </c>
      <c r="B151" s="47">
        <v>1</v>
      </c>
      <c r="C151" s="63">
        <v>18</v>
      </c>
      <c r="D151" s="263" t="s">
        <v>174</v>
      </c>
      <c r="E151" s="263" t="s">
        <v>298</v>
      </c>
      <c r="F151" s="380" t="s">
        <v>1279</v>
      </c>
      <c r="G151" s="380" t="s">
        <v>1363</v>
      </c>
      <c r="H151" s="61" t="s">
        <v>930</v>
      </c>
      <c r="I151" s="258" t="str">
        <f t="shared" si="21"/>
        <v>18/7033CW/20158</v>
      </c>
      <c r="J151" s="251" t="s">
        <v>1081</v>
      </c>
      <c r="K151" s="48">
        <v>20.2</v>
      </c>
      <c r="L151" s="48">
        <v>17.2</v>
      </c>
      <c r="M151" s="48">
        <v>16.7</v>
      </c>
      <c r="N151" s="49">
        <v>2800</v>
      </c>
      <c r="O151" s="50" t="s">
        <v>87</v>
      </c>
      <c r="P151" s="64">
        <v>2100</v>
      </c>
      <c r="Q151" s="52">
        <f t="shared" si="18"/>
        <v>5.88</v>
      </c>
      <c r="R151" s="248" t="str">
        <f t="shared" si="19"/>
        <v>PD7033-18</v>
      </c>
      <c r="S151" s="250" t="str">
        <f t="shared" si="20"/>
        <v>7033.18</v>
      </c>
      <c r="T151" s="282" t="s">
        <v>1473</v>
      </c>
      <c r="U151" s="53" t="s">
        <v>88</v>
      </c>
      <c r="V151" s="54" t="s">
        <v>89</v>
      </c>
      <c r="W151" s="335" t="s">
        <v>6</v>
      </c>
      <c r="X151" s="55" t="s">
        <v>299</v>
      </c>
      <c r="Y151" s="53"/>
      <c r="Z151" s="53" t="s">
        <v>300</v>
      </c>
      <c r="AA151" s="53"/>
      <c r="AB151" s="53" t="s">
        <v>301</v>
      </c>
      <c r="AC151" s="56" t="s">
        <v>302</v>
      </c>
      <c r="AD151" s="53" t="s">
        <v>303</v>
      </c>
      <c r="AE151" s="53" t="s">
        <v>304</v>
      </c>
      <c r="AF151" s="53"/>
      <c r="AG151" s="58"/>
      <c r="AH151" s="335" t="s">
        <v>6</v>
      </c>
      <c r="AI151" s="227"/>
      <c r="AJ151" s="57"/>
      <c r="AK151" s="57"/>
      <c r="AL151" s="57"/>
      <c r="AM151" s="57"/>
      <c r="AN151" s="59"/>
      <c r="AO151" s="57"/>
      <c r="AP151" s="57"/>
      <c r="AQ151" s="57"/>
      <c r="AR151" s="58"/>
      <c r="AS151" s="227"/>
      <c r="AT151" s="57"/>
      <c r="AU151" s="57"/>
      <c r="AV151" s="59"/>
    </row>
    <row r="152" spans="1:48" ht="20.100000000000001" customHeight="1">
      <c r="A152" s="36">
        <f>ROW()</f>
        <v>152</v>
      </c>
      <c r="B152" s="47">
        <v>1</v>
      </c>
      <c r="C152" s="283">
        <v>3</v>
      </c>
      <c r="D152" s="264" t="s">
        <v>174</v>
      </c>
      <c r="E152" s="263" t="s">
        <v>846</v>
      </c>
      <c r="F152" s="380" t="s">
        <v>1369</v>
      </c>
      <c r="G152" s="380" t="s">
        <v>1363</v>
      </c>
      <c r="H152" s="61" t="s">
        <v>1477</v>
      </c>
      <c r="I152" s="292" t="s">
        <v>1485</v>
      </c>
      <c r="J152" s="254" t="s">
        <v>845</v>
      </c>
      <c r="K152" s="244">
        <v>9.1</v>
      </c>
      <c r="L152" s="244">
        <v>7.1</v>
      </c>
      <c r="M152" s="244">
        <v>6.6</v>
      </c>
      <c r="N152" s="69">
        <v>2850</v>
      </c>
      <c r="O152" s="50" t="s">
        <v>87</v>
      </c>
      <c r="P152" s="64">
        <v>2070</v>
      </c>
      <c r="Q152" s="52">
        <f t="shared" si="18"/>
        <v>5.9</v>
      </c>
      <c r="R152" s="248" t="str">
        <f t="shared" si="19"/>
        <v>HD7033-3</v>
      </c>
      <c r="S152" s="250" t="str">
        <f t="shared" si="20"/>
        <v>7033.3</v>
      </c>
      <c r="T152" s="281" t="s">
        <v>6</v>
      </c>
      <c r="U152" s="53" t="s">
        <v>88</v>
      </c>
      <c r="V152" s="70"/>
      <c r="W152" s="337"/>
      <c r="X152" s="71"/>
      <c r="Y152" s="72"/>
      <c r="Z152" s="72"/>
      <c r="AA152" s="72"/>
      <c r="AB152" s="72"/>
      <c r="AC152" s="72"/>
      <c r="AD152" s="72"/>
      <c r="AE152" s="72"/>
      <c r="AF152" s="72"/>
      <c r="AG152" s="73"/>
      <c r="AH152" s="337"/>
      <c r="AI152" s="71"/>
      <c r="AJ152" s="72"/>
      <c r="AK152" s="72"/>
      <c r="AL152" s="72"/>
      <c r="AM152" s="72"/>
      <c r="AN152" s="72"/>
      <c r="AO152" s="72"/>
      <c r="AP152" s="72"/>
      <c r="AQ152" s="72"/>
      <c r="AR152" s="73"/>
      <c r="AS152" s="71"/>
      <c r="AT152" s="72"/>
      <c r="AU152" s="72"/>
      <c r="AV152" s="72"/>
    </row>
    <row r="153" spans="1:48" ht="20.100000000000001" customHeight="1">
      <c r="A153" s="36">
        <f>ROW()</f>
        <v>153</v>
      </c>
      <c r="B153" s="47">
        <v>1</v>
      </c>
      <c r="C153" s="63">
        <v>18</v>
      </c>
      <c r="D153" s="263" t="s">
        <v>174</v>
      </c>
      <c r="E153" s="263" t="s">
        <v>384</v>
      </c>
      <c r="F153" s="380" t="s">
        <v>1279</v>
      </c>
      <c r="G153" s="380" t="s">
        <v>1388</v>
      </c>
      <c r="H153" s="61" t="s">
        <v>930</v>
      </c>
      <c r="I153" s="258" t="str">
        <f t="shared" ref="I153:I159" si="22">CONCATENATE(C153,$B$2,G153,H153,$B$2,E153,)</f>
        <v>18/7035CW/27039</v>
      </c>
      <c r="J153" s="251" t="s">
        <v>1149</v>
      </c>
      <c r="K153" s="48">
        <v>20.5</v>
      </c>
      <c r="L153" s="48">
        <v>17.5</v>
      </c>
      <c r="M153" s="48">
        <v>17</v>
      </c>
      <c r="N153" s="49">
        <v>2800</v>
      </c>
      <c r="O153" s="50" t="s">
        <v>87</v>
      </c>
      <c r="P153" s="64">
        <v>2100</v>
      </c>
      <c r="Q153" s="52">
        <f t="shared" si="18"/>
        <v>5.88</v>
      </c>
      <c r="R153" s="248" t="str">
        <f t="shared" si="19"/>
        <v>PD7035-18</v>
      </c>
      <c r="S153" s="250" t="str">
        <f t="shared" si="20"/>
        <v>7035.18</v>
      </c>
      <c r="T153" s="282" t="s">
        <v>1471</v>
      </c>
      <c r="U153" s="53" t="s">
        <v>88</v>
      </c>
      <c r="V153" s="54" t="s">
        <v>89</v>
      </c>
      <c r="W153" s="335" t="s">
        <v>6</v>
      </c>
      <c r="X153" s="55" t="s">
        <v>385</v>
      </c>
      <c r="Y153" s="53"/>
      <c r="Z153" s="53" t="s">
        <v>386</v>
      </c>
      <c r="AA153" s="53"/>
      <c r="AB153" s="53" t="s">
        <v>387</v>
      </c>
      <c r="AC153" s="56" t="s">
        <v>388</v>
      </c>
      <c r="AD153" s="53" t="s">
        <v>389</v>
      </c>
      <c r="AE153" s="53" t="s">
        <v>390</v>
      </c>
      <c r="AF153" s="53"/>
      <c r="AG153" s="58"/>
      <c r="AH153" s="335" t="s">
        <v>6</v>
      </c>
      <c r="AI153" s="227"/>
      <c r="AJ153" s="57"/>
      <c r="AK153" s="57"/>
      <c r="AL153" s="57"/>
      <c r="AM153" s="57"/>
      <c r="AN153" s="59"/>
      <c r="AO153" s="57"/>
      <c r="AP153" s="57"/>
      <c r="AQ153" s="57"/>
      <c r="AR153" s="58"/>
      <c r="AS153" s="227"/>
      <c r="AT153" s="57"/>
      <c r="AU153" s="57"/>
      <c r="AV153" s="59"/>
    </row>
    <row r="154" spans="1:48" ht="20.100000000000001" customHeight="1">
      <c r="A154" s="36">
        <f>ROW()</f>
        <v>154</v>
      </c>
      <c r="B154" s="47">
        <v>1</v>
      </c>
      <c r="C154" s="63">
        <v>18</v>
      </c>
      <c r="D154" s="263" t="s">
        <v>174</v>
      </c>
      <c r="E154" s="263" t="s">
        <v>614</v>
      </c>
      <c r="F154" s="380" t="s">
        <v>1279</v>
      </c>
      <c r="G154" s="380" t="s">
        <v>1416</v>
      </c>
      <c r="H154" s="61" t="s">
        <v>941</v>
      </c>
      <c r="I154" s="258" t="str">
        <f t="shared" si="22"/>
        <v>18/7036PU/50095</v>
      </c>
      <c r="J154" s="251" t="s">
        <v>1223</v>
      </c>
      <c r="K154" s="48">
        <v>21</v>
      </c>
      <c r="L154" s="48">
        <v>18</v>
      </c>
      <c r="M154" s="48">
        <v>17.5</v>
      </c>
      <c r="N154" s="49">
        <v>2800</v>
      </c>
      <c r="O154" s="50" t="s">
        <v>87</v>
      </c>
      <c r="P154" s="64">
        <v>2100</v>
      </c>
      <c r="Q154" s="52">
        <f t="shared" si="18"/>
        <v>5.88</v>
      </c>
      <c r="R154" s="248" t="str">
        <f t="shared" si="19"/>
        <v>PD7036-18</v>
      </c>
      <c r="S154" s="250" t="str">
        <f t="shared" si="20"/>
        <v>7036.18</v>
      </c>
      <c r="T154" s="282" t="s">
        <v>85</v>
      </c>
      <c r="U154" s="53" t="s">
        <v>88</v>
      </c>
      <c r="V154" s="54"/>
      <c r="W154" s="335" t="s">
        <v>6</v>
      </c>
      <c r="X154" s="55"/>
      <c r="Y154" s="53"/>
      <c r="Z154" s="53"/>
      <c r="AA154" s="53"/>
      <c r="AB154" s="53"/>
      <c r="AC154" s="56"/>
      <c r="AD154" s="53"/>
      <c r="AE154" s="53"/>
      <c r="AF154" s="53"/>
      <c r="AG154" s="54" t="s">
        <v>93</v>
      </c>
      <c r="AH154" s="335" t="s">
        <v>6</v>
      </c>
      <c r="AI154" s="227" t="s">
        <v>654</v>
      </c>
      <c r="AJ154" s="57"/>
      <c r="AK154" s="57"/>
      <c r="AL154" s="57" t="s">
        <v>655</v>
      </c>
      <c r="AM154" s="57"/>
      <c r="AN154" s="59" t="s">
        <v>654</v>
      </c>
      <c r="AO154" s="57"/>
      <c r="AP154" s="57"/>
      <c r="AQ154" s="57" t="s">
        <v>1651</v>
      </c>
      <c r="AR154" s="54"/>
      <c r="AS154" s="227"/>
      <c r="AT154" s="57"/>
      <c r="AU154" s="57"/>
      <c r="AV154" s="59"/>
    </row>
    <row r="155" spans="1:48" ht="20.100000000000001" customHeight="1">
      <c r="A155" s="36">
        <f>ROW()</f>
        <v>155</v>
      </c>
      <c r="B155" s="47">
        <v>1</v>
      </c>
      <c r="C155" s="63">
        <v>18</v>
      </c>
      <c r="D155" s="263" t="s">
        <v>174</v>
      </c>
      <c r="E155" s="263" t="s">
        <v>289</v>
      </c>
      <c r="F155" s="380" t="s">
        <v>1279</v>
      </c>
      <c r="G155" s="380" t="s">
        <v>1422</v>
      </c>
      <c r="H155" s="61" t="s">
        <v>103</v>
      </c>
      <c r="I155" s="258" t="str">
        <f t="shared" si="22"/>
        <v>18/7039LN/55028</v>
      </c>
      <c r="J155" s="251" t="s">
        <v>1242</v>
      </c>
      <c r="K155" s="48">
        <v>20.6</v>
      </c>
      <c r="L155" s="48">
        <v>17.600000000000001</v>
      </c>
      <c r="M155" s="48">
        <v>17.100000000000001</v>
      </c>
      <c r="N155" s="49">
        <v>2800</v>
      </c>
      <c r="O155" s="50" t="s">
        <v>87</v>
      </c>
      <c r="P155" s="64">
        <v>2100</v>
      </c>
      <c r="Q155" s="52">
        <f t="shared" si="18"/>
        <v>5.88</v>
      </c>
      <c r="R155" s="248" t="str">
        <f t="shared" si="19"/>
        <v>PD7039-18</v>
      </c>
      <c r="S155" s="250" t="str">
        <f t="shared" si="20"/>
        <v>7039.18</v>
      </c>
      <c r="T155" s="282" t="s">
        <v>1466</v>
      </c>
      <c r="U155" s="53" t="s">
        <v>88</v>
      </c>
      <c r="V155" s="54" t="s">
        <v>89</v>
      </c>
      <c r="W155" s="335" t="s">
        <v>6</v>
      </c>
      <c r="X155" s="62" t="s">
        <v>290</v>
      </c>
      <c r="Y155" s="57"/>
      <c r="Z155" s="57" t="s">
        <v>291</v>
      </c>
      <c r="AA155" s="57"/>
      <c r="AB155" s="57" t="s">
        <v>292</v>
      </c>
      <c r="AC155" s="59" t="s">
        <v>293</v>
      </c>
      <c r="AD155" s="57" t="s">
        <v>294</v>
      </c>
      <c r="AE155" s="57" t="s">
        <v>295</v>
      </c>
      <c r="AF155" s="57"/>
      <c r="AG155" s="58"/>
      <c r="AH155" s="335" t="s">
        <v>6</v>
      </c>
      <c r="AI155" s="227"/>
      <c r="AJ155" s="57"/>
      <c r="AK155" s="57"/>
      <c r="AL155" s="57"/>
      <c r="AM155" s="57"/>
      <c r="AN155" s="59"/>
      <c r="AO155" s="57"/>
      <c r="AP155" s="57"/>
      <c r="AQ155" s="57"/>
      <c r="AR155" s="58"/>
      <c r="AS155" s="227"/>
      <c r="AT155" s="57"/>
      <c r="AU155" s="57"/>
      <c r="AV155" s="59"/>
    </row>
    <row r="156" spans="1:48" ht="20.100000000000001" customHeight="1">
      <c r="A156" s="36">
        <f>ROW()</f>
        <v>156</v>
      </c>
      <c r="B156" s="47">
        <v>1</v>
      </c>
      <c r="C156" s="63">
        <v>18</v>
      </c>
      <c r="D156" s="263" t="s">
        <v>174</v>
      </c>
      <c r="E156" s="263" t="s">
        <v>248</v>
      </c>
      <c r="F156" s="380" t="s">
        <v>1279</v>
      </c>
      <c r="G156" s="380" t="s">
        <v>1368</v>
      </c>
      <c r="H156" s="61" t="s">
        <v>103</v>
      </c>
      <c r="I156" s="258" t="str">
        <f t="shared" si="22"/>
        <v>18/7040LN/20169</v>
      </c>
      <c r="J156" s="251" t="s">
        <v>1087</v>
      </c>
      <c r="K156" s="48">
        <v>21.1</v>
      </c>
      <c r="L156" s="48">
        <v>18.100000000000001</v>
      </c>
      <c r="M156" s="48">
        <v>17.600000000000001</v>
      </c>
      <c r="N156" s="49">
        <v>2800</v>
      </c>
      <c r="O156" s="50" t="s">
        <v>87</v>
      </c>
      <c r="P156" s="64">
        <v>2100</v>
      </c>
      <c r="Q156" s="52">
        <f t="shared" si="18"/>
        <v>5.88</v>
      </c>
      <c r="R156" s="248" t="str">
        <f t="shared" si="19"/>
        <v>PD7040-18</v>
      </c>
      <c r="S156" s="250" t="str">
        <f t="shared" si="20"/>
        <v>7040.18</v>
      </c>
      <c r="T156" s="282" t="s">
        <v>1467</v>
      </c>
      <c r="U156" s="53" t="s">
        <v>88</v>
      </c>
      <c r="V156" s="54" t="s">
        <v>89</v>
      </c>
      <c r="W156" s="335" t="s">
        <v>6</v>
      </c>
      <c r="X156" s="55" t="s">
        <v>249</v>
      </c>
      <c r="Y156" s="53"/>
      <c r="Z156" s="53" t="s">
        <v>250</v>
      </c>
      <c r="AA156" s="53"/>
      <c r="AB156" s="53" t="s">
        <v>251</v>
      </c>
      <c r="AC156" s="56" t="s">
        <v>252</v>
      </c>
      <c r="AD156" s="53" t="s">
        <v>253</v>
      </c>
      <c r="AE156" s="53" t="s">
        <v>254</v>
      </c>
      <c r="AF156" s="53"/>
      <c r="AG156" s="58"/>
      <c r="AH156" s="335" t="s">
        <v>6</v>
      </c>
      <c r="AI156" s="227"/>
      <c r="AJ156" s="57"/>
      <c r="AK156" s="57"/>
      <c r="AL156" s="57"/>
      <c r="AM156" s="57"/>
      <c r="AN156" s="59"/>
      <c r="AO156" s="57"/>
      <c r="AP156" s="57"/>
      <c r="AQ156" s="57"/>
      <c r="AR156" s="58"/>
      <c r="AS156" s="227"/>
      <c r="AT156" s="57"/>
      <c r="AU156" s="57"/>
      <c r="AV156" s="59"/>
    </row>
    <row r="157" spans="1:48" ht="20.100000000000001" customHeight="1">
      <c r="A157" s="36">
        <f>ROW()</f>
        <v>157</v>
      </c>
      <c r="B157" s="47">
        <v>1</v>
      </c>
      <c r="C157" s="63">
        <v>18</v>
      </c>
      <c r="D157" s="263" t="s">
        <v>174</v>
      </c>
      <c r="E157" s="263" t="s">
        <v>326</v>
      </c>
      <c r="F157" s="380" t="s">
        <v>1279</v>
      </c>
      <c r="G157" s="380" t="s">
        <v>1417</v>
      </c>
      <c r="H157" s="61" t="s">
        <v>103</v>
      </c>
      <c r="I157" s="258" t="str">
        <f t="shared" si="22"/>
        <v>18/7041LN/55001</v>
      </c>
      <c r="J157" s="251" t="s">
        <v>1226</v>
      </c>
      <c r="K157" s="48">
        <v>21.3</v>
      </c>
      <c r="L157" s="48">
        <v>18.3</v>
      </c>
      <c r="M157" s="48">
        <v>17.8</v>
      </c>
      <c r="N157" s="49">
        <v>2800</v>
      </c>
      <c r="O157" s="50" t="s">
        <v>87</v>
      </c>
      <c r="P157" s="64">
        <v>2100</v>
      </c>
      <c r="Q157" s="52">
        <f t="shared" si="18"/>
        <v>5.88</v>
      </c>
      <c r="R157" s="248" t="str">
        <f t="shared" si="19"/>
        <v>PD7041-18</v>
      </c>
      <c r="S157" s="250" t="str">
        <f t="shared" si="20"/>
        <v>7041.18</v>
      </c>
      <c r="T157" s="282" t="s">
        <v>1466</v>
      </c>
      <c r="U157" s="53" t="s">
        <v>88</v>
      </c>
      <c r="V157" s="54" t="s">
        <v>89</v>
      </c>
      <c r="W157" s="335" t="s">
        <v>6</v>
      </c>
      <c r="X157" s="55" t="s">
        <v>290</v>
      </c>
      <c r="Y157" s="53"/>
      <c r="Z157" s="53" t="s">
        <v>291</v>
      </c>
      <c r="AA157" s="53"/>
      <c r="AB157" s="53" t="s">
        <v>292</v>
      </c>
      <c r="AC157" s="56" t="s">
        <v>293</v>
      </c>
      <c r="AD157" s="53" t="s">
        <v>294</v>
      </c>
      <c r="AE157" s="53" t="s">
        <v>295</v>
      </c>
      <c r="AF157" s="53"/>
      <c r="AG157" s="58"/>
      <c r="AH157" s="335" t="s">
        <v>6</v>
      </c>
      <c r="AI157" s="227"/>
      <c r="AJ157" s="57"/>
      <c r="AK157" s="57"/>
      <c r="AL157" s="57"/>
      <c r="AM157" s="57"/>
      <c r="AN157" s="59"/>
      <c r="AO157" s="57"/>
      <c r="AP157" s="57"/>
      <c r="AQ157" s="57"/>
      <c r="AR157" s="58"/>
      <c r="AS157" s="227"/>
      <c r="AT157" s="57"/>
      <c r="AU157" s="57"/>
      <c r="AV157" s="59"/>
    </row>
    <row r="158" spans="1:48" ht="20.100000000000001" customHeight="1">
      <c r="A158" s="36">
        <f>ROW()</f>
        <v>158</v>
      </c>
      <c r="B158" s="47">
        <v>1</v>
      </c>
      <c r="C158" s="63">
        <v>18</v>
      </c>
      <c r="D158" s="263" t="s">
        <v>174</v>
      </c>
      <c r="E158" s="263" t="s">
        <v>613</v>
      </c>
      <c r="F158" s="380" t="s">
        <v>1279</v>
      </c>
      <c r="G158" s="380" t="s">
        <v>1415</v>
      </c>
      <c r="H158" s="61" t="s">
        <v>941</v>
      </c>
      <c r="I158" s="258" t="str">
        <f t="shared" si="22"/>
        <v>18/7042PU/50094</v>
      </c>
      <c r="J158" s="251" t="s">
        <v>1220</v>
      </c>
      <c r="K158" s="48">
        <v>21.2</v>
      </c>
      <c r="L158" s="48">
        <v>18.2</v>
      </c>
      <c r="M158" s="48">
        <v>17.7</v>
      </c>
      <c r="N158" s="49">
        <v>2800</v>
      </c>
      <c r="O158" s="50" t="s">
        <v>87</v>
      </c>
      <c r="P158" s="64">
        <v>2100</v>
      </c>
      <c r="Q158" s="52">
        <f t="shared" si="18"/>
        <v>5.88</v>
      </c>
      <c r="R158" s="248" t="str">
        <f t="shared" si="19"/>
        <v>PD7042-18</v>
      </c>
      <c r="S158" s="250" t="str">
        <f t="shared" si="20"/>
        <v>7042.18</v>
      </c>
      <c r="T158" s="282" t="s">
        <v>1467</v>
      </c>
      <c r="U158" s="53" t="s">
        <v>88</v>
      </c>
      <c r="V158" s="54"/>
      <c r="W158" s="335" t="s">
        <v>6</v>
      </c>
      <c r="X158" s="55"/>
      <c r="Y158" s="53"/>
      <c r="Z158" s="53"/>
      <c r="AA158" s="53"/>
      <c r="AB158" s="53"/>
      <c r="AC158" s="56"/>
      <c r="AD158" s="53"/>
      <c r="AE158" s="53"/>
      <c r="AF158" s="53"/>
      <c r="AG158" s="54" t="s">
        <v>93</v>
      </c>
      <c r="AH158" s="335" t="s">
        <v>6</v>
      </c>
      <c r="AI158" s="227" t="s">
        <v>652</v>
      </c>
      <c r="AJ158" s="57"/>
      <c r="AK158" s="57"/>
      <c r="AL158" s="57" t="s">
        <v>653</v>
      </c>
      <c r="AM158" s="57"/>
      <c r="AN158" s="59" t="s">
        <v>652</v>
      </c>
      <c r="AO158" s="57"/>
      <c r="AP158" s="57"/>
      <c r="AQ158" s="57" t="s">
        <v>708</v>
      </c>
      <c r="AR158" s="54"/>
      <c r="AS158" s="227"/>
      <c r="AT158" s="57"/>
      <c r="AU158" s="57"/>
      <c r="AV158" s="59"/>
    </row>
    <row r="159" spans="1:48" ht="20.100000000000001" customHeight="1">
      <c r="A159" s="36">
        <f>ROW()</f>
        <v>159</v>
      </c>
      <c r="B159" s="47">
        <v>1</v>
      </c>
      <c r="C159" s="63">
        <v>18</v>
      </c>
      <c r="D159" s="263" t="s">
        <v>174</v>
      </c>
      <c r="E159" s="263" t="s">
        <v>327</v>
      </c>
      <c r="F159" s="380" t="s">
        <v>1279</v>
      </c>
      <c r="G159" s="380" t="s">
        <v>1399</v>
      </c>
      <c r="H159" s="61" t="s">
        <v>930</v>
      </c>
      <c r="I159" s="258" t="str">
        <f t="shared" si="22"/>
        <v>18/7044CW/36009</v>
      </c>
      <c r="J159" s="251" t="s">
        <v>1184</v>
      </c>
      <c r="K159" s="48">
        <v>20.5</v>
      </c>
      <c r="L159" s="48">
        <v>17.5</v>
      </c>
      <c r="M159" s="48">
        <v>17</v>
      </c>
      <c r="N159" s="49">
        <v>2800</v>
      </c>
      <c r="O159" s="50" t="s">
        <v>87</v>
      </c>
      <c r="P159" s="64">
        <v>2100</v>
      </c>
      <c r="Q159" s="52">
        <f t="shared" si="18"/>
        <v>5.88</v>
      </c>
      <c r="R159" s="248" t="str">
        <f t="shared" si="19"/>
        <v>PD7044-18</v>
      </c>
      <c r="S159" s="250" t="str">
        <f t="shared" si="20"/>
        <v>7044.18</v>
      </c>
      <c r="T159" s="282" t="s">
        <v>689</v>
      </c>
      <c r="U159" s="53" t="s">
        <v>88</v>
      </c>
      <c r="V159" s="54" t="s">
        <v>89</v>
      </c>
      <c r="W159" s="335" t="s">
        <v>6</v>
      </c>
      <c r="X159" s="55" t="s">
        <v>328</v>
      </c>
      <c r="Y159" s="53"/>
      <c r="Z159" s="53" t="s">
        <v>329</v>
      </c>
      <c r="AA159" s="53"/>
      <c r="AB159" s="53" t="s">
        <v>330</v>
      </c>
      <c r="AC159" s="56" t="s">
        <v>331</v>
      </c>
      <c r="AD159" s="53" t="s">
        <v>332</v>
      </c>
      <c r="AE159" s="53" t="s">
        <v>333</v>
      </c>
      <c r="AF159" s="53"/>
      <c r="AG159" s="58"/>
      <c r="AH159" s="335" t="s">
        <v>6</v>
      </c>
      <c r="AI159" s="227"/>
      <c r="AJ159" s="57"/>
      <c r="AK159" s="57"/>
      <c r="AL159" s="57"/>
      <c r="AM159" s="57"/>
      <c r="AN159" s="59"/>
      <c r="AO159" s="57"/>
      <c r="AP159" s="57"/>
      <c r="AQ159" s="57"/>
      <c r="AR159" s="58"/>
      <c r="AS159" s="227"/>
      <c r="AT159" s="57"/>
      <c r="AU159" s="57"/>
      <c r="AV159" s="59"/>
    </row>
    <row r="160" spans="1:48" ht="20.100000000000001" customHeight="1">
      <c r="A160" s="36">
        <f>ROW()</f>
        <v>160</v>
      </c>
      <c r="B160" s="47">
        <v>0</v>
      </c>
      <c r="C160" s="63">
        <v>18</v>
      </c>
      <c r="D160" s="262"/>
      <c r="E160" s="262"/>
      <c r="F160" s="379"/>
      <c r="G160" s="379" t="s">
        <v>877</v>
      </c>
      <c r="H160" s="39" t="s">
        <v>875</v>
      </c>
      <c r="I160" s="257" t="s">
        <v>882</v>
      </c>
      <c r="J160" s="433" t="s">
        <v>1635</v>
      </c>
      <c r="K160" s="48">
        <v>63</v>
      </c>
      <c r="L160" s="48">
        <v>57</v>
      </c>
      <c r="M160" s="48">
        <v>56</v>
      </c>
      <c r="N160" s="49">
        <v>2800</v>
      </c>
      <c r="O160" s="50" t="s">
        <v>87</v>
      </c>
      <c r="P160" s="51">
        <v>1300</v>
      </c>
      <c r="Q160" s="52">
        <f t="shared" si="18"/>
        <v>3.64</v>
      </c>
      <c r="R160" s="248" t="str">
        <f t="shared" si="19"/>
        <v>7045AM-18</v>
      </c>
      <c r="S160" s="250" t="str">
        <f t="shared" si="20"/>
        <v>7045AM.18</v>
      </c>
      <c r="T160" s="282" t="s">
        <v>1467</v>
      </c>
      <c r="U160" s="53" t="s">
        <v>88</v>
      </c>
      <c r="V160" s="54"/>
      <c r="W160" s="335"/>
      <c r="X160" s="55"/>
      <c r="Y160" s="53"/>
      <c r="Z160" s="53"/>
      <c r="AA160" s="53"/>
      <c r="AB160" s="53"/>
      <c r="AC160" s="56"/>
      <c r="AD160" s="53"/>
      <c r="AE160" s="53"/>
      <c r="AF160" s="57"/>
      <c r="AG160" s="58" t="s">
        <v>275</v>
      </c>
      <c r="AH160" s="335" t="s">
        <v>6</v>
      </c>
      <c r="AI160" s="229" t="s">
        <v>885</v>
      </c>
      <c r="AJ160" s="57"/>
      <c r="AK160" s="57"/>
      <c r="AL160" s="57"/>
      <c r="AM160" s="57">
        <v>1140683</v>
      </c>
      <c r="AN160" s="59"/>
      <c r="AO160" s="57"/>
      <c r="AP160" s="57"/>
      <c r="AQ160" s="57"/>
      <c r="AR160" s="58" t="s">
        <v>93</v>
      </c>
      <c r="AS160" s="229" t="s">
        <v>898</v>
      </c>
      <c r="AT160" s="57"/>
      <c r="AU160" s="57" t="s">
        <v>897</v>
      </c>
      <c r="AV160" s="59"/>
    </row>
    <row r="161" spans="1:48" ht="20.100000000000001" customHeight="1">
      <c r="A161" s="36">
        <f>ROW()</f>
        <v>161</v>
      </c>
      <c r="B161" s="47">
        <v>0</v>
      </c>
      <c r="C161" s="60">
        <v>18</v>
      </c>
      <c r="D161" s="262"/>
      <c r="E161" s="262"/>
      <c r="F161" s="379"/>
      <c r="G161" s="379" t="s">
        <v>891</v>
      </c>
      <c r="H161" s="61" t="s">
        <v>86</v>
      </c>
      <c r="I161" s="256" t="s">
        <v>561</v>
      </c>
      <c r="J161" s="435" t="s">
        <v>558</v>
      </c>
      <c r="K161" s="48">
        <v>40.299999999999997</v>
      </c>
      <c r="L161" s="48">
        <v>37.299999999999997</v>
      </c>
      <c r="M161" s="48">
        <v>36.799999999999997</v>
      </c>
      <c r="N161" s="49">
        <v>2800</v>
      </c>
      <c r="O161" s="50" t="s">
        <v>87</v>
      </c>
      <c r="P161" s="51">
        <v>2050</v>
      </c>
      <c r="Q161" s="52">
        <f t="shared" si="18"/>
        <v>5.74</v>
      </c>
      <c r="R161" s="248" t="str">
        <f t="shared" si="19"/>
        <v>7045MG-18</v>
      </c>
      <c r="S161" s="250" t="str">
        <f t="shared" si="20"/>
        <v>7045MG.18</v>
      </c>
      <c r="T161" s="282" t="s">
        <v>1467</v>
      </c>
      <c r="U161" s="53" t="s">
        <v>88</v>
      </c>
      <c r="V161" s="54"/>
      <c r="W161" s="335" t="s">
        <v>6</v>
      </c>
      <c r="X161" s="62"/>
      <c r="Y161" s="57"/>
      <c r="Z161" s="57"/>
      <c r="AA161" s="57"/>
      <c r="AB161" s="57"/>
      <c r="AC161" s="59"/>
      <c r="AD161" s="57"/>
      <c r="AE161" s="57"/>
      <c r="AF161" s="57"/>
      <c r="AG161" s="58" t="s">
        <v>93</v>
      </c>
      <c r="AH161" s="335" t="s">
        <v>6</v>
      </c>
      <c r="AI161" s="229"/>
      <c r="AJ161" s="53"/>
      <c r="AK161" s="53"/>
      <c r="AL161" s="57"/>
      <c r="AM161" s="53" t="s">
        <v>598</v>
      </c>
      <c r="AN161" s="56"/>
      <c r="AO161" s="53"/>
      <c r="AP161" s="53"/>
      <c r="AQ161" s="53"/>
      <c r="AR161" s="58" t="s">
        <v>93</v>
      </c>
      <c r="AS161" s="229" t="s">
        <v>716</v>
      </c>
      <c r="AT161" s="53"/>
      <c r="AU161" s="53" t="s">
        <v>721</v>
      </c>
      <c r="AV161" s="56"/>
    </row>
    <row r="162" spans="1:48" ht="20.100000000000001" customHeight="1">
      <c r="A162" s="36">
        <f>ROW()</f>
        <v>162</v>
      </c>
      <c r="B162" s="47">
        <v>1</v>
      </c>
      <c r="C162" s="60">
        <v>18</v>
      </c>
      <c r="D162" s="262" t="s">
        <v>174</v>
      </c>
      <c r="E162" s="266" t="s">
        <v>371</v>
      </c>
      <c r="F162" s="385" t="s">
        <v>1279</v>
      </c>
      <c r="G162" s="388" t="s">
        <v>1418</v>
      </c>
      <c r="H162" s="394" t="s">
        <v>103</v>
      </c>
      <c r="I162" s="258" t="str">
        <f t="shared" ref="I162:I172" si="23">CONCATENATE(C162,$B$2,G162,H162,$B$2,E162,)</f>
        <v>18/7047LN/55004</v>
      </c>
      <c r="J162" s="398" t="s">
        <v>1230</v>
      </c>
      <c r="K162" s="68">
        <v>22</v>
      </c>
      <c r="L162" s="68">
        <v>19</v>
      </c>
      <c r="M162" s="68">
        <v>18.5</v>
      </c>
      <c r="N162" s="49">
        <v>2800</v>
      </c>
      <c r="O162" s="50" t="s">
        <v>87</v>
      </c>
      <c r="P162" s="64">
        <v>2100</v>
      </c>
      <c r="Q162" s="52">
        <f t="shared" si="18"/>
        <v>5.88</v>
      </c>
      <c r="R162" s="248" t="str">
        <f t="shared" si="19"/>
        <v>PD7047-18</v>
      </c>
      <c r="S162" s="250" t="str">
        <f t="shared" si="20"/>
        <v>7047.18</v>
      </c>
      <c r="T162" s="281" t="s">
        <v>1469</v>
      </c>
      <c r="U162" s="53" t="s">
        <v>88</v>
      </c>
      <c r="V162" s="54"/>
      <c r="W162" s="335" t="s">
        <v>6</v>
      </c>
      <c r="X162" s="55"/>
      <c r="Y162" s="57"/>
      <c r="Z162" s="57"/>
      <c r="AA162" s="57"/>
      <c r="AB162" s="57"/>
      <c r="AC162" s="59"/>
      <c r="AD162" s="57"/>
      <c r="AE162" s="57"/>
      <c r="AF162" s="57"/>
      <c r="AG162" s="54" t="s">
        <v>93</v>
      </c>
      <c r="AH162" s="335" t="s">
        <v>6</v>
      </c>
      <c r="AI162" s="230" t="s">
        <v>373</v>
      </c>
      <c r="AJ162" s="57"/>
      <c r="AK162" s="57"/>
      <c r="AL162" s="57" t="s">
        <v>374</v>
      </c>
      <c r="AM162" s="57"/>
      <c r="AN162" s="59" t="s">
        <v>373</v>
      </c>
      <c r="AO162" s="57"/>
      <c r="AP162" s="57"/>
      <c r="AQ162" s="57" t="s">
        <v>780</v>
      </c>
      <c r="AR162" s="54"/>
      <c r="AS162" s="230"/>
      <c r="AT162" s="57"/>
      <c r="AU162" s="57"/>
      <c r="AV162" s="59"/>
    </row>
    <row r="163" spans="1:48" ht="20.100000000000001" customHeight="1">
      <c r="A163" s="36">
        <f>ROW()</f>
        <v>163</v>
      </c>
      <c r="B163" s="47">
        <v>1</v>
      </c>
      <c r="C163" s="63">
        <v>18</v>
      </c>
      <c r="D163" s="263" t="s">
        <v>174</v>
      </c>
      <c r="E163" s="340">
        <v>55011</v>
      </c>
      <c r="F163" s="386" t="s">
        <v>1279</v>
      </c>
      <c r="G163" s="386" t="s">
        <v>1421</v>
      </c>
      <c r="H163" s="395" t="s">
        <v>1037</v>
      </c>
      <c r="I163" s="258" t="str">
        <f t="shared" si="23"/>
        <v>18/7050VT/55011</v>
      </c>
      <c r="J163" s="401" t="s">
        <v>1240</v>
      </c>
      <c r="K163" s="48">
        <v>21.4</v>
      </c>
      <c r="L163" s="48">
        <v>18.399999999999999</v>
      </c>
      <c r="M163" s="48">
        <v>17.899999999999999</v>
      </c>
      <c r="N163" s="49">
        <v>2800</v>
      </c>
      <c r="O163" s="50" t="s">
        <v>87</v>
      </c>
      <c r="P163" s="64">
        <v>2100</v>
      </c>
      <c r="Q163" s="52">
        <f t="shared" si="18"/>
        <v>5.88</v>
      </c>
      <c r="R163" s="248" t="str">
        <f t="shared" si="19"/>
        <v>PD7050-18</v>
      </c>
      <c r="S163" s="250" t="str">
        <f t="shared" si="20"/>
        <v>7050.18</v>
      </c>
      <c r="T163" s="282" t="s">
        <v>1466</v>
      </c>
      <c r="U163" s="53" t="s">
        <v>88</v>
      </c>
      <c r="V163" s="54" t="s">
        <v>89</v>
      </c>
      <c r="W163" s="335"/>
      <c r="X163" s="65" t="s">
        <v>815</v>
      </c>
      <c r="Y163" s="53"/>
      <c r="Z163" s="53" t="s">
        <v>816</v>
      </c>
      <c r="AA163" s="53"/>
      <c r="AB163" s="53"/>
      <c r="AC163" s="56" t="s">
        <v>817</v>
      </c>
      <c r="AD163" s="53"/>
      <c r="AE163" s="53" t="s">
        <v>1276</v>
      </c>
      <c r="AF163" s="53"/>
      <c r="AG163" s="54"/>
      <c r="AH163" s="335"/>
      <c r="AI163" s="231"/>
      <c r="AJ163" s="53"/>
      <c r="AK163" s="53"/>
      <c r="AL163" s="53"/>
      <c r="AM163" s="53"/>
      <c r="AN163" s="56"/>
      <c r="AO163" s="53"/>
      <c r="AP163" s="53"/>
      <c r="AQ163" s="53"/>
      <c r="AR163" s="54"/>
      <c r="AS163" s="231"/>
      <c r="AT163" s="53"/>
      <c r="AU163" s="53"/>
      <c r="AV163" s="56"/>
    </row>
    <row r="164" spans="1:48" ht="20.100000000000001" customHeight="1">
      <c r="A164" s="36">
        <f>ROW()</f>
        <v>164</v>
      </c>
      <c r="B164" s="47">
        <v>1</v>
      </c>
      <c r="C164" s="60">
        <v>18</v>
      </c>
      <c r="D164" s="262" t="s">
        <v>174</v>
      </c>
      <c r="E164" s="266" t="s">
        <v>375</v>
      </c>
      <c r="F164" s="385" t="s">
        <v>1279</v>
      </c>
      <c r="G164" s="388" t="s">
        <v>1419</v>
      </c>
      <c r="H164" s="394" t="s">
        <v>1037</v>
      </c>
      <c r="I164" s="258" t="str">
        <f t="shared" si="23"/>
        <v>18/7051VT/55006</v>
      </c>
      <c r="J164" s="398" t="s">
        <v>1233</v>
      </c>
      <c r="K164" s="68">
        <v>19.600000000000001</v>
      </c>
      <c r="L164" s="68">
        <v>16.600000000000001</v>
      </c>
      <c r="M164" s="68">
        <v>16.100000000000001</v>
      </c>
      <c r="N164" s="49">
        <v>2800</v>
      </c>
      <c r="O164" s="50" t="s">
        <v>87</v>
      </c>
      <c r="P164" s="64">
        <v>2100</v>
      </c>
      <c r="Q164" s="52">
        <f t="shared" si="18"/>
        <v>5.88</v>
      </c>
      <c r="R164" s="248" t="str">
        <f t="shared" si="19"/>
        <v>PD7051-18</v>
      </c>
      <c r="S164" s="250" t="str">
        <f t="shared" si="20"/>
        <v>7051.18</v>
      </c>
      <c r="T164" s="282" t="s">
        <v>1467</v>
      </c>
      <c r="U164" s="53" t="s">
        <v>88</v>
      </c>
      <c r="V164" s="54" t="s">
        <v>89</v>
      </c>
      <c r="W164" s="335" t="s">
        <v>6</v>
      </c>
      <c r="X164" s="55" t="s">
        <v>1494</v>
      </c>
      <c r="Y164" s="57"/>
      <c r="Z164" s="53" t="s">
        <v>1495</v>
      </c>
      <c r="AA164" s="57"/>
      <c r="AB164" s="53" t="s">
        <v>1496</v>
      </c>
      <c r="AC164" s="56" t="s">
        <v>1497</v>
      </c>
      <c r="AD164" s="57"/>
      <c r="AE164" s="53" t="s">
        <v>1498</v>
      </c>
      <c r="AF164" s="57"/>
      <c r="AG164" s="54"/>
      <c r="AH164" s="335"/>
      <c r="AI164" s="230"/>
      <c r="AJ164" s="57"/>
      <c r="AK164" s="57"/>
      <c r="AL164" s="57"/>
      <c r="AM164" s="57"/>
      <c r="AN164" s="59"/>
      <c r="AO164" s="57"/>
      <c r="AP164" s="57"/>
      <c r="AQ164" s="57"/>
      <c r="AR164" s="54"/>
      <c r="AS164" s="230"/>
      <c r="AT164" s="57"/>
      <c r="AU164" s="57"/>
      <c r="AV164" s="59"/>
    </row>
    <row r="165" spans="1:48" ht="20.100000000000001" customHeight="1">
      <c r="A165" s="36">
        <f>ROW()</f>
        <v>165</v>
      </c>
      <c r="B165" s="47">
        <v>1</v>
      </c>
      <c r="C165" s="63">
        <v>18</v>
      </c>
      <c r="D165" s="263" t="s">
        <v>174</v>
      </c>
      <c r="E165" s="263" t="s">
        <v>612</v>
      </c>
      <c r="F165" s="386" t="s">
        <v>1279</v>
      </c>
      <c r="G165" s="386" t="s">
        <v>1414</v>
      </c>
      <c r="H165" s="395" t="s">
        <v>941</v>
      </c>
      <c r="I165" s="258" t="str">
        <f t="shared" si="23"/>
        <v>18/7056PU/50088</v>
      </c>
      <c r="J165" s="401" t="s">
        <v>1218</v>
      </c>
      <c r="K165" s="48">
        <v>20.6</v>
      </c>
      <c r="L165" s="48">
        <v>17.600000000000001</v>
      </c>
      <c r="M165" s="48">
        <v>17.100000000000001</v>
      </c>
      <c r="N165" s="49">
        <v>2800</v>
      </c>
      <c r="O165" s="50" t="s">
        <v>87</v>
      </c>
      <c r="P165" s="64">
        <v>2100</v>
      </c>
      <c r="Q165" s="52">
        <f t="shared" si="18"/>
        <v>5.88</v>
      </c>
      <c r="R165" s="248" t="str">
        <f t="shared" si="19"/>
        <v>PD7056-18</v>
      </c>
      <c r="S165" s="250" t="str">
        <f t="shared" si="20"/>
        <v>7056.18</v>
      </c>
      <c r="T165" s="282" t="s">
        <v>1473</v>
      </c>
      <c r="U165" s="53" t="s">
        <v>88</v>
      </c>
      <c r="V165" s="54"/>
      <c r="W165" s="335" t="s">
        <v>6</v>
      </c>
      <c r="X165" s="55"/>
      <c r="Y165" s="53"/>
      <c r="Z165" s="53"/>
      <c r="AA165" s="53"/>
      <c r="AB165" s="53"/>
      <c r="AC165" s="56"/>
      <c r="AD165" s="53"/>
      <c r="AE165" s="53"/>
      <c r="AF165" s="53"/>
      <c r="AG165" s="54" t="s">
        <v>93</v>
      </c>
      <c r="AH165" s="335" t="s">
        <v>6</v>
      </c>
      <c r="AI165" s="227" t="s">
        <v>650</v>
      </c>
      <c r="AJ165" s="57"/>
      <c r="AK165" s="57"/>
      <c r="AL165" s="57" t="s">
        <v>651</v>
      </c>
      <c r="AM165" s="57"/>
      <c r="AN165" s="59" t="s">
        <v>650</v>
      </c>
      <c r="AO165" s="57"/>
      <c r="AP165" s="57"/>
      <c r="AQ165" s="57" t="s">
        <v>864</v>
      </c>
      <c r="AR165" s="54"/>
      <c r="AS165" s="227"/>
      <c r="AT165" s="57"/>
      <c r="AU165" s="57"/>
      <c r="AV165" s="59"/>
    </row>
    <row r="166" spans="1:48" ht="20.100000000000001" customHeight="1">
      <c r="A166" s="36">
        <f>ROW()</f>
        <v>166</v>
      </c>
      <c r="B166" s="47">
        <v>1</v>
      </c>
      <c r="C166" s="60">
        <v>18</v>
      </c>
      <c r="D166" s="262" t="s">
        <v>174</v>
      </c>
      <c r="E166" s="266" t="s">
        <v>377</v>
      </c>
      <c r="F166" s="385" t="s">
        <v>1279</v>
      </c>
      <c r="G166" s="388" t="s">
        <v>1420</v>
      </c>
      <c r="H166" s="394" t="s">
        <v>1037</v>
      </c>
      <c r="I166" s="258" t="str">
        <f t="shared" si="23"/>
        <v>18/7058VT/55008</v>
      </c>
      <c r="J166" s="398" t="s">
        <v>1237</v>
      </c>
      <c r="K166" s="68">
        <v>21.1</v>
      </c>
      <c r="L166" s="68">
        <v>18.100000000000001</v>
      </c>
      <c r="M166" s="68">
        <v>17.600000000000001</v>
      </c>
      <c r="N166" s="49">
        <v>2800</v>
      </c>
      <c r="O166" s="50" t="s">
        <v>87</v>
      </c>
      <c r="P166" s="64">
        <v>2100</v>
      </c>
      <c r="Q166" s="52">
        <f t="shared" si="18"/>
        <v>5.88</v>
      </c>
      <c r="R166" s="248" t="str">
        <f t="shared" si="19"/>
        <v>PD7058-18</v>
      </c>
      <c r="S166" s="250" t="str">
        <f t="shared" si="20"/>
        <v>7058.18</v>
      </c>
      <c r="T166" s="282" t="s">
        <v>1471</v>
      </c>
      <c r="U166" s="53" t="s">
        <v>88</v>
      </c>
      <c r="V166" s="54"/>
      <c r="W166" s="335" t="s">
        <v>6</v>
      </c>
      <c r="X166" s="55"/>
      <c r="Y166" s="57"/>
      <c r="Z166" s="57"/>
      <c r="AA166" s="57"/>
      <c r="AB166" s="57"/>
      <c r="AC166" s="59"/>
      <c r="AD166" s="57"/>
      <c r="AE166" s="57"/>
      <c r="AF166" s="57"/>
      <c r="AG166" s="54" t="s">
        <v>93</v>
      </c>
      <c r="AH166" s="335" t="s">
        <v>6</v>
      </c>
      <c r="AI166" s="230" t="s">
        <v>378</v>
      </c>
      <c r="AJ166" s="57"/>
      <c r="AK166" s="57"/>
      <c r="AL166" s="57" t="s">
        <v>379</v>
      </c>
      <c r="AM166" s="57"/>
      <c r="AN166" s="59" t="s">
        <v>378</v>
      </c>
      <c r="AO166" s="57"/>
      <c r="AP166" s="57"/>
      <c r="AQ166" s="57"/>
      <c r="AR166" s="54"/>
      <c r="AS166" s="230"/>
      <c r="AT166" s="57"/>
      <c r="AU166" s="57"/>
      <c r="AV166" s="59"/>
    </row>
    <row r="167" spans="1:48" ht="20.100000000000001" customHeight="1">
      <c r="A167" s="36">
        <f>ROW()</f>
        <v>167</v>
      </c>
      <c r="B167" s="47">
        <v>1</v>
      </c>
      <c r="C167" s="63">
        <v>18</v>
      </c>
      <c r="D167" s="263" t="s">
        <v>174</v>
      </c>
      <c r="E167" s="263" t="s">
        <v>380</v>
      </c>
      <c r="F167" s="386" t="s">
        <v>1279</v>
      </c>
      <c r="G167" s="386" t="s">
        <v>1400</v>
      </c>
      <c r="H167" s="395" t="s">
        <v>103</v>
      </c>
      <c r="I167" s="258" t="str">
        <f t="shared" si="23"/>
        <v>18/7061LN/37001</v>
      </c>
      <c r="J167" s="401" t="s">
        <v>1187</v>
      </c>
      <c r="K167" s="48">
        <v>21.6</v>
      </c>
      <c r="L167" s="48">
        <v>18.600000000000001</v>
      </c>
      <c r="M167" s="48">
        <v>18.100000000000001</v>
      </c>
      <c r="N167" s="49">
        <v>2800</v>
      </c>
      <c r="O167" s="50" t="s">
        <v>87</v>
      </c>
      <c r="P167" s="64">
        <v>2100</v>
      </c>
      <c r="Q167" s="52">
        <f t="shared" si="18"/>
        <v>5.88</v>
      </c>
      <c r="R167" s="248" t="str">
        <f t="shared" ref="R167:R196" si="24">CONCATENATE(F167,G167,-C167)</f>
        <v>PD7061-18</v>
      </c>
      <c r="S167" s="250" t="str">
        <f t="shared" ref="S167:S196" si="25">CONCATENATE(G167,".",C167)</f>
        <v>7061.18</v>
      </c>
      <c r="T167" s="282" t="s">
        <v>6</v>
      </c>
      <c r="U167" s="53" t="s">
        <v>88</v>
      </c>
      <c r="V167" s="54"/>
      <c r="W167" s="335" t="s">
        <v>6</v>
      </c>
      <c r="X167" s="55"/>
      <c r="Y167" s="53"/>
      <c r="Z167" s="53"/>
      <c r="AA167" s="53"/>
      <c r="AB167" s="53"/>
      <c r="AC167" s="56"/>
      <c r="AD167" s="53"/>
      <c r="AE167" s="53"/>
      <c r="AF167" s="53"/>
      <c r="AG167" s="54" t="s">
        <v>93</v>
      </c>
      <c r="AH167" s="335" t="s">
        <v>6</v>
      </c>
      <c r="AI167" s="230" t="s">
        <v>381</v>
      </c>
      <c r="AJ167" s="53"/>
      <c r="AK167" s="53"/>
      <c r="AL167" s="53" t="s">
        <v>382</v>
      </c>
      <c r="AM167" s="53"/>
      <c r="AN167" s="56" t="s">
        <v>381</v>
      </c>
      <c r="AO167" s="53"/>
      <c r="AP167" s="53"/>
      <c r="AQ167" s="53" t="s">
        <v>383</v>
      </c>
      <c r="AR167" s="54"/>
      <c r="AS167" s="230"/>
      <c r="AT167" s="53"/>
      <c r="AU167" s="53"/>
      <c r="AV167" s="56"/>
    </row>
    <row r="168" spans="1:48" ht="20.100000000000001" customHeight="1">
      <c r="A168" s="36">
        <f>ROW()</f>
        <v>168</v>
      </c>
      <c r="B168" s="47">
        <v>1</v>
      </c>
      <c r="C168" s="63">
        <v>18</v>
      </c>
      <c r="D168" s="263" t="s">
        <v>174</v>
      </c>
      <c r="E168" s="340">
        <v>37003</v>
      </c>
      <c r="F168" s="386" t="s">
        <v>1279</v>
      </c>
      <c r="G168" s="386" t="s">
        <v>1401</v>
      </c>
      <c r="H168" s="395" t="s">
        <v>103</v>
      </c>
      <c r="I168" s="258" t="str">
        <f t="shared" si="23"/>
        <v>18/7062LN/37003</v>
      </c>
      <c r="J168" s="401" t="s">
        <v>1190</v>
      </c>
      <c r="K168" s="48">
        <v>20.8</v>
      </c>
      <c r="L168" s="48">
        <v>17.8</v>
      </c>
      <c r="M168" s="48">
        <v>17.3</v>
      </c>
      <c r="N168" s="49">
        <v>2800</v>
      </c>
      <c r="O168" s="50" t="s">
        <v>87</v>
      </c>
      <c r="P168" s="64">
        <v>2100</v>
      </c>
      <c r="Q168" s="52">
        <f t="shared" si="18"/>
        <v>5.88</v>
      </c>
      <c r="R168" s="248" t="str">
        <f t="shared" si="24"/>
        <v>PD7062-18</v>
      </c>
      <c r="S168" s="250" t="str">
        <f t="shared" si="25"/>
        <v>7062.18</v>
      </c>
      <c r="T168" s="281" t="s">
        <v>85</v>
      </c>
      <c r="U168" s="53" t="s">
        <v>88</v>
      </c>
      <c r="V168" s="54"/>
      <c r="W168" s="335"/>
      <c r="X168" s="65"/>
      <c r="Y168" s="53"/>
      <c r="Z168" s="53"/>
      <c r="AA168" s="53"/>
      <c r="AB168" s="53"/>
      <c r="AC168" s="56"/>
      <c r="AD168" s="53"/>
      <c r="AE168" s="53"/>
      <c r="AF168" s="53"/>
      <c r="AG168" s="54" t="s">
        <v>93</v>
      </c>
      <c r="AH168" s="335"/>
      <c r="AI168" s="231" t="s">
        <v>788</v>
      </c>
      <c r="AJ168" s="53"/>
      <c r="AK168" s="53"/>
      <c r="AL168" s="53" t="s">
        <v>807</v>
      </c>
      <c r="AM168" s="53"/>
      <c r="AN168" s="56" t="s">
        <v>788</v>
      </c>
      <c r="AO168" s="53"/>
      <c r="AP168" s="53"/>
      <c r="AQ168" s="53"/>
      <c r="AR168" s="54"/>
      <c r="AS168" s="231"/>
      <c r="AT168" s="53"/>
      <c r="AU168" s="53"/>
      <c r="AV168" s="56"/>
    </row>
    <row r="169" spans="1:48" ht="20.100000000000001" customHeight="1">
      <c r="A169" s="36">
        <f>ROW()</f>
        <v>169</v>
      </c>
      <c r="B169" s="47">
        <v>1</v>
      </c>
      <c r="C169" s="63">
        <v>18</v>
      </c>
      <c r="D169" s="263" t="s">
        <v>174</v>
      </c>
      <c r="E169" s="263" t="s">
        <v>615</v>
      </c>
      <c r="F169" s="386" t="s">
        <v>1279</v>
      </c>
      <c r="G169" s="386" t="s">
        <v>1425</v>
      </c>
      <c r="H169" s="395" t="s">
        <v>959</v>
      </c>
      <c r="I169" s="258" t="str">
        <f t="shared" si="23"/>
        <v>18/7063SG/55072</v>
      </c>
      <c r="J169" s="401" t="s">
        <v>1254</v>
      </c>
      <c r="K169" s="48">
        <v>21.2</v>
      </c>
      <c r="L169" s="48">
        <v>18.2</v>
      </c>
      <c r="M169" s="48">
        <v>17.7</v>
      </c>
      <c r="N169" s="49">
        <v>2800</v>
      </c>
      <c r="O169" s="50" t="s">
        <v>87</v>
      </c>
      <c r="P169" s="64">
        <v>2100</v>
      </c>
      <c r="Q169" s="52">
        <f t="shared" si="18"/>
        <v>5.88</v>
      </c>
      <c r="R169" s="248" t="str">
        <f t="shared" si="24"/>
        <v>PD7063-18</v>
      </c>
      <c r="S169" s="250" t="str">
        <f t="shared" si="25"/>
        <v>7063.18</v>
      </c>
      <c r="T169" s="282" t="s">
        <v>1466</v>
      </c>
      <c r="U169" s="53" t="s">
        <v>88</v>
      </c>
      <c r="V169" s="54"/>
      <c r="W169" s="335" t="s">
        <v>6</v>
      </c>
      <c r="X169" s="55"/>
      <c r="Y169" s="53"/>
      <c r="Z169" s="53"/>
      <c r="AA169" s="53"/>
      <c r="AB169" s="53"/>
      <c r="AC169" s="56"/>
      <c r="AD169" s="53"/>
      <c r="AE169" s="53"/>
      <c r="AF169" s="53"/>
      <c r="AG169" s="54" t="s">
        <v>93</v>
      </c>
      <c r="AH169" s="335" t="s">
        <v>6</v>
      </c>
      <c r="AI169" s="227" t="s">
        <v>656</v>
      </c>
      <c r="AJ169" s="57"/>
      <c r="AK169" s="57"/>
      <c r="AL169" s="57" t="s">
        <v>657</v>
      </c>
      <c r="AM169" s="57"/>
      <c r="AN169" s="59" t="s">
        <v>656</v>
      </c>
      <c r="AO169" s="57"/>
      <c r="AP169" s="57"/>
      <c r="AQ169" s="57"/>
      <c r="AR169" s="54"/>
      <c r="AS169" s="227"/>
      <c r="AT169" s="57"/>
      <c r="AU169" s="57"/>
      <c r="AV169" s="59"/>
    </row>
    <row r="170" spans="1:48" ht="20.100000000000001" customHeight="1">
      <c r="A170" s="36">
        <f>ROW()</f>
        <v>170</v>
      </c>
      <c r="B170" s="47">
        <v>1</v>
      </c>
      <c r="C170" s="60">
        <v>18</v>
      </c>
      <c r="D170" s="262" t="s">
        <v>174</v>
      </c>
      <c r="E170" s="266" t="s">
        <v>360</v>
      </c>
      <c r="F170" s="385" t="s">
        <v>1279</v>
      </c>
      <c r="G170" s="388" t="s">
        <v>1413</v>
      </c>
      <c r="H170" s="394" t="s">
        <v>930</v>
      </c>
      <c r="I170" s="258" t="str">
        <f t="shared" si="23"/>
        <v>18/7064CW/50083</v>
      </c>
      <c r="J170" s="398" t="s">
        <v>1213</v>
      </c>
      <c r="K170" s="68">
        <v>22</v>
      </c>
      <c r="L170" s="68">
        <v>19</v>
      </c>
      <c r="M170" s="68">
        <v>18.5</v>
      </c>
      <c r="N170" s="49">
        <v>2800</v>
      </c>
      <c r="O170" s="50" t="s">
        <v>87</v>
      </c>
      <c r="P170" s="64">
        <v>2100</v>
      </c>
      <c r="Q170" s="52">
        <f t="shared" si="18"/>
        <v>5.88</v>
      </c>
      <c r="R170" s="248" t="str">
        <f t="shared" si="24"/>
        <v>PD7064-18</v>
      </c>
      <c r="S170" s="250" t="str">
        <f t="shared" si="25"/>
        <v>7064.18</v>
      </c>
      <c r="T170" s="282" t="s">
        <v>1467</v>
      </c>
      <c r="U170" s="53" t="s">
        <v>88</v>
      </c>
      <c r="V170" s="54"/>
      <c r="W170" s="335" t="s">
        <v>6</v>
      </c>
      <c r="X170" s="55"/>
      <c r="Y170" s="66"/>
      <c r="Z170" s="66"/>
      <c r="AA170" s="66"/>
      <c r="AB170" s="66"/>
      <c r="AC170" s="67"/>
      <c r="AD170" s="66"/>
      <c r="AE170" s="66"/>
      <c r="AF170" s="53"/>
      <c r="AG170" s="54" t="s">
        <v>93</v>
      </c>
      <c r="AH170" s="335" t="s">
        <v>6</v>
      </c>
      <c r="AI170" s="227" t="s">
        <v>361</v>
      </c>
      <c r="AJ170" s="57"/>
      <c r="AK170" s="57"/>
      <c r="AL170" s="57" t="s">
        <v>362</v>
      </c>
      <c r="AM170" s="57"/>
      <c r="AN170" s="59" t="s">
        <v>361</v>
      </c>
      <c r="AO170" s="57"/>
      <c r="AP170" s="57"/>
      <c r="AQ170" s="57" t="s">
        <v>707</v>
      </c>
      <c r="AR170" s="54"/>
      <c r="AS170" s="227"/>
      <c r="AT170" s="57"/>
      <c r="AU170" s="57"/>
      <c r="AV170" s="59"/>
    </row>
    <row r="171" spans="1:48" ht="20.100000000000001" customHeight="1">
      <c r="A171" s="36">
        <f>ROW()</f>
        <v>171</v>
      </c>
      <c r="B171" s="47">
        <v>1</v>
      </c>
      <c r="C171" s="63">
        <v>18</v>
      </c>
      <c r="D171" s="263" t="s">
        <v>174</v>
      </c>
      <c r="E171" s="340">
        <v>55082</v>
      </c>
      <c r="F171" s="386" t="s">
        <v>1279</v>
      </c>
      <c r="G171" s="386" t="s">
        <v>1426</v>
      </c>
      <c r="H171" s="395" t="s">
        <v>1037</v>
      </c>
      <c r="I171" s="258" t="str">
        <f t="shared" si="23"/>
        <v>18/7066VT/55082</v>
      </c>
      <c r="J171" s="401" t="s">
        <v>1257</v>
      </c>
      <c r="K171" s="48">
        <v>21.7</v>
      </c>
      <c r="L171" s="48">
        <v>18.7</v>
      </c>
      <c r="M171" s="48">
        <v>18.2</v>
      </c>
      <c r="N171" s="49">
        <v>2800</v>
      </c>
      <c r="O171" s="50" t="s">
        <v>87</v>
      </c>
      <c r="P171" s="64">
        <v>2100</v>
      </c>
      <c r="Q171" s="52">
        <f t="shared" si="18"/>
        <v>5.88</v>
      </c>
      <c r="R171" s="248" t="str">
        <f t="shared" si="24"/>
        <v>PD7066-18</v>
      </c>
      <c r="S171" s="250" t="str">
        <f t="shared" si="25"/>
        <v>7066.18</v>
      </c>
      <c r="T171" s="282" t="s">
        <v>1466</v>
      </c>
      <c r="U171" s="53" t="s">
        <v>88</v>
      </c>
      <c r="V171" s="54" t="s">
        <v>89</v>
      </c>
      <c r="W171" s="335"/>
      <c r="X171" s="65" t="s">
        <v>1494</v>
      </c>
      <c r="Y171" s="53"/>
      <c r="Z171" s="53" t="s">
        <v>1495</v>
      </c>
      <c r="AA171" s="53"/>
      <c r="AB171" s="53" t="s">
        <v>1496</v>
      </c>
      <c r="AC171" s="56" t="s">
        <v>1497</v>
      </c>
      <c r="AD171" s="57"/>
      <c r="AE171" s="53" t="s">
        <v>1498</v>
      </c>
      <c r="AF171" s="53"/>
      <c r="AG171" s="54"/>
      <c r="AH171" s="335"/>
      <c r="AI171" s="231"/>
      <c r="AJ171" s="53"/>
      <c r="AK171" s="53"/>
      <c r="AL171" s="53"/>
      <c r="AM171" s="53"/>
      <c r="AN171" s="56"/>
      <c r="AO171" s="53"/>
      <c r="AP171" s="53"/>
      <c r="AQ171" s="53"/>
      <c r="AR171" s="54"/>
      <c r="AS171" s="231"/>
      <c r="AT171" s="53"/>
      <c r="AU171" s="53"/>
      <c r="AV171" s="56"/>
    </row>
    <row r="172" spans="1:48" ht="20.100000000000001" customHeight="1">
      <c r="A172" s="36">
        <f>ROW()</f>
        <v>172</v>
      </c>
      <c r="B172" s="47">
        <v>1</v>
      </c>
      <c r="C172" s="63">
        <v>18</v>
      </c>
      <c r="D172" s="263" t="s">
        <v>174</v>
      </c>
      <c r="E172" s="340">
        <v>42055</v>
      </c>
      <c r="F172" s="386" t="s">
        <v>1279</v>
      </c>
      <c r="G172" s="386" t="s">
        <v>1409</v>
      </c>
      <c r="H172" s="395" t="s">
        <v>941</v>
      </c>
      <c r="I172" s="258" t="str">
        <f t="shared" si="23"/>
        <v>18/7067PU/42055</v>
      </c>
      <c r="J172" s="401" t="s">
        <v>773</v>
      </c>
      <c r="K172" s="48">
        <v>20.8</v>
      </c>
      <c r="L172" s="48">
        <v>17.8</v>
      </c>
      <c r="M172" s="48">
        <v>17.3</v>
      </c>
      <c r="N172" s="49">
        <v>2800</v>
      </c>
      <c r="O172" s="50" t="s">
        <v>87</v>
      </c>
      <c r="P172" s="64">
        <v>2100</v>
      </c>
      <c r="Q172" s="52">
        <f t="shared" si="18"/>
        <v>5.88</v>
      </c>
      <c r="R172" s="248" t="str">
        <f t="shared" si="24"/>
        <v>PD7067-18</v>
      </c>
      <c r="S172" s="250" t="str">
        <f t="shared" si="25"/>
        <v>7067.18</v>
      </c>
      <c r="T172" s="281" t="s">
        <v>85</v>
      </c>
      <c r="U172" s="53" t="s">
        <v>88</v>
      </c>
      <c r="V172" s="54"/>
      <c r="W172" s="335"/>
      <c r="X172" s="65"/>
      <c r="Y172" s="53"/>
      <c r="Z172" s="53"/>
      <c r="AA172" s="53"/>
      <c r="AB172" s="53"/>
      <c r="AC172" s="56"/>
      <c r="AD172" s="53"/>
      <c r="AE172" s="53"/>
      <c r="AF172" s="53"/>
      <c r="AG172" s="54" t="s">
        <v>93</v>
      </c>
      <c r="AH172" s="335"/>
      <c r="AI172" s="231">
        <v>6649</v>
      </c>
      <c r="AJ172" s="53"/>
      <c r="AK172" s="53"/>
      <c r="AL172" s="53" t="s">
        <v>808</v>
      </c>
      <c r="AM172" s="53"/>
      <c r="AN172" s="56">
        <v>6649</v>
      </c>
      <c r="AO172" s="53"/>
      <c r="AP172" s="53"/>
      <c r="AQ172" s="53"/>
      <c r="AR172" s="54"/>
      <c r="AS172" s="231"/>
      <c r="AT172" s="53"/>
      <c r="AU172" s="53"/>
      <c r="AV172" s="56"/>
    </row>
    <row r="173" spans="1:48" ht="20.100000000000001" customHeight="1">
      <c r="A173" s="36">
        <v>173</v>
      </c>
      <c r="B173" s="47">
        <v>1</v>
      </c>
      <c r="C173" s="63">
        <v>18</v>
      </c>
      <c r="D173" s="263"/>
      <c r="E173" s="263"/>
      <c r="F173" s="377" t="s">
        <v>1279</v>
      </c>
      <c r="G173" s="378">
        <v>7091</v>
      </c>
      <c r="H173" s="376" t="s">
        <v>941</v>
      </c>
      <c r="I173" s="258" t="str">
        <f>CONCATENATE(C173,$B$2,G173,H173)</f>
        <v>18/7091PU</v>
      </c>
      <c r="J173" s="370" t="s">
        <v>1309</v>
      </c>
      <c r="K173" s="359">
        <v>22.4</v>
      </c>
      <c r="L173" s="359">
        <v>19.399999999999999</v>
      </c>
      <c r="M173" s="359">
        <v>18.899999999999999</v>
      </c>
      <c r="N173" s="49">
        <v>2800</v>
      </c>
      <c r="O173" s="50" t="s">
        <v>87</v>
      </c>
      <c r="P173" s="51">
        <v>2100</v>
      </c>
      <c r="Q173" s="52">
        <f t="shared" si="18"/>
        <v>5.88</v>
      </c>
      <c r="R173" s="248" t="str">
        <f t="shared" si="24"/>
        <v>PD7091-18</v>
      </c>
      <c r="S173" s="250" t="str">
        <f t="shared" si="25"/>
        <v>7091.18</v>
      </c>
      <c r="T173" s="282" t="s">
        <v>1467</v>
      </c>
      <c r="U173" s="53" t="s">
        <v>88</v>
      </c>
      <c r="V173" s="54"/>
      <c r="W173" s="335"/>
      <c r="X173" s="62"/>
      <c r="Y173" s="57"/>
      <c r="Z173" s="57"/>
      <c r="AA173" s="57"/>
      <c r="AB173" s="57"/>
      <c r="AC173" s="59"/>
      <c r="AD173" s="57"/>
      <c r="AE173" s="57"/>
      <c r="AF173" s="57"/>
      <c r="AG173" s="58" t="s">
        <v>93</v>
      </c>
      <c r="AH173" s="335"/>
      <c r="AI173" s="227" t="s">
        <v>1568</v>
      </c>
      <c r="AJ173" s="57"/>
      <c r="AK173" s="57"/>
      <c r="AL173" s="57" t="s">
        <v>1569</v>
      </c>
      <c r="AM173" s="57"/>
      <c r="AN173" s="59" t="s">
        <v>1568</v>
      </c>
      <c r="AO173" s="57"/>
      <c r="AP173" s="57"/>
      <c r="AQ173" s="57"/>
      <c r="AR173" s="58"/>
      <c r="AS173" s="227"/>
      <c r="AT173" s="57"/>
      <c r="AU173" s="57"/>
      <c r="AV173" s="59"/>
    </row>
    <row r="174" spans="1:48" ht="20.100000000000001" customHeight="1">
      <c r="A174" s="36">
        <v>174</v>
      </c>
      <c r="B174" s="47">
        <v>1</v>
      </c>
      <c r="C174" s="63">
        <v>18</v>
      </c>
      <c r="D174" s="263"/>
      <c r="E174" s="263"/>
      <c r="F174" s="377" t="s">
        <v>1279</v>
      </c>
      <c r="G174" s="378">
        <v>7096</v>
      </c>
      <c r="H174" s="376" t="s">
        <v>1280</v>
      </c>
      <c r="I174" s="258" t="str">
        <f>CONCATENATE(C174,$B$2,G174,H174)</f>
        <v>18/7096WP</v>
      </c>
      <c r="J174" s="370" t="s">
        <v>1310</v>
      </c>
      <c r="K174" s="359">
        <v>21.2</v>
      </c>
      <c r="L174" s="359">
        <v>18.2</v>
      </c>
      <c r="M174" s="359">
        <v>17.7</v>
      </c>
      <c r="N174" s="49">
        <v>2800</v>
      </c>
      <c r="O174" s="50" t="s">
        <v>87</v>
      </c>
      <c r="P174" s="51">
        <v>2100</v>
      </c>
      <c r="Q174" s="52">
        <f t="shared" si="18"/>
        <v>5.88</v>
      </c>
      <c r="R174" s="248" t="str">
        <f t="shared" si="24"/>
        <v>PD7096-18</v>
      </c>
      <c r="S174" s="250" t="str">
        <f t="shared" si="25"/>
        <v>7096.18</v>
      </c>
      <c r="T174" s="281" t="s">
        <v>85</v>
      </c>
      <c r="U174" s="53" t="s">
        <v>88</v>
      </c>
      <c r="V174" s="54"/>
      <c r="W174" s="335"/>
      <c r="X174" s="62"/>
      <c r="Y174" s="57"/>
      <c r="Z174" s="57"/>
      <c r="AA174" s="57"/>
      <c r="AB174" s="57"/>
      <c r="AC174" s="59"/>
      <c r="AD174" s="57"/>
      <c r="AE174" s="57"/>
      <c r="AF174" s="57"/>
      <c r="AG174" s="58" t="s">
        <v>93</v>
      </c>
      <c r="AH174" s="335"/>
      <c r="AI174" s="227" t="s">
        <v>1570</v>
      </c>
      <c r="AJ174" s="57"/>
      <c r="AK174" s="57"/>
      <c r="AL174" s="57" t="s">
        <v>1571</v>
      </c>
      <c r="AM174" s="57"/>
      <c r="AN174" s="59" t="s">
        <v>1570</v>
      </c>
      <c r="AO174" s="57"/>
      <c r="AP174" s="57"/>
      <c r="AQ174" s="57"/>
      <c r="AR174" s="58"/>
      <c r="AS174" s="227"/>
      <c r="AT174" s="57"/>
      <c r="AU174" s="57"/>
      <c r="AV174" s="59"/>
    </row>
    <row r="175" spans="1:48" ht="20.100000000000001" customHeight="1">
      <c r="A175" s="36">
        <f>ROW()</f>
        <v>175</v>
      </c>
      <c r="B175" s="47">
        <v>0</v>
      </c>
      <c r="C175" s="60">
        <v>18</v>
      </c>
      <c r="D175" s="262"/>
      <c r="E175" s="262"/>
      <c r="F175" s="388"/>
      <c r="G175" s="388" t="s">
        <v>1322</v>
      </c>
      <c r="H175" s="395" t="s">
        <v>86</v>
      </c>
      <c r="I175" s="256" t="s">
        <v>562</v>
      </c>
      <c r="J175" s="436" t="s">
        <v>666</v>
      </c>
      <c r="K175" s="48">
        <v>40.299999999999997</v>
      </c>
      <c r="L175" s="48">
        <v>37.299999999999997</v>
      </c>
      <c r="M175" s="48">
        <v>36.799999999999997</v>
      </c>
      <c r="N175" s="49">
        <v>2800</v>
      </c>
      <c r="O175" s="50" t="s">
        <v>87</v>
      </c>
      <c r="P175" s="51">
        <v>2050</v>
      </c>
      <c r="Q175" s="52">
        <f t="shared" si="18"/>
        <v>5.74</v>
      </c>
      <c r="R175" s="248" t="str">
        <f t="shared" si="24"/>
        <v>7166MG-18</v>
      </c>
      <c r="S175" s="250" t="str">
        <f t="shared" si="25"/>
        <v>7166MG.18</v>
      </c>
      <c r="T175" s="282" t="s">
        <v>1467</v>
      </c>
      <c r="U175" s="53" t="s">
        <v>88</v>
      </c>
      <c r="V175" s="54"/>
      <c r="W175" s="335" t="s">
        <v>6</v>
      </c>
      <c r="X175" s="62"/>
      <c r="Y175" s="57"/>
      <c r="Z175" s="57"/>
      <c r="AA175" s="57"/>
      <c r="AB175" s="57"/>
      <c r="AC175" s="59"/>
      <c r="AD175" s="57"/>
      <c r="AE175" s="57"/>
      <c r="AF175" s="57"/>
      <c r="AG175" s="58" t="s">
        <v>275</v>
      </c>
      <c r="AH175" s="335" t="s">
        <v>6</v>
      </c>
      <c r="AI175" s="229" t="s">
        <v>664</v>
      </c>
      <c r="AJ175" s="53"/>
      <c r="AK175" s="53"/>
      <c r="AL175" s="57"/>
      <c r="AM175" s="53" t="s">
        <v>664</v>
      </c>
      <c r="AN175" s="56"/>
      <c r="AO175" s="53"/>
      <c r="AP175" s="53"/>
      <c r="AQ175" s="53"/>
      <c r="AR175" s="58" t="s">
        <v>93</v>
      </c>
      <c r="AS175" s="229" t="s">
        <v>714</v>
      </c>
      <c r="AT175" s="53"/>
      <c r="AU175" s="53" t="s">
        <v>720</v>
      </c>
      <c r="AV175" s="56"/>
    </row>
    <row r="176" spans="1:48" ht="20.100000000000001" customHeight="1">
      <c r="A176" s="36">
        <f>ROW()</f>
        <v>176</v>
      </c>
      <c r="B176" s="47">
        <v>1</v>
      </c>
      <c r="C176" s="63">
        <v>18</v>
      </c>
      <c r="D176" s="263" t="s">
        <v>392</v>
      </c>
      <c r="E176" s="340">
        <v>76112</v>
      </c>
      <c r="F176" s="386" t="s">
        <v>1282</v>
      </c>
      <c r="G176" s="386" t="s">
        <v>1434</v>
      </c>
      <c r="H176" s="395" t="s">
        <v>959</v>
      </c>
      <c r="I176" s="258" t="str">
        <f>CONCATENATE(C176,$B$2,G176,H176,$B$2,E176,)</f>
        <v>18/8009SG/76112</v>
      </c>
      <c r="J176" s="401" t="s">
        <v>1274</v>
      </c>
      <c r="K176" s="48">
        <v>24.3</v>
      </c>
      <c r="L176" s="48">
        <v>21.3</v>
      </c>
      <c r="M176" s="48">
        <v>20.8</v>
      </c>
      <c r="N176" s="49">
        <v>2800</v>
      </c>
      <c r="O176" s="50" t="s">
        <v>87</v>
      </c>
      <c r="P176" s="64">
        <v>2100</v>
      </c>
      <c r="Q176" s="52">
        <f t="shared" si="18"/>
        <v>5.88</v>
      </c>
      <c r="R176" s="248" t="str">
        <f t="shared" si="24"/>
        <v>PF8009-18</v>
      </c>
      <c r="S176" s="250" t="str">
        <f t="shared" si="25"/>
        <v>8009.18</v>
      </c>
      <c r="T176" s="281" t="s">
        <v>1469</v>
      </c>
      <c r="U176" s="53" t="s">
        <v>88</v>
      </c>
      <c r="V176" s="54"/>
      <c r="W176" s="335"/>
      <c r="X176" s="65"/>
      <c r="Y176" s="53"/>
      <c r="Z176" s="53"/>
      <c r="AA176" s="53"/>
      <c r="AB176" s="53"/>
      <c r="AC176" s="56"/>
      <c r="AD176" s="53"/>
      <c r="AE176" s="53"/>
      <c r="AF176" s="53"/>
      <c r="AG176" s="54" t="s">
        <v>93</v>
      </c>
      <c r="AH176" s="335"/>
      <c r="AI176" s="231">
        <v>5363</v>
      </c>
      <c r="AJ176" s="53" t="s">
        <v>94</v>
      </c>
      <c r="AK176" s="53"/>
      <c r="AL176" s="53" t="s">
        <v>811</v>
      </c>
      <c r="AM176" s="53"/>
      <c r="AN176" s="56">
        <v>5363</v>
      </c>
      <c r="AO176" s="53"/>
      <c r="AP176" s="53"/>
      <c r="AQ176" s="53" t="s">
        <v>95</v>
      </c>
      <c r="AR176" s="54"/>
      <c r="AS176" s="231"/>
      <c r="AT176" s="53"/>
      <c r="AU176" s="53"/>
      <c r="AV176" s="56"/>
    </row>
    <row r="177" spans="1:48" ht="20.100000000000001" customHeight="1">
      <c r="A177" s="36">
        <v>177</v>
      </c>
      <c r="B177" s="47">
        <v>1</v>
      </c>
      <c r="C177" s="63">
        <v>18</v>
      </c>
      <c r="D177" s="263"/>
      <c r="E177" s="263"/>
      <c r="F177" s="377" t="s">
        <v>1282</v>
      </c>
      <c r="G177" s="378">
        <v>8025</v>
      </c>
      <c r="H177" s="376" t="s">
        <v>959</v>
      </c>
      <c r="I177" s="258" t="str">
        <f>CONCATENATE(C177,$B$2,G177,H177)</f>
        <v>18/8025SG</v>
      </c>
      <c r="J177" s="370" t="s">
        <v>1316</v>
      </c>
      <c r="K177" s="359">
        <v>23.3</v>
      </c>
      <c r="L177" s="359">
        <v>20.3</v>
      </c>
      <c r="M177" s="359">
        <v>19.8</v>
      </c>
      <c r="N177" s="49">
        <v>2800</v>
      </c>
      <c r="O177" s="50" t="s">
        <v>87</v>
      </c>
      <c r="P177" s="51">
        <v>2100</v>
      </c>
      <c r="Q177" s="52">
        <f t="shared" si="18"/>
        <v>5.88</v>
      </c>
      <c r="R177" s="248" t="str">
        <f t="shared" si="24"/>
        <v>PF8025-18</v>
      </c>
      <c r="S177" s="250" t="str">
        <f t="shared" si="25"/>
        <v>8025.18</v>
      </c>
      <c r="T177" s="281" t="s">
        <v>85</v>
      </c>
      <c r="U177" s="53" t="s">
        <v>88</v>
      </c>
      <c r="V177" s="54"/>
      <c r="W177" s="335"/>
      <c r="X177" s="62"/>
      <c r="Y177" s="57"/>
      <c r="Z177" s="57"/>
      <c r="AA177" s="57"/>
      <c r="AB177" s="57"/>
      <c r="AC177" s="59"/>
      <c r="AD177" s="57"/>
      <c r="AE177" s="57"/>
      <c r="AF177" s="57"/>
      <c r="AG177" s="58" t="s">
        <v>93</v>
      </c>
      <c r="AH177" s="335"/>
      <c r="AI177" s="227" t="s">
        <v>1572</v>
      </c>
      <c r="AJ177" s="57"/>
      <c r="AK177" s="57"/>
      <c r="AL177" s="57" t="s">
        <v>1573</v>
      </c>
      <c r="AM177" s="57"/>
      <c r="AN177" s="59" t="s">
        <v>1572</v>
      </c>
      <c r="AO177" s="57"/>
      <c r="AP177" s="57"/>
      <c r="AQ177" s="57"/>
      <c r="AR177" s="58"/>
      <c r="AS177" s="227"/>
      <c r="AT177" s="57"/>
      <c r="AU177" s="57"/>
      <c r="AV177" s="59"/>
    </row>
    <row r="178" spans="1:48" ht="20.100000000000001" customHeight="1">
      <c r="A178" s="36">
        <v>178</v>
      </c>
      <c r="B178" s="47">
        <v>1</v>
      </c>
      <c r="C178" s="63">
        <v>18</v>
      </c>
      <c r="D178" s="263"/>
      <c r="E178" s="263"/>
      <c r="F178" s="377" t="s">
        <v>1282</v>
      </c>
      <c r="G178" s="378">
        <v>8030</v>
      </c>
      <c r="H178" s="376" t="s">
        <v>959</v>
      </c>
      <c r="I178" s="258" t="str">
        <f>CONCATENATE(C178,$B$2,G178,H178)</f>
        <v>18/8030SG</v>
      </c>
      <c r="J178" s="370" t="s">
        <v>1317</v>
      </c>
      <c r="K178" s="359">
        <v>24.3</v>
      </c>
      <c r="L178" s="359">
        <v>21.3</v>
      </c>
      <c r="M178" s="359">
        <v>20.8</v>
      </c>
      <c r="N178" s="49">
        <v>2800</v>
      </c>
      <c r="O178" s="50" t="s">
        <v>87</v>
      </c>
      <c r="P178" s="51">
        <v>2100</v>
      </c>
      <c r="Q178" s="52">
        <f t="shared" si="18"/>
        <v>5.88</v>
      </c>
      <c r="R178" s="248" t="str">
        <f t="shared" si="24"/>
        <v>PF8030-18</v>
      </c>
      <c r="S178" s="250" t="str">
        <f t="shared" si="25"/>
        <v>8030.18</v>
      </c>
      <c r="T178" s="281" t="s">
        <v>85</v>
      </c>
      <c r="U178" s="53" t="s">
        <v>88</v>
      </c>
      <c r="V178" s="54"/>
      <c r="W178" s="335"/>
      <c r="X178" s="62"/>
      <c r="Y178" s="57"/>
      <c r="Z178" s="57"/>
      <c r="AA178" s="57"/>
      <c r="AB178" s="57"/>
      <c r="AC178" s="59"/>
      <c r="AD178" s="57"/>
      <c r="AE178" s="57"/>
      <c r="AF178" s="57"/>
      <c r="AG178" s="58" t="s">
        <v>93</v>
      </c>
      <c r="AH178" s="335"/>
      <c r="AI178" s="227" t="s">
        <v>1654</v>
      </c>
      <c r="AJ178" s="57"/>
      <c r="AK178" s="57"/>
      <c r="AL178" s="57" t="s">
        <v>1655</v>
      </c>
      <c r="AM178" s="57"/>
      <c r="AN178" s="59" t="s">
        <v>1654</v>
      </c>
      <c r="AO178" s="57"/>
      <c r="AP178" s="57"/>
      <c r="AQ178" s="57"/>
      <c r="AR178" s="58"/>
      <c r="AS178" s="227"/>
      <c r="AT178" s="57"/>
      <c r="AU178" s="57"/>
      <c r="AV178" s="59"/>
    </row>
    <row r="179" spans="1:48" ht="20.100000000000001" customHeight="1">
      <c r="A179" s="36">
        <v>179</v>
      </c>
      <c r="B179" s="47">
        <v>1</v>
      </c>
      <c r="C179" s="63">
        <v>18</v>
      </c>
      <c r="D179" s="263"/>
      <c r="E179" s="263"/>
      <c r="F179" s="377" t="s">
        <v>1282</v>
      </c>
      <c r="G179" s="378">
        <v>8031</v>
      </c>
      <c r="H179" s="376" t="s">
        <v>959</v>
      </c>
      <c r="I179" s="258" t="str">
        <f>CONCATENATE(C179,$B$2,G179,H179)</f>
        <v>18/8031SG</v>
      </c>
      <c r="J179" s="370" t="s">
        <v>1318</v>
      </c>
      <c r="K179" s="359">
        <v>24.3</v>
      </c>
      <c r="L179" s="359">
        <v>21.3</v>
      </c>
      <c r="M179" s="359">
        <v>20.8</v>
      </c>
      <c r="N179" s="49">
        <v>2800</v>
      </c>
      <c r="O179" s="50" t="s">
        <v>87</v>
      </c>
      <c r="P179" s="51">
        <v>2100</v>
      </c>
      <c r="Q179" s="52">
        <f t="shared" si="18"/>
        <v>5.88</v>
      </c>
      <c r="R179" s="248" t="str">
        <f t="shared" si="24"/>
        <v>PF8031-18</v>
      </c>
      <c r="S179" s="250" t="str">
        <f t="shared" si="25"/>
        <v>8031.18</v>
      </c>
      <c r="T179" s="281" t="s">
        <v>1470</v>
      </c>
      <c r="U179" s="53" t="s">
        <v>88</v>
      </c>
      <c r="V179" s="54"/>
      <c r="W179" s="335"/>
      <c r="X179" s="62"/>
      <c r="Y179" s="57"/>
      <c r="Z179" s="57"/>
      <c r="AA179" s="57"/>
      <c r="AB179" s="57"/>
      <c r="AC179" s="59"/>
      <c r="AD179" s="57"/>
      <c r="AE179" s="57"/>
      <c r="AF179" s="57"/>
      <c r="AG179" s="58" t="s">
        <v>93</v>
      </c>
      <c r="AH179" s="335"/>
      <c r="AI179" s="227" t="s">
        <v>1574</v>
      </c>
      <c r="AJ179" s="57"/>
      <c r="AK179" s="57"/>
      <c r="AL179" s="57" t="s">
        <v>1575</v>
      </c>
      <c r="AM179" s="57"/>
      <c r="AN179" s="59" t="s">
        <v>1574</v>
      </c>
      <c r="AO179" s="57"/>
      <c r="AP179" s="57"/>
      <c r="AQ179" s="57"/>
      <c r="AR179" s="58"/>
      <c r="AS179" s="227"/>
      <c r="AT179" s="57"/>
      <c r="AU179" s="57"/>
      <c r="AV179" s="59"/>
    </row>
    <row r="180" spans="1:48" ht="20.100000000000001" customHeight="1">
      <c r="A180" s="36">
        <f>ROW()</f>
        <v>180</v>
      </c>
      <c r="B180" s="47">
        <v>0</v>
      </c>
      <c r="C180" s="63">
        <v>18</v>
      </c>
      <c r="D180" s="263" t="s">
        <v>392</v>
      </c>
      <c r="E180" s="340">
        <v>70014</v>
      </c>
      <c r="F180" s="386" t="s">
        <v>1282</v>
      </c>
      <c r="G180" s="386" t="s">
        <v>1432</v>
      </c>
      <c r="H180" s="395" t="s">
        <v>927</v>
      </c>
      <c r="I180" s="258" t="str">
        <f>CONCATENATE(C180,$B$2,G180,H180,$B$2,E180,)</f>
        <v>18/8036MT/70014</v>
      </c>
      <c r="J180" s="401" t="s">
        <v>1267</v>
      </c>
      <c r="K180" s="48">
        <v>24.5</v>
      </c>
      <c r="L180" s="48">
        <v>21.5</v>
      </c>
      <c r="M180" s="48">
        <v>21</v>
      </c>
      <c r="N180" s="49">
        <v>2800</v>
      </c>
      <c r="O180" s="50" t="s">
        <v>87</v>
      </c>
      <c r="P180" s="64">
        <v>2100</v>
      </c>
      <c r="Q180" s="52">
        <f t="shared" si="18"/>
        <v>5.88</v>
      </c>
      <c r="R180" s="248" t="str">
        <f t="shared" si="24"/>
        <v>PF8036-18</v>
      </c>
      <c r="S180" s="250" t="str">
        <f t="shared" si="25"/>
        <v>8036.18</v>
      </c>
      <c r="T180" s="281" t="s">
        <v>1468</v>
      </c>
      <c r="U180" s="53" t="s">
        <v>88</v>
      </c>
      <c r="V180" s="54" t="s">
        <v>89</v>
      </c>
      <c r="W180" s="335">
        <v>1</v>
      </c>
      <c r="X180" s="65">
        <v>246</v>
      </c>
      <c r="Y180" s="53"/>
      <c r="Z180" s="53" t="s">
        <v>835</v>
      </c>
      <c r="AA180" s="53"/>
      <c r="AB180" s="53" t="s">
        <v>836</v>
      </c>
      <c r="AC180" s="56" t="s">
        <v>837</v>
      </c>
      <c r="AD180" s="53"/>
      <c r="AE180" s="53"/>
      <c r="AF180" s="53"/>
      <c r="AG180" s="54" t="s">
        <v>93</v>
      </c>
      <c r="AH180" s="335" t="s">
        <v>6</v>
      </c>
      <c r="AI180" s="231" t="s">
        <v>792</v>
      </c>
      <c r="AJ180" s="53"/>
      <c r="AK180" s="53"/>
      <c r="AL180" s="53" t="s">
        <v>810</v>
      </c>
      <c r="AM180" s="53"/>
      <c r="AN180" s="56" t="s">
        <v>792</v>
      </c>
      <c r="AO180" s="53"/>
      <c r="AP180" s="53"/>
      <c r="AQ180" s="53"/>
      <c r="AR180" s="54"/>
      <c r="AS180" s="231"/>
      <c r="AT180" s="53"/>
      <c r="AU180" s="53"/>
      <c r="AV180" s="56"/>
    </row>
    <row r="181" spans="1:48" ht="20.100000000000001" customHeight="1">
      <c r="A181" s="36">
        <f>ROW()</f>
        <v>181</v>
      </c>
      <c r="B181" s="47">
        <v>0</v>
      </c>
      <c r="C181" s="60">
        <v>18</v>
      </c>
      <c r="D181" s="262"/>
      <c r="E181" s="262"/>
      <c r="F181" s="388"/>
      <c r="G181" s="388" t="s">
        <v>890</v>
      </c>
      <c r="H181" s="395" t="s">
        <v>86</v>
      </c>
      <c r="I181" s="256" t="s">
        <v>393</v>
      </c>
      <c r="J181" s="436" t="s">
        <v>1642</v>
      </c>
      <c r="K181" s="48">
        <v>40.299999999999997</v>
      </c>
      <c r="L181" s="48">
        <v>37.299999999999997</v>
      </c>
      <c r="M181" s="48">
        <v>36.799999999999997</v>
      </c>
      <c r="N181" s="49">
        <v>2800</v>
      </c>
      <c r="O181" s="50" t="s">
        <v>87</v>
      </c>
      <c r="P181" s="51">
        <v>2050</v>
      </c>
      <c r="Q181" s="52">
        <f t="shared" si="18"/>
        <v>5.74</v>
      </c>
      <c r="R181" s="248" t="str">
        <f t="shared" si="24"/>
        <v>8533MG-18</v>
      </c>
      <c r="S181" s="250" t="str">
        <f t="shared" si="25"/>
        <v>8533MG.18</v>
      </c>
      <c r="T181" s="281" t="s">
        <v>6</v>
      </c>
      <c r="U181" s="53" t="s">
        <v>88</v>
      </c>
      <c r="V181" s="54"/>
      <c r="W181" s="335" t="s">
        <v>6</v>
      </c>
      <c r="X181" s="62"/>
      <c r="Y181" s="57"/>
      <c r="Z181" s="57"/>
      <c r="AA181" s="57"/>
      <c r="AB181" s="57"/>
      <c r="AC181" s="59"/>
      <c r="AD181" s="57"/>
      <c r="AE181" s="57"/>
      <c r="AF181" s="57"/>
      <c r="AG181" s="54" t="s">
        <v>93</v>
      </c>
      <c r="AH181" s="335" t="s">
        <v>6</v>
      </c>
      <c r="AI181" s="227">
        <v>179037</v>
      </c>
      <c r="AJ181" s="57"/>
      <c r="AK181" s="57"/>
      <c r="AL181" s="57"/>
      <c r="AM181" s="57">
        <v>179037</v>
      </c>
      <c r="AN181" s="59"/>
      <c r="AO181" s="57"/>
      <c r="AP181" s="57"/>
      <c r="AQ181" s="57"/>
      <c r="AR181" s="58" t="s">
        <v>93</v>
      </c>
      <c r="AS181" s="227"/>
      <c r="AT181" s="57"/>
      <c r="AU181" s="57"/>
      <c r="AV181" s="59"/>
    </row>
    <row r="182" spans="1:48" ht="20.100000000000001" customHeight="1">
      <c r="A182" s="36">
        <f>ROW()</f>
        <v>182</v>
      </c>
      <c r="B182" s="47">
        <v>0</v>
      </c>
      <c r="C182" s="60">
        <v>18</v>
      </c>
      <c r="D182" s="262"/>
      <c r="E182" s="262"/>
      <c r="F182" s="388"/>
      <c r="G182" s="388" t="s">
        <v>878</v>
      </c>
      <c r="H182" s="396" t="s">
        <v>875</v>
      </c>
      <c r="I182" s="257" t="s">
        <v>883</v>
      </c>
      <c r="J182" s="434" t="s">
        <v>1636</v>
      </c>
      <c r="K182" s="48">
        <v>63</v>
      </c>
      <c r="L182" s="48">
        <v>57</v>
      </c>
      <c r="M182" s="48">
        <v>56</v>
      </c>
      <c r="N182" s="49">
        <v>2800</v>
      </c>
      <c r="O182" s="50" t="s">
        <v>87</v>
      </c>
      <c r="P182" s="51">
        <v>1300</v>
      </c>
      <c r="Q182" s="52">
        <f t="shared" si="18"/>
        <v>3.64</v>
      </c>
      <c r="R182" s="248" t="str">
        <f t="shared" si="24"/>
        <v>8685AM-18</v>
      </c>
      <c r="S182" s="250" t="str">
        <f t="shared" si="25"/>
        <v>8685AM.18</v>
      </c>
      <c r="T182" s="282" t="s">
        <v>1466</v>
      </c>
      <c r="U182" s="53" t="s">
        <v>88</v>
      </c>
      <c r="V182" s="54"/>
      <c r="W182" s="335"/>
      <c r="X182" s="55"/>
      <c r="Y182" s="53"/>
      <c r="Z182" s="53"/>
      <c r="AA182" s="53"/>
      <c r="AB182" s="53"/>
      <c r="AC182" s="56"/>
      <c r="AD182" s="53"/>
      <c r="AE182" s="53"/>
      <c r="AF182" s="57"/>
      <c r="AG182" s="58" t="s">
        <v>275</v>
      </c>
      <c r="AH182" s="335" t="s">
        <v>6</v>
      </c>
      <c r="AI182" s="229" t="s">
        <v>884</v>
      </c>
      <c r="AJ182" s="57"/>
      <c r="AK182" s="57"/>
      <c r="AL182" s="57"/>
      <c r="AM182" s="57">
        <v>176367</v>
      </c>
      <c r="AN182" s="59"/>
      <c r="AO182" s="57"/>
      <c r="AP182" s="57"/>
      <c r="AQ182" s="57"/>
      <c r="AR182" s="58" t="s">
        <v>93</v>
      </c>
      <c r="AS182" s="229" t="s">
        <v>899</v>
      </c>
      <c r="AT182" s="57"/>
      <c r="AU182" s="57" t="s">
        <v>896</v>
      </c>
      <c r="AV182" s="59"/>
    </row>
    <row r="183" spans="1:48" ht="20.100000000000001" customHeight="1">
      <c r="A183" s="36">
        <f>ROW()</f>
        <v>183</v>
      </c>
      <c r="B183" s="47">
        <v>0</v>
      </c>
      <c r="C183" s="60">
        <v>18</v>
      </c>
      <c r="D183" s="262"/>
      <c r="E183" s="262"/>
      <c r="F183" s="388"/>
      <c r="G183" s="388" t="s">
        <v>889</v>
      </c>
      <c r="H183" s="395" t="s">
        <v>86</v>
      </c>
      <c r="I183" s="256" t="s">
        <v>394</v>
      </c>
      <c r="J183" s="436" t="s">
        <v>395</v>
      </c>
      <c r="K183" s="48">
        <v>38.299999999999997</v>
      </c>
      <c r="L183" s="48">
        <v>35.299999999999997</v>
      </c>
      <c r="M183" s="48">
        <v>34.799999999999997</v>
      </c>
      <c r="N183" s="49">
        <v>2800</v>
      </c>
      <c r="O183" s="50" t="s">
        <v>87</v>
      </c>
      <c r="P183" s="51">
        <v>2050</v>
      </c>
      <c r="Q183" s="52">
        <f t="shared" si="18"/>
        <v>5.74</v>
      </c>
      <c r="R183" s="248" t="str">
        <f t="shared" si="24"/>
        <v>8685MG-18</v>
      </c>
      <c r="S183" s="250" t="str">
        <f t="shared" si="25"/>
        <v>8685MG.18</v>
      </c>
      <c r="T183" s="282" t="s">
        <v>1466</v>
      </c>
      <c r="U183" s="53" t="s">
        <v>88</v>
      </c>
      <c r="V183" s="54" t="s">
        <v>89</v>
      </c>
      <c r="W183" s="335" t="s">
        <v>6</v>
      </c>
      <c r="X183" s="55" t="s">
        <v>396</v>
      </c>
      <c r="Y183" s="53"/>
      <c r="Z183" s="53" t="s">
        <v>397</v>
      </c>
      <c r="AA183" s="53"/>
      <c r="AB183" s="53" t="s">
        <v>398</v>
      </c>
      <c r="AC183" s="56" t="s">
        <v>399</v>
      </c>
      <c r="AD183" s="53"/>
      <c r="AE183" s="53" t="s">
        <v>400</v>
      </c>
      <c r="AF183" s="53"/>
      <c r="AG183" s="58"/>
      <c r="AH183" s="335" t="s">
        <v>6</v>
      </c>
      <c r="AI183" s="227"/>
      <c r="AJ183" s="57"/>
      <c r="AK183" s="57"/>
      <c r="AL183" s="57"/>
      <c r="AM183" s="57"/>
      <c r="AN183" s="59"/>
      <c r="AO183" s="57"/>
      <c r="AP183" s="57"/>
      <c r="AQ183" s="57"/>
      <c r="AR183" s="58" t="s">
        <v>93</v>
      </c>
      <c r="AS183" s="227" t="s">
        <v>717</v>
      </c>
      <c r="AT183" s="57"/>
      <c r="AU183" s="57" t="s">
        <v>719</v>
      </c>
      <c r="AV183" s="59"/>
    </row>
    <row r="184" spans="1:48" ht="20.100000000000001" customHeight="1">
      <c r="A184" s="36">
        <f>ROW()</f>
        <v>184</v>
      </c>
      <c r="B184" s="47">
        <v>0</v>
      </c>
      <c r="C184" s="60">
        <v>18</v>
      </c>
      <c r="D184" s="262"/>
      <c r="E184" s="262"/>
      <c r="F184" s="388"/>
      <c r="G184" s="388" t="s">
        <v>856</v>
      </c>
      <c r="H184" s="395" t="s">
        <v>96</v>
      </c>
      <c r="I184" s="256" t="s">
        <v>858</v>
      </c>
      <c r="J184" s="402" t="s">
        <v>857</v>
      </c>
      <c r="K184" s="48">
        <v>12</v>
      </c>
      <c r="L184" s="48">
        <v>11.5</v>
      </c>
      <c r="M184" s="48">
        <v>11.5</v>
      </c>
      <c r="N184" s="49">
        <v>2800</v>
      </c>
      <c r="O184" s="50" t="s">
        <v>87</v>
      </c>
      <c r="P184" s="51">
        <v>2070</v>
      </c>
      <c r="Q184" s="52">
        <f t="shared" si="18"/>
        <v>5.7960000000000003</v>
      </c>
      <c r="R184" s="248" t="str">
        <f t="shared" si="24"/>
        <v>8685SM-18</v>
      </c>
      <c r="S184" s="250" t="str">
        <f t="shared" si="25"/>
        <v>8685SM.18</v>
      </c>
      <c r="T184" s="282" t="s">
        <v>1466</v>
      </c>
      <c r="U184" s="53" t="s">
        <v>88</v>
      </c>
      <c r="V184" s="54" t="s">
        <v>89</v>
      </c>
      <c r="W184" s="335" t="s">
        <v>6</v>
      </c>
      <c r="X184" s="55" t="s">
        <v>97</v>
      </c>
      <c r="Y184" s="53"/>
      <c r="Z184" s="53" t="s">
        <v>98</v>
      </c>
      <c r="AA184" s="53"/>
      <c r="AB184" s="53" t="s">
        <v>99</v>
      </c>
      <c r="AC184" s="56" t="s">
        <v>100</v>
      </c>
      <c r="AD184" s="53" t="s">
        <v>101</v>
      </c>
      <c r="AE184" s="53" t="s">
        <v>102</v>
      </c>
      <c r="AF184" s="53"/>
      <c r="AG184" s="58"/>
      <c r="AH184" s="335" t="s">
        <v>6</v>
      </c>
      <c r="AI184" s="227"/>
      <c r="AJ184" s="57"/>
      <c r="AK184" s="57"/>
      <c r="AL184" s="57"/>
      <c r="AM184" s="57"/>
      <c r="AN184" s="59"/>
      <c r="AO184" s="57"/>
      <c r="AP184" s="57"/>
      <c r="AQ184" s="57"/>
      <c r="AR184" s="58" t="s">
        <v>93</v>
      </c>
      <c r="AS184" s="227" t="s">
        <v>718</v>
      </c>
      <c r="AT184" s="57" t="s">
        <v>1277</v>
      </c>
      <c r="AU184" s="57"/>
      <c r="AV184" s="59" t="s">
        <v>793</v>
      </c>
    </row>
    <row r="185" spans="1:48" ht="20.100000000000001" customHeight="1">
      <c r="A185" s="36">
        <f>ROW()</f>
        <v>185</v>
      </c>
      <c r="B185" s="47">
        <v>1</v>
      </c>
      <c r="C185" s="63">
        <v>18</v>
      </c>
      <c r="D185" s="263" t="s">
        <v>63</v>
      </c>
      <c r="E185" s="340">
        <v>60030</v>
      </c>
      <c r="F185" s="386" t="s">
        <v>696</v>
      </c>
      <c r="G185" s="386" t="s">
        <v>1429</v>
      </c>
      <c r="H185" s="395" t="s">
        <v>959</v>
      </c>
      <c r="I185" s="258" t="str">
        <f>CONCATENATE(C185,$B$2,G185,H185,$B$2,E185,)</f>
        <v>18/9001SG/60030</v>
      </c>
      <c r="J185" s="401" t="s">
        <v>776</v>
      </c>
      <c r="K185" s="48">
        <v>22.3</v>
      </c>
      <c r="L185" s="48">
        <v>19.3</v>
      </c>
      <c r="M185" s="48">
        <v>18.8</v>
      </c>
      <c r="N185" s="49">
        <v>2800</v>
      </c>
      <c r="O185" s="50" t="s">
        <v>87</v>
      </c>
      <c r="P185" s="64">
        <v>2100</v>
      </c>
      <c r="Q185" s="52">
        <f t="shared" si="18"/>
        <v>5.88</v>
      </c>
      <c r="R185" s="248" t="str">
        <f t="shared" si="24"/>
        <v>PK9001-18</v>
      </c>
      <c r="S185" s="250" t="str">
        <f t="shared" si="25"/>
        <v>9001.18</v>
      </c>
      <c r="T185" s="281" t="s">
        <v>1469</v>
      </c>
      <c r="U185" s="53" t="s">
        <v>88</v>
      </c>
      <c r="V185" s="54"/>
      <c r="W185" s="335"/>
      <c r="X185" s="65"/>
      <c r="Y185" s="53"/>
      <c r="Z185" s="53"/>
      <c r="AA185" s="53"/>
      <c r="AB185" s="53"/>
      <c r="AC185" s="56"/>
      <c r="AD185" s="53"/>
      <c r="AE185" s="53"/>
      <c r="AF185" s="53"/>
      <c r="AG185" s="54" t="s">
        <v>93</v>
      </c>
      <c r="AH185" s="335"/>
      <c r="AI185" s="231" t="s">
        <v>789</v>
      </c>
      <c r="AJ185" s="53"/>
      <c r="AK185" s="53"/>
      <c r="AL185" s="53" t="s">
        <v>809</v>
      </c>
      <c r="AM185" s="53"/>
      <c r="AN185" s="56" t="s">
        <v>789</v>
      </c>
      <c r="AO185" s="53"/>
      <c r="AP185" s="53"/>
      <c r="AQ185" s="53"/>
      <c r="AR185" s="54"/>
      <c r="AS185" s="231"/>
      <c r="AT185" s="53"/>
      <c r="AU185" s="53"/>
      <c r="AV185" s="56"/>
    </row>
    <row r="186" spans="1:48" ht="20.100000000000001" customHeight="1">
      <c r="A186" s="36">
        <f>ROW()</f>
        <v>186</v>
      </c>
      <c r="B186" s="47">
        <v>1</v>
      </c>
      <c r="C186" s="63">
        <v>18</v>
      </c>
      <c r="D186" s="263" t="s">
        <v>63</v>
      </c>
      <c r="E186" s="340">
        <v>63051</v>
      </c>
      <c r="F186" s="386" t="s">
        <v>696</v>
      </c>
      <c r="G186" s="386" t="s">
        <v>1430</v>
      </c>
      <c r="H186" s="395" t="s">
        <v>924</v>
      </c>
      <c r="I186" s="258" t="str">
        <f>CONCATENATE(C186,$B$2,G186,H186,$B$2,E186,)</f>
        <v>18/9014MA/63051</v>
      </c>
      <c r="J186" s="401" t="s">
        <v>777</v>
      </c>
      <c r="K186" s="48">
        <v>22.8</v>
      </c>
      <c r="L186" s="48">
        <v>19.8</v>
      </c>
      <c r="M186" s="48">
        <v>19.3</v>
      </c>
      <c r="N186" s="49">
        <v>2800</v>
      </c>
      <c r="O186" s="50" t="s">
        <v>87</v>
      </c>
      <c r="P186" s="64">
        <v>2100</v>
      </c>
      <c r="Q186" s="52">
        <f t="shared" ref="Q186:Q196" si="26">(N186/1000)*(P186/1000)</f>
        <v>5.88</v>
      </c>
      <c r="R186" s="248" t="str">
        <f t="shared" si="24"/>
        <v>PK9014-18</v>
      </c>
      <c r="S186" s="250" t="str">
        <f t="shared" si="25"/>
        <v>9014.18</v>
      </c>
      <c r="T186" s="282" t="s">
        <v>1466</v>
      </c>
      <c r="U186" s="53" t="s">
        <v>88</v>
      </c>
      <c r="V186" s="54"/>
      <c r="W186" s="335"/>
      <c r="X186" s="65"/>
      <c r="Y186" s="53"/>
      <c r="Z186" s="53"/>
      <c r="AA186" s="53"/>
      <c r="AB186" s="53"/>
      <c r="AC186" s="56"/>
      <c r="AD186" s="53"/>
      <c r="AE186" s="53"/>
      <c r="AF186" s="53"/>
      <c r="AG186" s="54" t="s">
        <v>93</v>
      </c>
      <c r="AH186" s="335"/>
      <c r="AI186" s="231" t="s">
        <v>790</v>
      </c>
      <c r="AJ186" s="53"/>
      <c r="AK186" s="53"/>
      <c r="AL186" s="53" t="s">
        <v>827</v>
      </c>
      <c r="AM186" s="53"/>
      <c r="AN186" s="56" t="s">
        <v>790</v>
      </c>
      <c r="AO186" s="53"/>
      <c r="AP186" s="53"/>
      <c r="AQ186" s="53"/>
      <c r="AR186" s="54"/>
      <c r="AS186" s="231"/>
      <c r="AT186" s="53"/>
      <c r="AU186" s="53"/>
      <c r="AV186" s="56"/>
    </row>
    <row r="187" spans="1:48" ht="20.100000000000001" customHeight="1">
      <c r="A187" s="36">
        <f>ROW()</f>
        <v>187</v>
      </c>
      <c r="B187" s="47">
        <v>1</v>
      </c>
      <c r="C187" s="63">
        <v>18</v>
      </c>
      <c r="D187" s="263" t="s">
        <v>63</v>
      </c>
      <c r="E187" s="340">
        <v>63052</v>
      </c>
      <c r="F187" s="386" t="s">
        <v>696</v>
      </c>
      <c r="G187" s="386" t="s">
        <v>1431</v>
      </c>
      <c r="H187" s="395" t="s">
        <v>924</v>
      </c>
      <c r="I187" s="258" t="str">
        <f>CONCATENATE(C187,$B$2,G187,H187,$B$2,E187,)</f>
        <v>18/9015MA/63052</v>
      </c>
      <c r="J187" s="401" t="s">
        <v>1265</v>
      </c>
      <c r="K187" s="48">
        <v>22.8</v>
      </c>
      <c r="L187" s="48">
        <v>19.8</v>
      </c>
      <c r="M187" s="48">
        <v>19.3</v>
      </c>
      <c r="N187" s="49">
        <v>2800</v>
      </c>
      <c r="O187" s="50" t="s">
        <v>87</v>
      </c>
      <c r="P187" s="64">
        <v>2100</v>
      </c>
      <c r="Q187" s="52">
        <f t="shared" si="26"/>
        <v>5.88</v>
      </c>
      <c r="R187" s="248" t="str">
        <f t="shared" si="24"/>
        <v>PK9015-18</v>
      </c>
      <c r="S187" s="250" t="str">
        <f t="shared" si="25"/>
        <v>9015.18</v>
      </c>
      <c r="T187" s="281" t="s">
        <v>85</v>
      </c>
      <c r="U187" s="53" t="s">
        <v>88</v>
      </c>
      <c r="V187" s="54"/>
      <c r="W187" s="335"/>
      <c r="X187" s="65"/>
      <c r="Y187" s="53"/>
      <c r="Z187" s="53"/>
      <c r="AA187" s="53"/>
      <c r="AB187" s="53"/>
      <c r="AC187" s="56"/>
      <c r="AD187" s="53"/>
      <c r="AE187" s="53"/>
      <c r="AF187" s="53"/>
      <c r="AG187" s="54" t="s">
        <v>93</v>
      </c>
      <c r="AH187" s="335"/>
      <c r="AI187" s="231" t="s">
        <v>791</v>
      </c>
      <c r="AJ187" s="53"/>
      <c r="AK187" s="53"/>
      <c r="AL187" s="53" t="s">
        <v>828</v>
      </c>
      <c r="AM187" s="53"/>
      <c r="AN187" s="56" t="s">
        <v>791</v>
      </c>
      <c r="AO187" s="53"/>
      <c r="AP187" s="53"/>
      <c r="AQ187" s="53" t="s">
        <v>847</v>
      </c>
      <c r="AR187" s="54"/>
      <c r="AS187" s="231"/>
      <c r="AT187" s="53"/>
      <c r="AU187" s="53"/>
      <c r="AV187" s="56"/>
    </row>
    <row r="188" spans="1:48" ht="20.100000000000001" customHeight="1">
      <c r="A188" s="36">
        <f>ROW()</f>
        <v>188</v>
      </c>
      <c r="B188" s="47">
        <v>1</v>
      </c>
      <c r="C188" s="63">
        <v>18</v>
      </c>
      <c r="D188" s="263" t="s">
        <v>392</v>
      </c>
      <c r="E188" s="263" t="s">
        <v>616</v>
      </c>
      <c r="F188" s="386" t="s">
        <v>696</v>
      </c>
      <c r="G188" s="386" t="s">
        <v>1433</v>
      </c>
      <c r="H188" s="395" t="s">
        <v>959</v>
      </c>
      <c r="I188" s="258" t="str">
        <f>CONCATENATE(C188,$B$2,G188,H188,$B$2,E188,)</f>
        <v>18/9050SG/76044</v>
      </c>
      <c r="J188" s="401" t="s">
        <v>1271</v>
      </c>
      <c r="K188" s="48">
        <v>21.1</v>
      </c>
      <c r="L188" s="48">
        <v>18.100000000000001</v>
      </c>
      <c r="M188" s="48">
        <v>17.600000000000001</v>
      </c>
      <c r="N188" s="49">
        <v>2800</v>
      </c>
      <c r="O188" s="50" t="s">
        <v>87</v>
      </c>
      <c r="P188" s="64">
        <v>2100</v>
      </c>
      <c r="Q188" s="52">
        <f t="shared" si="26"/>
        <v>5.88</v>
      </c>
      <c r="R188" s="248" t="str">
        <f t="shared" si="24"/>
        <v>PK9050-18</v>
      </c>
      <c r="S188" s="250" t="str">
        <f t="shared" si="25"/>
        <v>9050.18</v>
      </c>
      <c r="T188" s="282" t="s">
        <v>1467</v>
      </c>
      <c r="U188" s="53" t="s">
        <v>88</v>
      </c>
      <c r="V188" s="54"/>
      <c r="W188" s="335" t="s">
        <v>6</v>
      </c>
      <c r="X188" s="55"/>
      <c r="Y188" s="53"/>
      <c r="Z188" s="53"/>
      <c r="AA188" s="53"/>
      <c r="AB188" s="53"/>
      <c r="AC188" s="56"/>
      <c r="AD188" s="53"/>
      <c r="AE188" s="53"/>
      <c r="AF188" s="53"/>
      <c r="AG188" s="54" t="s">
        <v>93</v>
      </c>
      <c r="AH188" s="335" t="s">
        <v>6</v>
      </c>
      <c r="AI188" s="227" t="s">
        <v>658</v>
      </c>
      <c r="AJ188" s="57"/>
      <c r="AK188" s="57"/>
      <c r="AL188" s="57" t="s">
        <v>659</v>
      </c>
      <c r="AM188" s="57"/>
      <c r="AN188" s="59" t="s">
        <v>658</v>
      </c>
      <c r="AO188" s="57"/>
      <c r="AP188" s="57"/>
      <c r="AQ188" s="57" t="s">
        <v>844</v>
      </c>
      <c r="AR188" s="54"/>
      <c r="AS188" s="227"/>
      <c r="AT188" s="57"/>
      <c r="AU188" s="57"/>
      <c r="AV188" s="59"/>
    </row>
    <row r="189" spans="1:48" ht="20.100000000000001" customHeight="1">
      <c r="A189" s="36">
        <f>ROW()</f>
        <v>189</v>
      </c>
      <c r="B189" s="47">
        <v>0</v>
      </c>
      <c r="C189" s="63">
        <v>18</v>
      </c>
      <c r="D189" s="263"/>
      <c r="E189" s="263"/>
      <c r="F189" s="386"/>
      <c r="G189" s="388" t="s">
        <v>676</v>
      </c>
      <c r="H189" s="395" t="s">
        <v>677</v>
      </c>
      <c r="I189" s="259" t="s">
        <v>678</v>
      </c>
      <c r="J189" s="399" t="s">
        <v>1475</v>
      </c>
      <c r="K189" s="48">
        <v>18.3</v>
      </c>
      <c r="L189" s="48">
        <v>15.3</v>
      </c>
      <c r="M189" s="48">
        <v>14.8</v>
      </c>
      <c r="N189" s="49">
        <v>2800</v>
      </c>
      <c r="O189" s="50" t="s">
        <v>87</v>
      </c>
      <c r="P189" s="51">
        <v>2070</v>
      </c>
      <c r="Q189" s="52">
        <f t="shared" si="26"/>
        <v>5.7960000000000003</v>
      </c>
      <c r="R189" s="248" t="str">
        <f t="shared" si="24"/>
        <v>980ST2-18</v>
      </c>
      <c r="S189" s="250" t="str">
        <f t="shared" si="25"/>
        <v>980ST2.18</v>
      </c>
      <c r="T189" s="282" t="s">
        <v>1466</v>
      </c>
      <c r="U189" s="53" t="s">
        <v>88</v>
      </c>
      <c r="V189" s="54" t="s">
        <v>89</v>
      </c>
      <c r="W189" s="335" t="s">
        <v>6</v>
      </c>
      <c r="X189" s="55" t="s">
        <v>108</v>
      </c>
      <c r="Y189" s="53"/>
      <c r="Z189" s="53" t="s">
        <v>109</v>
      </c>
      <c r="AA189" s="53"/>
      <c r="AB189" s="53" t="s">
        <v>110</v>
      </c>
      <c r="AC189" s="56" t="s">
        <v>111</v>
      </c>
      <c r="AD189" s="53" t="s">
        <v>112</v>
      </c>
      <c r="AE189" s="53" t="s">
        <v>113</v>
      </c>
      <c r="AF189" s="53"/>
      <c r="AG189" s="54"/>
      <c r="AH189" s="335" t="s">
        <v>6</v>
      </c>
      <c r="AI189" s="227"/>
      <c r="AJ189" s="57"/>
      <c r="AK189" s="57"/>
      <c r="AL189" s="57"/>
      <c r="AM189" s="57"/>
      <c r="AN189" s="59"/>
      <c r="AO189" s="57"/>
      <c r="AP189" s="57"/>
      <c r="AQ189" s="57"/>
      <c r="AR189" s="58" t="s">
        <v>93</v>
      </c>
      <c r="AS189" s="227" t="s">
        <v>749</v>
      </c>
      <c r="AT189" s="57" t="s">
        <v>747</v>
      </c>
      <c r="AU189" s="57"/>
      <c r="AV189" s="59" t="s">
        <v>749</v>
      </c>
    </row>
    <row r="190" spans="1:48" ht="20.100000000000001" customHeight="1">
      <c r="A190" s="36">
        <f>ROW()</f>
        <v>190</v>
      </c>
      <c r="B190" s="47">
        <v>0</v>
      </c>
      <c r="C190" s="283">
        <v>3</v>
      </c>
      <c r="D190" s="264"/>
      <c r="E190" s="263"/>
      <c r="F190" s="386"/>
      <c r="G190" s="392" t="s">
        <v>401</v>
      </c>
      <c r="H190" s="395" t="s">
        <v>85</v>
      </c>
      <c r="I190" s="291" t="s">
        <v>402</v>
      </c>
      <c r="J190" s="404" t="s">
        <v>403</v>
      </c>
      <c r="K190" s="261">
        <v>7.9</v>
      </c>
      <c r="L190" s="261">
        <v>6.4</v>
      </c>
      <c r="M190" s="261">
        <v>5.9</v>
      </c>
      <c r="N190" s="69">
        <v>2800</v>
      </c>
      <c r="O190" s="50" t="s">
        <v>87</v>
      </c>
      <c r="P190" s="64">
        <v>2070</v>
      </c>
      <c r="Q190" s="52">
        <f t="shared" si="26"/>
        <v>5.7960000000000003</v>
      </c>
      <c r="R190" s="248" t="str">
        <f t="shared" si="24"/>
        <v>HDF-3</v>
      </c>
      <c r="S190" s="250" t="str">
        <f t="shared" si="25"/>
        <v>HDF.3</v>
      </c>
      <c r="T190" s="281" t="s">
        <v>6</v>
      </c>
      <c r="U190" s="53" t="s">
        <v>88</v>
      </c>
      <c r="V190" s="70"/>
      <c r="W190" s="337"/>
      <c r="X190" s="71"/>
      <c r="Y190" s="72"/>
      <c r="Z190" s="72"/>
      <c r="AA190" s="72"/>
      <c r="AB190" s="72"/>
      <c r="AC190" s="72"/>
      <c r="AD190" s="72"/>
      <c r="AE190" s="72"/>
      <c r="AF190" s="72"/>
      <c r="AG190" s="73"/>
      <c r="AH190" s="337"/>
      <c r="AI190" s="71"/>
      <c r="AJ190" s="72"/>
      <c r="AK190" s="72"/>
      <c r="AL190" s="72"/>
      <c r="AM190" s="72"/>
      <c r="AN190" s="72"/>
      <c r="AO190" s="72"/>
      <c r="AP190" s="72"/>
      <c r="AQ190" s="72"/>
      <c r="AR190" s="73"/>
      <c r="AS190" s="71"/>
      <c r="AT190" s="72"/>
      <c r="AU190" s="72"/>
      <c r="AV190" s="72"/>
    </row>
    <row r="191" spans="1:48" ht="20.100000000000001" customHeight="1">
      <c r="A191" s="36">
        <f>ROW()</f>
        <v>191</v>
      </c>
      <c r="B191" s="47">
        <v>1</v>
      </c>
      <c r="C191" s="60">
        <v>10</v>
      </c>
      <c r="D191" s="262"/>
      <c r="E191" s="262"/>
      <c r="F191" s="387"/>
      <c r="G191" s="391" t="s">
        <v>914</v>
      </c>
      <c r="H191" s="394" t="s">
        <v>85</v>
      </c>
      <c r="I191" s="260" t="s">
        <v>85</v>
      </c>
      <c r="J191" s="400" t="s">
        <v>1637</v>
      </c>
      <c r="K191" s="359">
        <v>6</v>
      </c>
      <c r="L191" s="359">
        <v>5</v>
      </c>
      <c r="M191" s="359">
        <v>4.5</v>
      </c>
      <c r="N191" s="49">
        <v>2800</v>
      </c>
      <c r="O191" s="50" t="s">
        <v>87</v>
      </c>
      <c r="P191" s="51">
        <v>2070</v>
      </c>
      <c r="Q191" s="52">
        <f t="shared" si="26"/>
        <v>5.7960000000000003</v>
      </c>
      <c r="R191" s="248" t="str">
        <f t="shared" si="24"/>
        <v>KLIENT-10</v>
      </c>
      <c r="S191" s="250" t="str">
        <f t="shared" si="25"/>
        <v>KLIENT.10</v>
      </c>
      <c r="T191" s="281" t="s">
        <v>6</v>
      </c>
      <c r="U191" s="53" t="s">
        <v>88</v>
      </c>
      <c r="V191" s="54"/>
      <c r="W191" s="335" t="s">
        <v>6</v>
      </c>
      <c r="X191" s="62"/>
      <c r="Y191" s="57"/>
      <c r="Z191" s="57"/>
      <c r="AA191" s="57"/>
      <c r="AB191" s="57"/>
      <c r="AC191" s="59"/>
      <c r="AD191" s="57"/>
      <c r="AE191" s="57"/>
      <c r="AF191" s="57"/>
      <c r="AG191" s="58"/>
      <c r="AH191" s="335" t="s">
        <v>6</v>
      </c>
      <c r="AI191" s="227"/>
      <c r="AJ191" s="57"/>
      <c r="AK191" s="57"/>
      <c r="AL191" s="57"/>
      <c r="AM191" s="57"/>
      <c r="AN191" s="59"/>
      <c r="AO191" s="57"/>
      <c r="AP191" s="57"/>
      <c r="AQ191" s="57"/>
      <c r="AR191" s="58"/>
      <c r="AS191" s="227"/>
      <c r="AT191" s="57"/>
      <c r="AU191" s="57"/>
      <c r="AV191" s="59"/>
    </row>
    <row r="192" spans="1:48" ht="20.100000000000001" customHeight="1">
      <c r="A192" s="36">
        <v>192</v>
      </c>
      <c r="B192" s="47">
        <v>1</v>
      </c>
      <c r="C192" s="60">
        <v>12</v>
      </c>
      <c r="D192" s="262"/>
      <c r="E192" s="262"/>
      <c r="F192" s="387"/>
      <c r="G192" s="391" t="s">
        <v>914</v>
      </c>
      <c r="H192" s="394" t="s">
        <v>85</v>
      </c>
      <c r="I192" s="260" t="s">
        <v>85</v>
      </c>
      <c r="J192" s="400" t="s">
        <v>1638</v>
      </c>
      <c r="K192" s="359">
        <v>6</v>
      </c>
      <c r="L192" s="359">
        <v>5</v>
      </c>
      <c r="M192" s="359">
        <v>4.5</v>
      </c>
      <c r="N192" s="49">
        <v>2800</v>
      </c>
      <c r="O192" s="50" t="s">
        <v>87</v>
      </c>
      <c r="P192" s="51">
        <v>2070</v>
      </c>
      <c r="Q192" s="52">
        <f t="shared" si="26"/>
        <v>5.7960000000000003</v>
      </c>
      <c r="R192" s="248" t="str">
        <f t="shared" si="24"/>
        <v>KLIENT-12</v>
      </c>
      <c r="S192" s="250" t="str">
        <f t="shared" si="25"/>
        <v>KLIENT.12</v>
      </c>
      <c r="T192" s="281" t="s">
        <v>6</v>
      </c>
      <c r="U192" s="53" t="s">
        <v>88</v>
      </c>
      <c r="V192" s="54"/>
      <c r="W192" s="335" t="s">
        <v>6</v>
      </c>
      <c r="X192" s="62"/>
      <c r="Y192" s="57"/>
      <c r="Z192" s="57"/>
      <c r="AA192" s="57"/>
      <c r="AB192" s="57"/>
      <c r="AC192" s="59"/>
      <c r="AD192" s="57"/>
      <c r="AE192" s="57"/>
      <c r="AF192" s="57"/>
      <c r="AG192" s="58"/>
      <c r="AH192" s="335" t="s">
        <v>6</v>
      </c>
      <c r="AI192" s="227"/>
      <c r="AJ192" s="57"/>
      <c r="AK192" s="57"/>
      <c r="AL192" s="57"/>
      <c r="AM192" s="57"/>
      <c r="AN192" s="59"/>
      <c r="AO192" s="57"/>
      <c r="AP192" s="57"/>
      <c r="AQ192" s="57"/>
      <c r="AR192" s="58"/>
      <c r="AS192" s="227"/>
      <c r="AT192" s="57"/>
      <c r="AU192" s="57"/>
      <c r="AV192" s="59"/>
    </row>
    <row r="193" spans="1:48" ht="20.100000000000001" customHeight="1">
      <c r="A193" s="36">
        <v>193</v>
      </c>
      <c r="B193" s="47">
        <v>1</v>
      </c>
      <c r="C193" s="60">
        <v>16</v>
      </c>
      <c r="D193" s="262"/>
      <c r="E193" s="262"/>
      <c r="F193" s="387"/>
      <c r="G193" s="391" t="s">
        <v>914</v>
      </c>
      <c r="H193" s="394" t="s">
        <v>85</v>
      </c>
      <c r="I193" s="260" t="s">
        <v>85</v>
      </c>
      <c r="J193" s="400" t="s">
        <v>1639</v>
      </c>
      <c r="K193" s="359">
        <v>6</v>
      </c>
      <c r="L193" s="359">
        <v>5</v>
      </c>
      <c r="M193" s="359">
        <v>4.5</v>
      </c>
      <c r="N193" s="49">
        <v>2800</v>
      </c>
      <c r="O193" s="50" t="s">
        <v>87</v>
      </c>
      <c r="P193" s="51">
        <v>2070</v>
      </c>
      <c r="Q193" s="52">
        <f t="shared" si="26"/>
        <v>5.7960000000000003</v>
      </c>
      <c r="R193" s="248" t="str">
        <f t="shared" si="24"/>
        <v>KLIENT-16</v>
      </c>
      <c r="S193" s="250" t="str">
        <f t="shared" si="25"/>
        <v>KLIENT.16</v>
      </c>
      <c r="T193" s="281" t="s">
        <v>6</v>
      </c>
      <c r="U193" s="53" t="s">
        <v>88</v>
      </c>
      <c r="V193" s="54"/>
      <c r="W193" s="335" t="s">
        <v>6</v>
      </c>
      <c r="X193" s="62"/>
      <c r="Y193" s="57"/>
      <c r="Z193" s="57"/>
      <c r="AA193" s="57"/>
      <c r="AB193" s="57"/>
      <c r="AC193" s="59"/>
      <c r="AD193" s="57"/>
      <c r="AE193" s="57"/>
      <c r="AF193" s="57"/>
      <c r="AG193" s="58"/>
      <c r="AH193" s="335" t="s">
        <v>6</v>
      </c>
      <c r="AI193" s="227"/>
      <c r="AJ193" s="57"/>
      <c r="AK193" s="57"/>
      <c r="AL193" s="57"/>
      <c r="AM193" s="57"/>
      <c r="AN193" s="59"/>
      <c r="AO193" s="57"/>
      <c r="AP193" s="57"/>
      <c r="AQ193" s="57"/>
      <c r="AR193" s="58"/>
      <c r="AS193" s="227"/>
      <c r="AT193" s="57"/>
      <c r="AU193" s="57"/>
      <c r="AV193" s="59"/>
    </row>
    <row r="194" spans="1:48" ht="20.100000000000001" customHeight="1">
      <c r="A194" s="36">
        <f>ROW()</f>
        <v>194</v>
      </c>
      <c r="B194" s="47">
        <v>1</v>
      </c>
      <c r="C194" s="60">
        <v>18</v>
      </c>
      <c r="D194" s="262"/>
      <c r="E194" s="262"/>
      <c r="F194" s="387"/>
      <c r="G194" s="391" t="s">
        <v>914</v>
      </c>
      <c r="H194" s="394" t="s">
        <v>85</v>
      </c>
      <c r="I194" s="260" t="s">
        <v>85</v>
      </c>
      <c r="J194" s="400" t="s">
        <v>1640</v>
      </c>
      <c r="K194" s="359">
        <v>6</v>
      </c>
      <c r="L194" s="359">
        <v>5</v>
      </c>
      <c r="M194" s="359">
        <v>4.5</v>
      </c>
      <c r="N194" s="49">
        <v>2800</v>
      </c>
      <c r="O194" s="50" t="s">
        <v>87</v>
      </c>
      <c r="P194" s="51">
        <v>2070</v>
      </c>
      <c r="Q194" s="52">
        <f t="shared" si="26"/>
        <v>5.7960000000000003</v>
      </c>
      <c r="R194" s="248" t="str">
        <f t="shared" si="24"/>
        <v>KLIENT-18</v>
      </c>
      <c r="S194" s="250" t="str">
        <f t="shared" si="25"/>
        <v>KLIENT.18</v>
      </c>
      <c r="T194" s="281" t="s">
        <v>6</v>
      </c>
      <c r="U194" s="53" t="s">
        <v>88</v>
      </c>
      <c r="V194" s="54"/>
      <c r="W194" s="335" t="s">
        <v>6</v>
      </c>
      <c r="X194" s="62"/>
      <c r="Y194" s="57"/>
      <c r="Z194" s="57"/>
      <c r="AA194" s="57"/>
      <c r="AB194" s="57"/>
      <c r="AC194" s="59"/>
      <c r="AD194" s="57"/>
      <c r="AE194" s="57"/>
      <c r="AF194" s="57"/>
      <c r="AG194" s="58"/>
      <c r="AH194" s="335" t="s">
        <v>6</v>
      </c>
      <c r="AI194" s="227"/>
      <c r="AJ194" s="57"/>
      <c r="AK194" s="57"/>
      <c r="AL194" s="57"/>
      <c r="AM194" s="57"/>
      <c r="AN194" s="59"/>
      <c r="AO194" s="57"/>
      <c r="AP194" s="57"/>
      <c r="AQ194" s="57"/>
      <c r="AR194" s="58"/>
      <c r="AS194" s="227"/>
      <c r="AT194" s="57"/>
      <c r="AU194" s="57"/>
      <c r="AV194" s="59"/>
    </row>
    <row r="195" spans="1:48" ht="20.100000000000001" customHeight="1">
      <c r="A195" s="36">
        <f>ROW()</f>
        <v>195</v>
      </c>
      <c r="B195" s="47">
        <v>1</v>
      </c>
      <c r="C195" s="60">
        <v>25</v>
      </c>
      <c r="D195" s="262"/>
      <c r="E195" s="262"/>
      <c r="F195" s="387"/>
      <c r="G195" s="391" t="s">
        <v>914</v>
      </c>
      <c r="H195" s="394" t="s">
        <v>85</v>
      </c>
      <c r="I195" s="260" t="s">
        <v>85</v>
      </c>
      <c r="J195" s="400" t="s">
        <v>1641</v>
      </c>
      <c r="K195" s="359">
        <v>6</v>
      </c>
      <c r="L195" s="359">
        <v>5</v>
      </c>
      <c r="M195" s="359">
        <v>4.5</v>
      </c>
      <c r="N195" s="49">
        <v>2800</v>
      </c>
      <c r="O195" s="50" t="s">
        <v>87</v>
      </c>
      <c r="P195" s="51">
        <v>2070</v>
      </c>
      <c r="Q195" s="52">
        <f t="shared" si="26"/>
        <v>5.7960000000000003</v>
      </c>
      <c r="R195" s="248" t="str">
        <f t="shared" si="24"/>
        <v>KLIENT-25</v>
      </c>
      <c r="S195" s="250" t="str">
        <f t="shared" si="25"/>
        <v>KLIENT.25</v>
      </c>
      <c r="T195" s="281" t="s">
        <v>6</v>
      </c>
      <c r="U195" s="53" t="s">
        <v>88</v>
      </c>
      <c r="V195" s="54"/>
      <c r="W195" s="335" t="s">
        <v>6</v>
      </c>
      <c r="X195" s="62"/>
      <c r="Y195" s="57"/>
      <c r="Z195" s="57"/>
      <c r="AA195" s="57"/>
      <c r="AB195" s="57"/>
      <c r="AC195" s="59"/>
      <c r="AD195" s="57"/>
      <c r="AE195" s="57"/>
      <c r="AF195" s="57"/>
      <c r="AG195" s="58"/>
      <c r="AH195" s="335" t="s">
        <v>6</v>
      </c>
      <c r="AI195" s="227"/>
      <c r="AJ195" s="57"/>
      <c r="AK195" s="57"/>
      <c r="AL195" s="57"/>
      <c r="AM195" s="57"/>
      <c r="AN195" s="59"/>
      <c r="AO195" s="57"/>
      <c r="AP195" s="57"/>
      <c r="AQ195" s="57"/>
      <c r="AR195" s="58"/>
      <c r="AS195" s="227"/>
      <c r="AT195" s="57"/>
      <c r="AU195" s="57"/>
      <c r="AV195" s="59"/>
    </row>
    <row r="196" spans="1:48" ht="20.100000000000001" customHeight="1">
      <c r="A196" s="36">
        <f>ROW()</f>
        <v>196</v>
      </c>
      <c r="B196" s="47">
        <v>0</v>
      </c>
      <c r="C196" s="63">
        <v>18</v>
      </c>
      <c r="D196" s="263"/>
      <c r="E196" s="263"/>
      <c r="F196" s="440"/>
      <c r="G196" s="441" t="s">
        <v>404</v>
      </c>
      <c r="H196" s="442" t="s">
        <v>96</v>
      </c>
      <c r="I196" s="443" t="s">
        <v>405</v>
      </c>
      <c r="J196" s="444" t="s">
        <v>1476</v>
      </c>
      <c r="K196" s="359">
        <v>24</v>
      </c>
      <c r="L196" s="359">
        <v>21</v>
      </c>
      <c r="M196" s="359">
        <v>20.5</v>
      </c>
      <c r="N196" s="49">
        <v>2800</v>
      </c>
      <c r="O196" s="50" t="s">
        <v>87</v>
      </c>
      <c r="P196" s="51">
        <v>2070</v>
      </c>
      <c r="Q196" s="52">
        <f t="shared" si="26"/>
        <v>5.7960000000000003</v>
      </c>
      <c r="R196" s="248" t="str">
        <f t="shared" si="24"/>
        <v>MDF-18</v>
      </c>
      <c r="S196" s="250" t="str">
        <f t="shared" si="25"/>
        <v>MDF.18</v>
      </c>
      <c r="T196" s="281" t="s">
        <v>6</v>
      </c>
      <c r="U196" s="53" t="s">
        <v>88</v>
      </c>
      <c r="V196" s="54"/>
      <c r="W196" s="335" t="s">
        <v>6</v>
      </c>
      <c r="X196" s="62"/>
      <c r="Y196" s="57"/>
      <c r="Z196" s="57"/>
      <c r="AA196" s="57"/>
      <c r="AB196" s="57"/>
      <c r="AC196" s="59"/>
      <c r="AD196" s="57"/>
      <c r="AE196" s="57"/>
      <c r="AF196" s="57"/>
      <c r="AG196" s="58"/>
      <c r="AH196" s="335" t="s">
        <v>6</v>
      </c>
      <c r="AI196" s="227"/>
      <c r="AJ196" s="57"/>
      <c r="AK196" s="57"/>
      <c r="AL196" s="57"/>
      <c r="AM196" s="57"/>
      <c r="AN196" s="59"/>
      <c r="AO196" s="57"/>
      <c r="AP196" s="57"/>
      <c r="AQ196" s="57"/>
      <c r="AR196" s="58"/>
      <c r="AS196" s="227"/>
      <c r="AT196" s="57"/>
      <c r="AU196" s="57"/>
      <c r="AV196" s="59"/>
    </row>
    <row r="197" spans="1:48" ht="20.100000000000001" customHeight="1">
      <c r="A197" s="36">
        <v>197</v>
      </c>
      <c r="B197" s="47"/>
      <c r="C197" s="437"/>
      <c r="D197" s="438"/>
      <c r="E197" s="448"/>
      <c r="F197" s="445"/>
      <c r="G197" s="446"/>
      <c r="H197" s="395"/>
      <c r="I197" s="447"/>
      <c r="J197" s="403"/>
      <c r="K197" s="439"/>
      <c r="L197" s="359"/>
      <c r="M197" s="359"/>
      <c r="N197" s="49"/>
      <c r="O197" s="50"/>
      <c r="P197" s="51"/>
      <c r="Q197" s="52"/>
      <c r="R197" s="248"/>
      <c r="S197" s="250"/>
      <c r="T197" s="281"/>
      <c r="U197" s="53" t="s">
        <v>88</v>
      </c>
      <c r="V197" s="54"/>
      <c r="W197" s="335"/>
      <c r="X197" s="62"/>
      <c r="Y197" s="57"/>
      <c r="Z197" s="57"/>
      <c r="AA197" s="57"/>
      <c r="AB197" s="57"/>
      <c r="AC197" s="59"/>
      <c r="AD197" s="57"/>
      <c r="AE197" s="57"/>
      <c r="AF197" s="57"/>
      <c r="AG197" s="58"/>
      <c r="AH197" s="335"/>
      <c r="AI197" s="227"/>
      <c r="AJ197" s="57"/>
      <c r="AK197" s="57"/>
      <c r="AL197" s="57"/>
      <c r="AM197" s="57"/>
      <c r="AN197" s="59"/>
      <c r="AO197" s="57"/>
      <c r="AP197" s="57"/>
      <c r="AQ197" s="57"/>
      <c r="AR197" s="58"/>
      <c r="AS197" s="227"/>
      <c r="AT197" s="57"/>
      <c r="AU197" s="57"/>
      <c r="AV197" s="59"/>
    </row>
  </sheetData>
  <sheetProtection password="ECE5" sheet="1" objects="1" scenarios="1"/>
  <sortState xmlns:xlrd2="http://schemas.microsoft.com/office/spreadsheetml/2017/richdata2" ref="A3:AV205">
    <sortCondition ref="S3:S205"/>
  </sortState>
  <mergeCells count="3">
    <mergeCell ref="D2:E2"/>
    <mergeCell ref="F2:G2"/>
    <mergeCell ref="N2:P2"/>
  </mergeCells>
  <phoneticPr fontId="187" type="noConversion"/>
  <dataValidations disablePrompts="1" count="1">
    <dataValidation operator="equal" allowBlank="1" showErrorMessage="1" errorTitle="Klaidingas įvedimas" error="Neteisingai įvesta reikšmė" sqref="R2" xr:uid="{00000000-0002-0000-0E00-000000000000}">
      <formula1>0</formula1>
      <formula2>0</formula2>
    </dataValidation>
  </dataValidations>
  <pageMargins left="0.25" right="0.25" top="0.75" bottom="0.75" header="0.3" footer="0.3"/>
  <pageSetup paperSize="9" orientation="landscape" r:id="rId1"/>
  <ignoredErrors>
    <ignoredError sqref="AW3:AW4 AW159:AW161 AW9:AW17 AW96:AW108 AW123:AW129 AW74:AW91 AW109 AW148:AW156 AW116:AW117 AW54:AW62 AW63:AW73 AW118:AW122 AW130:AW133 AW92:AW95 AW18:AW53 AW135:AW147 AW111:AW115" numberStoredAsText="1"/>
    <ignoredError sqref="AB2:AF2 AM2:AQ2 AU2:AV2" twoDigitTextYear="1"/>
    <ignoredError sqref="I199:I201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apas15"/>
  <dimension ref="A1:AR94"/>
  <sheetViews>
    <sheetView zoomScaleNormal="100" workbookViewId="0">
      <selection activeCell="BB17" sqref="BB17"/>
    </sheetView>
  </sheetViews>
  <sheetFormatPr defaultRowHeight="14.4"/>
  <cols>
    <col min="1" max="1" width="2.5546875" customWidth="1"/>
    <col min="2" max="2" width="29.44140625" customWidth="1"/>
    <col min="3" max="3" width="52.5546875" customWidth="1"/>
    <col min="4" max="4" width="14.77734375" hidden="1" customWidth="1"/>
    <col min="5" max="10" width="0" hidden="1" customWidth="1"/>
    <col min="11" max="43" width="8.77734375" hidden="1" customWidth="1"/>
  </cols>
  <sheetData>
    <row r="1" spans="1:44" ht="23.85" customHeight="1" thickBot="1">
      <c r="A1" s="79"/>
      <c r="B1" s="235" t="s">
        <v>76</v>
      </c>
      <c r="C1" s="235" t="s">
        <v>406</v>
      </c>
      <c r="D1" s="79"/>
      <c r="K1" s="80" t="s">
        <v>407</v>
      </c>
      <c r="L1" s="81" t="s">
        <v>408</v>
      </c>
      <c r="M1" s="82" t="s">
        <v>409</v>
      </c>
      <c r="N1" s="83" t="s">
        <v>32</v>
      </c>
      <c r="O1" s="83" t="s">
        <v>410</v>
      </c>
      <c r="P1" s="83" t="s">
        <v>411</v>
      </c>
      <c r="Q1" s="83" t="s">
        <v>36</v>
      </c>
      <c r="R1" s="83" t="s">
        <v>412</v>
      </c>
      <c r="S1" s="83" t="s">
        <v>38</v>
      </c>
      <c r="T1" s="84" t="s">
        <v>39</v>
      </c>
      <c r="U1" s="84" t="s">
        <v>42</v>
      </c>
      <c r="V1" s="84" t="s">
        <v>44</v>
      </c>
      <c r="W1" s="84" t="s">
        <v>46</v>
      </c>
      <c r="X1" s="84" t="s">
        <v>48</v>
      </c>
      <c r="Y1" s="84" t="s">
        <v>50</v>
      </c>
      <c r="Z1" s="312" t="s">
        <v>726</v>
      </c>
      <c r="AA1" s="312" t="s">
        <v>727</v>
      </c>
      <c r="AB1" s="312" t="s">
        <v>728</v>
      </c>
      <c r="AC1" s="85" t="s">
        <v>41</v>
      </c>
      <c r="AD1" s="85" t="s">
        <v>43</v>
      </c>
      <c r="AE1" s="85" t="s">
        <v>45</v>
      </c>
      <c r="AF1" s="85" t="s">
        <v>47</v>
      </c>
      <c r="AG1" s="85" t="s">
        <v>49</v>
      </c>
      <c r="AH1" s="85" t="s">
        <v>51</v>
      </c>
      <c r="AI1" s="314" t="s">
        <v>735</v>
      </c>
      <c r="AJ1" s="314" t="s">
        <v>736</v>
      </c>
      <c r="AK1" s="314" t="s">
        <v>737</v>
      </c>
      <c r="AL1" s="86" t="s">
        <v>413</v>
      </c>
      <c r="AM1" s="86" t="s">
        <v>414</v>
      </c>
      <c r="AN1" s="86" t="s">
        <v>415</v>
      </c>
      <c r="AO1" s="86" t="s">
        <v>416</v>
      </c>
      <c r="AP1" s="86" t="s">
        <v>417</v>
      </c>
      <c r="AQ1" s="86" t="s">
        <v>418</v>
      </c>
      <c r="AR1" s="79"/>
    </row>
    <row r="2" spans="1:44" ht="17.100000000000001" customHeight="1" thickBot="1">
      <c r="A2" s="234"/>
      <c r="B2" s="233" t="s">
        <v>39</v>
      </c>
      <c r="C2" s="236" t="s">
        <v>426</v>
      </c>
      <c r="D2" s="79"/>
      <c r="K2" s="87">
        <v>1</v>
      </c>
      <c r="L2" s="88">
        <f>Užs1!L41</f>
        <v>0</v>
      </c>
      <c r="M2" s="89">
        <f>(Užs1!E41/1000)*(Užs1!H41/1000)*Užs1!L41</f>
        <v>0</v>
      </c>
      <c r="N2" s="90">
        <f>SUM(IF(Užs1!F41="MEL",(Užs1!E41/1000)*Užs1!L41,0)+(IF(Užs1!G41="MEL",(Užs1!E41/1000)*Užs1!L41,0)+(IF(Užs1!I41="MEL",(Užs1!H41/1000)*Užs1!L41,0)+(IF(Užs1!J41="MEL",(Užs1!H41/1000)*Užs1!L41,0)))))</f>
        <v>0</v>
      </c>
      <c r="O2" s="91">
        <f>SUM(IF(Užs1!F41="MEL-BALTAS",(Užs1!E41/1000)*Užs1!L41,0)+(IF(Užs1!G41="MEL-BALTAS",(Užs1!E41/1000)*Užs1!L41,0)+(IF(Užs1!I41="MEL-BALTAS",(Užs1!H41/1000)*Užs1!L41,0)+(IF(Užs1!J41="MEL-BALTAS",(Užs1!H41/1000)*Užs1!L41,0)))))</f>
        <v>0</v>
      </c>
      <c r="P2" s="91">
        <f>SUM(IF(Užs1!F41="MEL-PILKAS",(Užs1!E41/1000)*Užs1!L41,0)+(IF(Užs1!G41="MEL-PILKAS",(Užs1!E41/1000)*Užs1!L41,0)+(IF(Užs1!I41="MEL-PILKAS",(Užs1!H41/1000)*Užs1!L41,0)+(IF(Užs1!J41="MEL-PILKAS",(Užs1!H41/1000)*Užs1!L41,0)))))</f>
        <v>0</v>
      </c>
      <c r="Q2" s="91">
        <f>SUM(IF(Užs1!F41="MEL-KLIENTO",(Užs1!E41/1000)*Užs1!L41,0)+(IF(Užs1!G41="MEL-KLIENTO",(Užs1!E41/1000)*Užs1!L41,0)+(IF(Užs1!I41="MEL-KLIENTO",(Užs1!H41/1000)*Užs1!L41,0)+(IF(Užs1!J41="MEL-KLIENTO",(Užs1!H41/1000)*Užs1!L41,0)))))</f>
        <v>0</v>
      </c>
      <c r="R2" s="91">
        <f>SUM(IF(Užs1!F41="MEL-NE-PL",(Užs1!E41/1000)*Užs1!L41,0)+(IF(Užs1!G41="MEL-NE-PL",(Užs1!E41/1000)*Užs1!L41,0)+(IF(Užs1!I41="MEL-NE-PL",(Užs1!H41/1000)*Užs1!L41,0)+(IF(Užs1!J41="MEL-NE-PL",(Užs1!H41/1000)*Užs1!L41,0)))))</f>
        <v>0</v>
      </c>
      <c r="S2" s="91">
        <f>SUM(IF(Užs1!F41="MEL-40mm",(Užs1!E41/1000)*Užs1!L41,0)+(IF(Užs1!G41="MEL-40mm",(Užs1!E41/1000)*Užs1!L41,0)+(IF(Užs1!I41="MEL-40mm",(Užs1!H41/1000)*Užs1!L41,0)+(IF(Užs1!J41="MEL-40mm",(Užs1!H41/1000)*Užs1!L41,0)))))</f>
        <v>0</v>
      </c>
      <c r="T2" s="92">
        <f>SUM(IF(Užs1!F41="PVC-04mm",(Užs1!E41/1000)*Užs1!L41,0)+(IF(Užs1!G41="PVC-04mm",(Užs1!E41/1000)*Užs1!L41,0)+(IF(Užs1!I41="PVC-04mm",(Užs1!H41/1000)*Užs1!L41,0)+(IF(Užs1!J41="PVC-04mm",(Užs1!H41/1000)*Užs1!L41,0)))))</f>
        <v>0</v>
      </c>
      <c r="U2" s="92">
        <f>SUM(IF(Užs1!F41="PVC-06mm",(Užs1!E41/1000)*Užs1!L41,0)+(IF(Užs1!G41="PVC-06mm",(Užs1!E41/1000)*Užs1!L41,0)+(IF(Užs1!I41="PVC-06mm",(Užs1!H41/1000)*Užs1!L41,0)+(IF(Užs1!J41="PVC-06mm",(Užs1!H41/1000)*Užs1!L41,0)))))</f>
        <v>0</v>
      </c>
      <c r="V2" s="92">
        <f>SUM(IF(Užs1!F41="PVC-08mm",(Užs1!E41/1000)*Užs1!L41,0)+(IF(Užs1!G41="PVC-08mm",(Užs1!E41/1000)*Užs1!L41,0)+(IF(Užs1!I41="PVC-08mm",(Užs1!H41/1000)*Užs1!L41,0)+(IF(Užs1!J41="PVC-08mm",(Užs1!H41/1000)*Užs1!L41,0)))))</f>
        <v>0</v>
      </c>
      <c r="W2" s="92">
        <f>SUM(IF(Užs1!F41="PVC-1mm",(Užs1!E41/1000)*Užs1!L41,0)+(IF(Užs1!G41="PVC-1mm",(Užs1!E41/1000)*Užs1!L41,0)+(IF(Užs1!I41="PVC-1mm",(Užs1!H41/1000)*Užs1!L41,0)+(IF(Užs1!J41="PVC-1mm",(Užs1!H41/1000)*Užs1!L41,0)))))</f>
        <v>0</v>
      </c>
      <c r="X2" s="92">
        <f>SUM(IF(Užs1!F41="PVC-2mm",(Užs1!E41/1000)*Užs1!L41,0)+(IF(Užs1!G41="PVC-2mm",(Užs1!E41/1000)*Užs1!L41,0)+(IF(Užs1!I41="PVC-2mm",(Užs1!H41/1000)*Užs1!L41,0)+(IF(Užs1!J41="PVC-2mm",(Užs1!H41/1000)*Užs1!L41,0)))))</f>
        <v>0</v>
      </c>
      <c r="Y2" s="92">
        <f>SUM(IF(Užs1!F41="PVC-42/2mm",(Užs1!E41/1000)*Užs1!L41,0)+(IF(Užs1!G41="PVC-42/2mm",(Užs1!E41/1000)*Užs1!L41,0)+(IF(Užs1!I41="PVC-42/2mm",(Užs1!H41/1000)*Užs1!L41,0)+(IF(Užs1!J41="PVC-42/2mm",(Užs1!H41/1000)*Užs1!L41,0)))))</f>
        <v>0</v>
      </c>
      <c r="Z2" s="313">
        <f>SUM(IF(Užs1!F41="BESIULIS-08mm",(Užs1!E41/1000)*Užs1!L41,0)+(IF(Užs1!G41="BESIULIS-08mm",(Užs1!E41/1000)*Užs1!L41,0)+(IF(Užs1!I41="BESIULIS-08mm",(Užs1!H41/1000)*Užs1!L41,0)+(IF(Užs1!J41="BESIULIS-08mm",(Užs1!H41/1000)*Užs1!L41,0)))))</f>
        <v>0</v>
      </c>
      <c r="AA2" s="313">
        <f>SUM(IF(Užs1!F41="BESIULIS-1mm",(Užs1!E41/1000)*Užs1!L41,0)+(IF(Užs1!G41="BESIULIS-1mm",(Užs1!E41/1000)*Užs1!L41,0)+(IF(Užs1!I41="BESIULIS-1mm",(Užs1!H41/1000)*Užs1!L41,0)+(IF(Užs1!J41="BESIULIS-1mm",(Užs1!H41/1000)*Užs1!L41,0)))))</f>
        <v>0</v>
      </c>
      <c r="AB2" s="313">
        <f>SUM(IF(Užs1!F41="BESIULIS-2mm",(Užs1!E41/1000)*Užs1!L41,0)+(IF(Užs1!G41="BESIULIS-2mm",(Užs1!E41/1000)*Užs1!L41,0)+(IF(Užs1!I41="BESIULIS-2mm",(Užs1!H41/1000)*Užs1!L41,0)+(IF(Užs1!J41="BESIULIS-2mm",(Užs1!H41/1000)*Užs1!L41,0)))))</f>
        <v>0</v>
      </c>
      <c r="AC2" s="93">
        <f>SUM(IF(Užs1!F41="KLIEN-PVC-04mm",(Užs1!E41/1000)*Užs1!L41,0)+(IF(Užs1!G41="KLIEN-PVC-04mm",(Užs1!E41/1000)*Užs1!L41,0)+(IF(Užs1!I41="KLIEN-PVC-04mm",(Užs1!H41/1000)*Užs1!L41,0)+(IF(Užs1!J41="KLIEN-PVC-04mm",(Užs1!H41/1000)*Užs1!L41,0)))))</f>
        <v>0</v>
      </c>
      <c r="AD2" s="93">
        <f>SUM(IF(Užs1!F41="KLIEN-PVC-06mm",(Užs1!E41/1000)*Užs1!L41,0)+(IF(Užs1!G41="KLIEN-PVC-06mm",(Užs1!E41/1000)*Užs1!L41,0)+(IF(Užs1!I41="KLIEN-PVC-06mm",(Užs1!H41/1000)*Užs1!L41,0)+(IF(Užs1!J41="KLIEN-PVC-06mm",(Užs1!H41/1000)*Užs1!L41,0)))))</f>
        <v>0</v>
      </c>
      <c r="AE2" s="93">
        <f>SUM(IF(Užs1!F41="KLIEN-PVC-08mm",(Užs1!E41/1000)*Užs1!L41,0)+(IF(Užs1!G41="KLIEN-PVC-08mm",(Užs1!E41/1000)*Užs1!L41,0)+(IF(Užs1!I41="KLIEN-PVC-08mm",(Užs1!H41/1000)*Užs1!L41,0)+(IF(Užs1!J41="KLIEN-PVC-08mm",(Užs1!H41/1000)*Užs1!L41,0)))))</f>
        <v>0</v>
      </c>
      <c r="AF2" s="93">
        <f>SUM(IF(Užs1!F41="KLIEN-PVC-1mm",(Užs1!E41/1000)*Užs1!L41,0)+(IF(Užs1!G41="KLIEN-PVC-1mm",(Užs1!E41/1000)*Užs1!L41,0)+(IF(Užs1!I41="KLIEN-PVC-1mm",(Užs1!H41/1000)*Užs1!L41,0)+(IF(Užs1!J41="KLIEN-PVC-1mm",(Užs1!H41/1000)*Užs1!L41,0)))))</f>
        <v>0</v>
      </c>
      <c r="AG2" s="93">
        <f>SUM(IF(Užs1!F41="KLIEN-PVC-2mm",(Užs1!E41/1000)*Užs1!L41,0)+(IF(Užs1!G41="KLIEN-PVC-2mm",(Užs1!E41/1000)*Užs1!L41,0)+(IF(Užs1!I41="KLIEN-PVC-2mm",(Užs1!H41/1000)*Užs1!L41,0)+(IF(Užs1!J41="KLIEN-PVC-2mm",(Užs1!H41/1000)*Užs1!L41,0)))))</f>
        <v>0</v>
      </c>
      <c r="AH2" s="93">
        <f>SUM(IF(Užs1!F41="KLIEN-PVC-42/2mm",(Užs1!E41/1000)*Užs1!L41,0)+(IF(Užs1!G41="KLIEN-PVC-42/2mm",(Užs1!E41/1000)*Užs1!L41,0)+(IF(Užs1!I41="KLIEN-PVC-42/2mm",(Užs1!H41/1000)*Užs1!L41,0)+(IF(Užs1!J41="KLIEN-PVC-42/2mm",(Užs1!H41/1000)*Užs1!L41,0)))))</f>
        <v>0</v>
      </c>
      <c r="AI2" s="315">
        <f>SUM(IF(Užs1!F41="KLIEN-BESIUL-08mm",(Užs1!E41/1000)*Užs1!L41,0)+(IF(Užs1!G41="KLIEN-BESIUL-08mm",(Užs1!E41/1000)*Užs1!L41,0)+(IF(Užs1!I41="KLIEN-BESIUL-08mm",(Užs1!H41/1000)*Užs1!L41,0)+(IF(Užs1!J41="KLIEN-BESIUL-08mm",(Užs1!H41/1000)*Užs1!L41,0)))))</f>
        <v>0</v>
      </c>
      <c r="AJ2" s="315">
        <f>SUM(IF(Užs1!F41="KLIEN-BESIUL-1mm",(Užs1!E41/1000)*Užs1!L41,0)+(IF(Užs1!G41="KLIEN-BESIUL-1mm",(Užs1!E41/1000)*Užs1!L41,0)+(IF(Užs1!I41="KLIEN-BESIUL-1mm",(Užs1!H41/1000)*Užs1!L41,0)+(IF(Užs1!J41="KLIEN-BESIUL-1mm",(Užs1!H41/1000)*Užs1!L41,0)))))</f>
        <v>0</v>
      </c>
      <c r="AK2" s="315">
        <f>SUM(IF(Užs1!F41="KLIEN-BESIUL-2mm",(Užs1!E41/1000)*Užs1!L41,0)+(IF(Užs1!G41="KLIEN-BESIUL-2mm",(Užs1!E41/1000)*Užs1!L41,0)+(IF(Užs1!I41="KLIEN-BESIUL-2mm",(Užs1!H41/1000)*Užs1!L41,0)+(IF(Užs1!J41="KLIEN-BESIUL-2mm",(Užs1!H41/1000)*Užs1!L41,0)))))</f>
        <v>0</v>
      </c>
      <c r="AL2" s="94">
        <f>SUM(IF(Užs1!F41="NE-PL-PVC-04mm",(Užs1!E41/1000)*Užs1!L41,0)+(IF(Užs1!G41="NE-PL-PVC-04mm",(Užs1!E41/1000)*Užs1!L41,0)+(IF(Užs1!I41="NE-PL-PVC-04mm",(Užs1!H41/1000)*Užs1!L41,0)+(IF(Užs1!J41="NE-PL-PVC-04mm",(Užs1!H41/1000)*Užs1!L41,0)))))</f>
        <v>0</v>
      </c>
      <c r="AM2" s="94">
        <f>SUM(IF(Užs1!F41="NE-PL-PVC-06mm",(Užs1!E41/1000)*Užs1!L41,0)+(IF(Užs1!G41="NE-PL-PVC-06mm",(Užs1!E41/1000)*Užs1!L41,0)+(IF(Užs1!I41="NE-PL-PVC-06mm",(Užs1!H41/1000)*Užs1!L41,0)+(IF(Užs1!J41="NE-PL-PVC-06mm",(Užs1!H41/1000)*Užs1!L41,0)))))</f>
        <v>0</v>
      </c>
      <c r="AN2" s="94">
        <f>SUM(IF(Užs1!F41="NE-PL-PVC-08mm",(Užs1!E41/1000)*Užs1!L41,0)+(IF(Užs1!G41="NE-PL-PVC-08mm",(Užs1!E41/1000)*Užs1!L41,0)+(IF(Užs1!I41="NE-PL-PVC-08mm",(Užs1!H41/1000)*Užs1!L41,0)+(IF(Užs1!J41="NE-PL-PVC-08mm",(Užs1!H41/1000)*Užs1!L41,0)))))</f>
        <v>0</v>
      </c>
      <c r="AO2" s="94">
        <f>SUM(IF(Užs1!F41="NE-PL-PVC-1mm",(Užs1!E41/1000)*Užs1!L41,0)+(IF(Užs1!G41="NE-PL-PVC-1mm",(Užs1!E41/1000)*Užs1!L41,0)+(IF(Užs1!I41="NE-PL-PVC-1mm",(Užs1!H41/1000)*Užs1!L41,0)+(IF(Užs1!J41="NE-PL-PVC-1mm",(Užs1!H41/1000)*Užs1!L41,0)))))</f>
        <v>0</v>
      </c>
      <c r="AP2" s="94">
        <f>SUM(IF(Užs1!F41="NE-PL-PVC-2mm",(Užs1!E41/1000)*Užs1!L41,0)+(IF(Užs1!G41="NE-PL-PVC-2mm",(Užs1!E41/1000)*Užs1!L41,0)+(IF(Užs1!I41="NE-PL-PVC-2mm",(Užs1!H41/1000)*Užs1!L41,0)+(IF(Užs1!J41="NE-PL-PVC-2mm",(Užs1!H41/1000)*Užs1!L41,0)))))</f>
        <v>0</v>
      </c>
      <c r="AQ2" s="94">
        <f>SUM(IF(Užs1!F41="NE-PL-PVC-42/2mm",(Užs1!E41/1000)*Užs1!L41,0)+(IF(Užs1!G41="NE-PL-PVC-42/2mm",(Užs1!E41/1000)*Užs1!L41,0)+(IF(Užs1!I41="NE-PL-PVC-42/2mm",(Užs1!H41/1000)*Užs1!L41,0)+(IF(Užs1!J41="NE-PL-PVC-42/2mm",(Užs1!H41/1000)*Užs1!L41,0)))))</f>
        <v>0</v>
      </c>
      <c r="AR2" s="79"/>
    </row>
    <row r="3" spans="1:44" ht="17.100000000000001" customHeight="1">
      <c r="A3" s="79"/>
      <c r="B3" s="233" t="s">
        <v>42</v>
      </c>
      <c r="C3" s="236" t="s">
        <v>427</v>
      </c>
      <c r="D3" s="79"/>
      <c r="E3" s="79"/>
      <c r="F3" s="79"/>
      <c r="G3" s="79"/>
      <c r="H3" s="79"/>
      <c r="I3" s="79"/>
      <c r="J3" s="79"/>
      <c r="K3" s="87">
        <v>2</v>
      </c>
      <c r="L3" s="88">
        <f>Užs1!L42</f>
        <v>0</v>
      </c>
      <c r="M3" s="89">
        <f>(Užs1!E42/1000)*(Užs1!H42/1000)*Užs1!L42</f>
        <v>0</v>
      </c>
      <c r="N3" s="90">
        <f>SUM(IF(Užs1!F42="MEL",(Užs1!E42/1000)*Užs1!L42,0)+(IF(Užs1!G42="MEL",(Užs1!E42/1000)*Užs1!L42,0)+(IF(Užs1!I42="MEL",(Užs1!H42/1000)*Užs1!L42,0)+(IF(Užs1!J42="MEL",(Užs1!H42/1000)*Užs1!L42,0)))))</f>
        <v>0</v>
      </c>
      <c r="O3" s="91">
        <f>SUM(IF(Užs1!F42="MEL-BALTAS",(Užs1!E42/1000)*Užs1!L42,0)+(IF(Užs1!G42="MEL-BALTAS",(Užs1!E42/1000)*Užs1!L42,0)+(IF(Užs1!I42="MEL-BALTAS",(Užs1!H42/1000)*Užs1!L42,0)+(IF(Užs1!J42="MEL-BALTAS",(Užs1!H42/1000)*Užs1!L42,0)))))</f>
        <v>0</v>
      </c>
      <c r="P3" s="91">
        <f>SUM(IF(Užs1!F42="MEL-PILKAS",(Užs1!E42/1000)*Užs1!L42,0)+(IF(Užs1!G42="MEL-PILKAS",(Užs1!E42/1000)*Užs1!L42,0)+(IF(Užs1!I42="MEL-PILKAS",(Užs1!H42/1000)*Užs1!L42,0)+(IF(Užs1!J42="MEL-PILKAS",(Užs1!H42/1000)*Užs1!L42,0)))))</f>
        <v>0</v>
      </c>
      <c r="Q3" s="91">
        <f>SUM(IF(Užs1!F42="MEL-KLIENTO",(Užs1!E42/1000)*Užs1!L42,0)+(IF(Užs1!G42="MEL-KLIENTO",(Užs1!E42/1000)*Užs1!L42,0)+(IF(Užs1!I42="MEL-KLIENTO",(Užs1!H42/1000)*Užs1!L42,0)+(IF(Užs1!J42="MEL-KLIENTO",(Užs1!H42/1000)*Užs1!L42,0)))))</f>
        <v>0</v>
      </c>
      <c r="R3" s="91">
        <f>SUM(IF(Užs1!F42="MEL-NE-PL",(Užs1!E42/1000)*Užs1!L42,0)+(IF(Užs1!G42="MEL-NE-PL",(Užs1!E42/1000)*Užs1!L42,0)+(IF(Užs1!I42="MEL-NE-PL",(Užs1!H42/1000)*Užs1!L42,0)+(IF(Užs1!J42="MEL-NE-PL",(Užs1!H42/1000)*Užs1!L42,0)))))</f>
        <v>0</v>
      </c>
      <c r="S3" s="91">
        <f>SUM(IF(Užs1!F42="MEL-40mm",(Užs1!E42/1000)*Užs1!L42,0)+(IF(Užs1!G42="MEL-40mm",(Užs1!E42/1000)*Užs1!L42,0)+(IF(Užs1!I42="MEL-40mm",(Užs1!H42/1000)*Užs1!L42,0)+(IF(Užs1!J42="MEL-40mm",(Užs1!H42/1000)*Užs1!L42,0)))))</f>
        <v>0</v>
      </c>
      <c r="T3" s="92">
        <f>SUM(IF(Užs1!F42="PVC-04mm",(Užs1!E42/1000)*Užs1!L42,0)+(IF(Užs1!G42="PVC-04mm",(Užs1!E42/1000)*Užs1!L42,0)+(IF(Užs1!I42="PVC-04mm",(Užs1!H42/1000)*Užs1!L42,0)+(IF(Užs1!J42="PVC-04mm",(Užs1!H42/1000)*Užs1!L42,0)))))</f>
        <v>0</v>
      </c>
      <c r="U3" s="92">
        <f>SUM(IF(Užs1!F42="PVC-06mm",(Užs1!E42/1000)*Užs1!L42,0)+(IF(Užs1!G42="PVC-06mm",(Užs1!E42/1000)*Užs1!L42,0)+(IF(Užs1!I42="PVC-06mm",(Užs1!H42/1000)*Užs1!L42,0)+(IF(Užs1!J42="PVC-06mm",(Užs1!H42/1000)*Užs1!L42,0)))))</f>
        <v>0</v>
      </c>
      <c r="V3" s="92">
        <f>SUM(IF(Užs1!F42="PVC-08mm",(Užs1!E42/1000)*Užs1!L42,0)+(IF(Užs1!G42="PVC-08mm",(Užs1!E42/1000)*Užs1!L42,0)+(IF(Užs1!I42="PVC-08mm",(Užs1!H42/1000)*Užs1!L42,0)+(IF(Užs1!J42="PVC-08mm",(Užs1!H42/1000)*Užs1!L42,0)))))</f>
        <v>0</v>
      </c>
      <c r="W3" s="92">
        <f>SUM(IF(Užs1!F42="PVC-1mm",(Užs1!E42/1000)*Užs1!L42,0)+(IF(Užs1!G42="PVC-1mm",(Užs1!E42/1000)*Užs1!L42,0)+(IF(Užs1!I42="PVC-1mm",(Užs1!H42/1000)*Užs1!L42,0)+(IF(Užs1!J42="PVC-1mm",(Užs1!H42/1000)*Užs1!L42,0)))))</f>
        <v>0</v>
      </c>
      <c r="X3" s="92">
        <f>SUM(IF(Užs1!F42="PVC-2mm",(Užs1!E42/1000)*Užs1!L42,0)+(IF(Užs1!G42="PVC-2mm",(Užs1!E42/1000)*Užs1!L42,0)+(IF(Užs1!I42="PVC-2mm",(Užs1!H42/1000)*Užs1!L42,0)+(IF(Užs1!J42="PVC-2mm",(Užs1!H42/1000)*Užs1!L42,0)))))</f>
        <v>0</v>
      </c>
      <c r="Y3" s="92">
        <f>SUM(IF(Užs1!F42="PVC-42/2mm",(Užs1!E42/1000)*Užs1!L42,0)+(IF(Užs1!G42="PVC-42/2mm",(Užs1!E42/1000)*Užs1!L42,0)+(IF(Užs1!I42="PVC-42/2mm",(Užs1!H42/1000)*Užs1!L42,0)+(IF(Užs1!J42="PVC-42/2mm",(Užs1!H42/1000)*Užs1!L42,0)))))</f>
        <v>0</v>
      </c>
      <c r="Z3" s="313">
        <f>SUM(IF(Užs1!F42="BESIULIS-08mm",(Užs1!E42/1000)*Užs1!L42,0)+(IF(Užs1!G42="BESIULIS-08mm",(Užs1!E42/1000)*Užs1!L42,0)+(IF(Užs1!I42="BESIULIS-08mm",(Užs1!H42/1000)*Užs1!L42,0)+(IF(Užs1!J42="BESIULIS-08mm",(Užs1!H42/1000)*Užs1!L42,0)))))</f>
        <v>0</v>
      </c>
      <c r="AA3" s="313">
        <f>SUM(IF(Užs1!F42="BESIULIS-1mm",(Užs1!E42/1000)*Užs1!L42,0)+(IF(Užs1!G42="BESIULIS-1mm",(Užs1!E42/1000)*Užs1!L42,0)+(IF(Užs1!I42="BESIULIS-1mm",(Užs1!H42/1000)*Užs1!L42,0)+(IF(Užs1!J42="BESIULIS-1mm",(Užs1!H42/1000)*Užs1!L42,0)))))</f>
        <v>0</v>
      </c>
      <c r="AB3" s="313">
        <f>SUM(IF(Užs1!F42="BESIULIS-2mm",(Užs1!E42/1000)*Užs1!L42,0)+(IF(Užs1!G42="BESIULIS-2mm",(Užs1!E42/1000)*Užs1!L42,0)+(IF(Užs1!I42="BESIULIS-2mm",(Užs1!H42/1000)*Užs1!L42,0)+(IF(Užs1!J42="BESIULIS-2mm",(Užs1!H42/1000)*Užs1!L42,0)))))</f>
        <v>0</v>
      </c>
      <c r="AC3" s="93">
        <f>SUM(IF(Užs1!F42="KLIEN-PVC-04mm",(Užs1!E42/1000)*Užs1!L42,0)+(IF(Užs1!G42="KLIEN-PVC-04mm",(Užs1!E42/1000)*Užs1!L42,0)+(IF(Užs1!I42="KLIEN-PVC-04mm",(Užs1!H42/1000)*Užs1!L42,0)+(IF(Užs1!J42="KLIEN-PVC-04mm",(Užs1!H42/1000)*Užs1!L42,0)))))</f>
        <v>0</v>
      </c>
      <c r="AD3" s="93">
        <f>SUM(IF(Užs1!F42="KLIEN-PVC-06mm",(Užs1!E42/1000)*Užs1!L42,0)+(IF(Užs1!G42="KLIEN-PVC-06mm",(Užs1!E42/1000)*Užs1!L42,0)+(IF(Užs1!I42="KLIEN-PVC-06mm",(Užs1!H42/1000)*Užs1!L42,0)+(IF(Užs1!J42="KLIEN-PVC-06mm",(Užs1!H42/1000)*Užs1!L42,0)))))</f>
        <v>0</v>
      </c>
      <c r="AE3" s="93">
        <f>SUM(IF(Užs1!F42="KLIEN-PVC-08mm",(Užs1!E42/1000)*Užs1!L42,0)+(IF(Užs1!G42="KLIEN-PVC-08mm",(Užs1!E42/1000)*Užs1!L42,0)+(IF(Užs1!I42="KLIEN-PVC-08mm",(Užs1!H42/1000)*Užs1!L42,0)+(IF(Užs1!J42="KLIEN-PVC-08mm",(Užs1!H42/1000)*Užs1!L42,0)))))</f>
        <v>0</v>
      </c>
      <c r="AF3" s="93">
        <f>SUM(IF(Užs1!F42="KLIEN-PVC-1mm",(Užs1!E42/1000)*Užs1!L42,0)+(IF(Užs1!G42="KLIEN-PVC-1mm",(Užs1!E42/1000)*Užs1!L42,0)+(IF(Užs1!I42="KLIEN-PVC-1mm",(Užs1!H42/1000)*Užs1!L42,0)+(IF(Užs1!J42="KLIEN-PVC-1mm",(Užs1!H42/1000)*Užs1!L42,0)))))</f>
        <v>0</v>
      </c>
      <c r="AG3" s="93">
        <f>SUM(IF(Užs1!F42="KLIEN-PVC-2mm",(Užs1!E42/1000)*Užs1!L42,0)+(IF(Užs1!G42="KLIEN-PVC-2mm",(Užs1!E42/1000)*Užs1!L42,0)+(IF(Užs1!I42="KLIEN-PVC-2mm",(Užs1!H42/1000)*Užs1!L42,0)+(IF(Užs1!J42="KLIEN-PVC-2mm",(Užs1!H42/1000)*Užs1!L42,0)))))</f>
        <v>0</v>
      </c>
      <c r="AH3" s="93">
        <f>SUM(IF(Užs1!F42="KLIEN-PVC-42/2mm",(Užs1!E42/1000)*Užs1!L42,0)+(IF(Užs1!G42="KLIEN-PVC-42/2mm",(Užs1!E42/1000)*Užs1!L42,0)+(IF(Užs1!I42="KLIEN-PVC-42/2mm",(Užs1!H42/1000)*Užs1!L42,0)+(IF(Užs1!J42="KLIEN-PVC-42/2mm",(Užs1!H42/1000)*Užs1!L42,0)))))</f>
        <v>0</v>
      </c>
      <c r="AI3" s="315">
        <f>SUM(IF(Užs1!F42="KLIEN-BESIUL-08mm",(Užs1!E42/1000)*Užs1!L42,0)+(IF(Užs1!G42="KLIEN-BESIUL-08mm",(Užs1!E42/1000)*Užs1!L42,0)+(IF(Užs1!I42="KLIEN-BESIUL-08mm",(Užs1!H42/1000)*Užs1!L42,0)+(IF(Užs1!J42="KLIEN-BESIUL-08mm",(Užs1!H42/1000)*Užs1!L42,0)))))</f>
        <v>0</v>
      </c>
      <c r="AJ3" s="315">
        <f>SUM(IF(Užs1!F42="KLIEN-BESIUL-1mm",(Užs1!E42/1000)*Užs1!L42,0)+(IF(Užs1!G42="KLIEN-BESIUL-1mm",(Užs1!E42/1000)*Užs1!L42,0)+(IF(Užs1!I42="KLIEN-BESIUL-1mm",(Užs1!H42/1000)*Užs1!L42,0)+(IF(Užs1!J42="KLIEN-BESIUL-1mm",(Užs1!H42/1000)*Užs1!L42,0)))))</f>
        <v>0</v>
      </c>
      <c r="AK3" s="315">
        <f>SUM(IF(Užs1!F42="KLIEN-BESIUL-2mm",(Užs1!E42/1000)*Užs1!L42,0)+(IF(Užs1!G42="KLIEN-BESIUL-2mm",(Užs1!E42/1000)*Užs1!L42,0)+(IF(Užs1!I42="KLIEN-BESIUL-2mm",(Užs1!H42/1000)*Užs1!L42,0)+(IF(Užs1!J42="KLIEN-BESIUL-2mm",(Užs1!H42/1000)*Užs1!L42,0)))))</f>
        <v>0</v>
      </c>
      <c r="AL3" s="94">
        <f>SUM(IF(Užs1!F42="NE-PL-PVC-04mm",(Užs1!E42/1000)*Užs1!L42,0)+(IF(Užs1!G42="NE-PL-PVC-04mm",(Užs1!E42/1000)*Užs1!L42,0)+(IF(Užs1!I42="NE-PL-PVC-04mm",(Užs1!H42/1000)*Užs1!L42,0)+(IF(Užs1!J42="NE-PL-PVC-04mm",(Užs1!H42/1000)*Užs1!L42,0)))))</f>
        <v>0</v>
      </c>
      <c r="AM3" s="94">
        <f>SUM(IF(Užs1!F42="NE-PL-PVC-06mm",(Užs1!E42/1000)*Užs1!L42,0)+(IF(Užs1!G42="NE-PL-PVC-06mm",(Užs1!E42/1000)*Užs1!L42,0)+(IF(Užs1!I42="NE-PL-PVC-06mm",(Užs1!H42/1000)*Užs1!L42,0)+(IF(Užs1!J42="NE-PL-PVC-06mm",(Užs1!H42/1000)*Užs1!L42,0)))))</f>
        <v>0</v>
      </c>
      <c r="AN3" s="94">
        <f>SUM(IF(Užs1!F42="NE-PL-PVC-08mm",(Užs1!E42/1000)*Užs1!L42,0)+(IF(Užs1!G42="NE-PL-PVC-08mm",(Užs1!E42/1000)*Užs1!L42,0)+(IF(Užs1!I42="NE-PL-PVC-08mm",(Užs1!H42/1000)*Užs1!L42,0)+(IF(Užs1!J42="NE-PL-PVC-08mm",(Užs1!H42/1000)*Užs1!L42,0)))))</f>
        <v>0</v>
      </c>
      <c r="AO3" s="94">
        <f>SUM(IF(Užs1!F42="NE-PL-PVC-1mm",(Užs1!E42/1000)*Užs1!L42,0)+(IF(Užs1!G42="NE-PL-PVC-1mm",(Užs1!E42/1000)*Užs1!L42,0)+(IF(Užs1!I42="NE-PL-PVC-1mm",(Užs1!H42/1000)*Užs1!L42,0)+(IF(Užs1!J42="NE-PL-PVC-1mm",(Užs1!H42/1000)*Užs1!L42,0)))))</f>
        <v>0</v>
      </c>
      <c r="AP3" s="94">
        <f>SUM(IF(Užs1!F42="NE-PL-PVC-2mm",(Užs1!E42/1000)*Užs1!L42,0)+(IF(Užs1!G42="NE-PL-PVC-2mm",(Užs1!E42/1000)*Užs1!L42,0)+(IF(Užs1!I42="NE-PL-PVC-2mm",(Užs1!H42/1000)*Užs1!L42,0)+(IF(Užs1!J42="NE-PL-PVC-2mm",(Užs1!H42/1000)*Užs1!L42,0)))))</f>
        <v>0</v>
      </c>
      <c r="AQ3" s="94">
        <f>SUM(IF(Užs1!F42="NE-PL-PVC-42/2mm",(Užs1!E42/1000)*Užs1!L42,0)+(IF(Užs1!G42="NE-PL-PVC-42/2mm",(Užs1!E42/1000)*Užs1!L42,0)+(IF(Užs1!I42="NE-PL-PVC-42/2mm",(Užs1!H42/1000)*Užs1!L42,0)+(IF(Užs1!J42="NE-PL-PVC-42/2mm",(Užs1!H42/1000)*Užs1!L42,0)))))</f>
        <v>0</v>
      </c>
      <c r="AR3" s="79"/>
    </row>
    <row r="4" spans="1:44" ht="17.100000000000001" customHeight="1">
      <c r="A4" s="79"/>
      <c r="B4" s="233" t="s">
        <v>44</v>
      </c>
      <c r="C4" s="236" t="s">
        <v>428</v>
      </c>
      <c r="D4" s="79"/>
      <c r="E4" s="79"/>
      <c r="F4" s="79"/>
      <c r="G4" s="79"/>
      <c r="H4" s="79"/>
      <c r="I4" s="79"/>
      <c r="J4" s="79"/>
      <c r="K4" s="87">
        <v>3</v>
      </c>
      <c r="L4" s="88">
        <f>Užs1!L43</f>
        <v>0</v>
      </c>
      <c r="M4" s="89">
        <f>(Užs1!E43/1000)*(Užs1!H43/1000)*Užs1!L43</f>
        <v>0</v>
      </c>
      <c r="N4" s="90">
        <f>SUM(IF(Užs1!F43="MEL",(Užs1!E43/1000)*Užs1!L43,0)+(IF(Užs1!G43="MEL",(Užs1!E43/1000)*Užs1!L43,0)+(IF(Užs1!I43="MEL",(Užs1!H43/1000)*Užs1!L43,0)+(IF(Užs1!J43="MEL",(Užs1!H43/1000)*Užs1!L43,0)))))</f>
        <v>0</v>
      </c>
      <c r="O4" s="91">
        <f>SUM(IF(Užs1!F43="MEL-BALTAS",(Užs1!E43/1000)*Užs1!L43,0)+(IF(Užs1!G43="MEL-BALTAS",(Užs1!E43/1000)*Užs1!L43,0)+(IF(Užs1!I43="MEL-BALTAS",(Užs1!H43/1000)*Užs1!L43,0)+(IF(Užs1!J43="MEL-BALTAS",(Užs1!H43/1000)*Užs1!L43,0)))))</f>
        <v>0</v>
      </c>
      <c r="P4" s="91">
        <f>SUM(IF(Užs1!F43="MEL-PILKAS",(Užs1!E43/1000)*Užs1!L43,0)+(IF(Užs1!G43="MEL-PILKAS",(Užs1!E43/1000)*Užs1!L43,0)+(IF(Užs1!I43="MEL-PILKAS",(Užs1!H43/1000)*Užs1!L43,0)+(IF(Užs1!J43="MEL-PILKAS",(Užs1!H43/1000)*Užs1!L43,0)))))</f>
        <v>0</v>
      </c>
      <c r="Q4" s="91">
        <f>SUM(IF(Užs1!F43="MEL-KLIENTO",(Užs1!E43/1000)*Užs1!L43,0)+(IF(Užs1!G43="MEL-KLIENTO",(Užs1!E43/1000)*Užs1!L43,0)+(IF(Užs1!I43="MEL-KLIENTO",(Užs1!H43/1000)*Užs1!L43,0)+(IF(Užs1!J43="MEL-KLIENTO",(Užs1!H43/1000)*Užs1!L43,0)))))</f>
        <v>0</v>
      </c>
      <c r="R4" s="91">
        <f>SUM(IF(Užs1!F43="MEL-NE-PL",(Užs1!E43/1000)*Užs1!L43,0)+(IF(Užs1!G43="MEL-NE-PL",(Užs1!E43/1000)*Užs1!L43,0)+(IF(Užs1!I43="MEL-NE-PL",(Užs1!H43/1000)*Užs1!L43,0)+(IF(Užs1!J43="MEL-NE-PL",(Užs1!H43/1000)*Užs1!L43,0)))))</f>
        <v>0</v>
      </c>
      <c r="S4" s="91">
        <f>SUM(IF(Užs1!F43="MEL-40mm",(Užs1!E43/1000)*Užs1!L43,0)+(IF(Užs1!G43="MEL-40mm",(Užs1!E43/1000)*Užs1!L43,0)+(IF(Užs1!I43="MEL-40mm",(Užs1!H43/1000)*Užs1!L43,0)+(IF(Užs1!J43="MEL-40mm",(Užs1!H43/1000)*Užs1!L43,0)))))</f>
        <v>0</v>
      </c>
      <c r="T4" s="92">
        <f>SUM(IF(Užs1!F43="PVC-04mm",(Užs1!E43/1000)*Užs1!L43,0)+(IF(Užs1!G43="PVC-04mm",(Užs1!E43/1000)*Užs1!L43,0)+(IF(Užs1!I43="PVC-04mm",(Užs1!H43/1000)*Užs1!L43,0)+(IF(Užs1!J43="PVC-04mm",(Užs1!H43/1000)*Užs1!L43,0)))))</f>
        <v>0</v>
      </c>
      <c r="U4" s="92">
        <f>SUM(IF(Užs1!F43="PVC-06mm",(Užs1!E43/1000)*Užs1!L43,0)+(IF(Užs1!G43="PVC-06mm",(Užs1!E43/1000)*Užs1!L43,0)+(IF(Užs1!I43="PVC-06mm",(Užs1!H43/1000)*Užs1!L43,0)+(IF(Užs1!J43="PVC-06mm",(Užs1!H43/1000)*Užs1!L43,0)))))</f>
        <v>0</v>
      </c>
      <c r="V4" s="92">
        <f>SUM(IF(Užs1!F43="PVC-08mm",(Užs1!E43/1000)*Užs1!L43,0)+(IF(Užs1!G43="PVC-08mm",(Užs1!E43/1000)*Užs1!L43,0)+(IF(Užs1!I43="PVC-08mm",(Užs1!H43/1000)*Užs1!L43,0)+(IF(Užs1!J43="PVC-08mm",(Užs1!H43/1000)*Užs1!L43,0)))))</f>
        <v>0</v>
      </c>
      <c r="W4" s="92">
        <f>SUM(IF(Užs1!F43="PVC-1mm",(Užs1!E43/1000)*Užs1!L43,0)+(IF(Užs1!G43="PVC-1mm",(Užs1!E43/1000)*Užs1!L43,0)+(IF(Užs1!I43="PVC-1mm",(Užs1!H43/1000)*Užs1!L43,0)+(IF(Užs1!J43="PVC-1mm",(Užs1!H43/1000)*Užs1!L43,0)))))</f>
        <v>0</v>
      </c>
      <c r="X4" s="92">
        <f>SUM(IF(Užs1!F43="PVC-2mm",(Užs1!E43/1000)*Užs1!L43,0)+(IF(Užs1!G43="PVC-2mm",(Užs1!E43/1000)*Užs1!L43,0)+(IF(Užs1!I43="PVC-2mm",(Užs1!H43/1000)*Užs1!L43,0)+(IF(Užs1!J43="PVC-2mm",(Užs1!H43/1000)*Užs1!L43,0)))))</f>
        <v>0</v>
      </c>
      <c r="Y4" s="92">
        <f>SUM(IF(Užs1!F43="PVC-42/2mm",(Užs1!E43/1000)*Užs1!L43,0)+(IF(Užs1!G43="PVC-42/2mm",(Užs1!E43/1000)*Užs1!L43,0)+(IF(Užs1!I43="PVC-42/2mm",(Užs1!H43/1000)*Užs1!L43,0)+(IF(Užs1!J43="PVC-42/2mm",(Užs1!H43/1000)*Užs1!L43,0)))))</f>
        <v>0</v>
      </c>
      <c r="Z4" s="313">
        <f>SUM(IF(Užs1!F43="BESIULIS-08mm",(Užs1!E43/1000)*Užs1!L43,0)+(IF(Užs1!G43="BESIULIS-08mm",(Užs1!E43/1000)*Užs1!L43,0)+(IF(Užs1!I43="BESIULIS-08mm",(Užs1!H43/1000)*Užs1!L43,0)+(IF(Užs1!J43="BESIULIS-08mm",(Užs1!H43/1000)*Užs1!L43,0)))))</f>
        <v>0</v>
      </c>
      <c r="AA4" s="313">
        <f>SUM(IF(Užs1!F43="BESIULIS-1mm",(Užs1!E43/1000)*Užs1!L43,0)+(IF(Užs1!G43="BESIULIS-1mm",(Užs1!E43/1000)*Užs1!L43,0)+(IF(Užs1!I43="BESIULIS-1mm",(Užs1!H43/1000)*Užs1!L43,0)+(IF(Užs1!J43="BESIULIS-1mm",(Užs1!H43/1000)*Užs1!L43,0)))))</f>
        <v>0</v>
      </c>
      <c r="AB4" s="313">
        <f>SUM(IF(Užs1!F43="BESIULIS-2mm",(Užs1!E43/1000)*Užs1!L43,0)+(IF(Užs1!G43="BESIULIS-2mm",(Užs1!E43/1000)*Užs1!L43,0)+(IF(Užs1!I43="BESIULIS-2mm",(Užs1!H43/1000)*Užs1!L43,0)+(IF(Užs1!J43="BESIULIS-2mm",(Užs1!H43/1000)*Užs1!L43,0)))))</f>
        <v>0</v>
      </c>
      <c r="AC4" s="93">
        <f>SUM(IF(Užs1!F43="KLIEN-PVC-04mm",(Užs1!E43/1000)*Užs1!L43,0)+(IF(Užs1!G43="KLIEN-PVC-04mm",(Užs1!E43/1000)*Užs1!L43,0)+(IF(Užs1!I43="KLIEN-PVC-04mm",(Užs1!H43/1000)*Užs1!L43,0)+(IF(Užs1!J43="KLIEN-PVC-04mm",(Užs1!H43/1000)*Užs1!L43,0)))))</f>
        <v>0</v>
      </c>
      <c r="AD4" s="93">
        <f>SUM(IF(Užs1!F43="KLIEN-PVC-06mm",(Užs1!E43/1000)*Užs1!L43,0)+(IF(Užs1!G43="KLIEN-PVC-06mm",(Užs1!E43/1000)*Užs1!L43,0)+(IF(Užs1!I43="KLIEN-PVC-06mm",(Užs1!H43/1000)*Užs1!L43,0)+(IF(Užs1!J43="KLIEN-PVC-06mm",(Užs1!H43/1000)*Užs1!L43,0)))))</f>
        <v>0</v>
      </c>
      <c r="AE4" s="93">
        <f>SUM(IF(Užs1!F43="KLIEN-PVC-08mm",(Užs1!E43/1000)*Užs1!L43,0)+(IF(Užs1!G43="KLIEN-PVC-08mm",(Užs1!E43/1000)*Užs1!L43,0)+(IF(Užs1!I43="KLIEN-PVC-08mm",(Užs1!H43/1000)*Užs1!L43,0)+(IF(Užs1!J43="KLIEN-PVC-08mm",(Užs1!H43/1000)*Užs1!L43,0)))))</f>
        <v>0</v>
      </c>
      <c r="AF4" s="93">
        <f>SUM(IF(Užs1!F43="KLIEN-PVC-1mm",(Užs1!E43/1000)*Užs1!L43,0)+(IF(Užs1!G43="KLIEN-PVC-1mm",(Užs1!E43/1000)*Užs1!L43,0)+(IF(Užs1!I43="KLIEN-PVC-1mm",(Užs1!H43/1000)*Užs1!L43,0)+(IF(Užs1!J43="KLIEN-PVC-1mm",(Užs1!H43/1000)*Užs1!L43,0)))))</f>
        <v>0</v>
      </c>
      <c r="AG4" s="93">
        <f>SUM(IF(Užs1!F43="KLIEN-PVC-2mm",(Užs1!E43/1000)*Užs1!L43,0)+(IF(Užs1!G43="KLIEN-PVC-2mm",(Užs1!E43/1000)*Užs1!L43,0)+(IF(Užs1!I43="KLIEN-PVC-2mm",(Užs1!H43/1000)*Užs1!L43,0)+(IF(Užs1!J43="KLIEN-PVC-2mm",(Užs1!H43/1000)*Užs1!L43,0)))))</f>
        <v>0</v>
      </c>
      <c r="AH4" s="93">
        <f>SUM(IF(Užs1!F43="KLIEN-PVC-42/2mm",(Užs1!E43/1000)*Užs1!L43,0)+(IF(Užs1!G43="KLIEN-PVC-42/2mm",(Užs1!E43/1000)*Užs1!L43,0)+(IF(Užs1!I43="KLIEN-PVC-42/2mm",(Užs1!H43/1000)*Užs1!L43,0)+(IF(Užs1!J43="KLIEN-PVC-42/2mm",(Užs1!H43/1000)*Užs1!L43,0)))))</f>
        <v>0</v>
      </c>
      <c r="AI4" s="315">
        <f>SUM(IF(Užs1!F43="KLIEN-BESIUL-08mm",(Užs1!E43/1000)*Užs1!L43,0)+(IF(Užs1!G43="KLIEN-BESIUL-08mm",(Užs1!E43/1000)*Užs1!L43,0)+(IF(Užs1!I43="KLIEN-BESIUL-08mm",(Užs1!H43/1000)*Užs1!L43,0)+(IF(Užs1!J43="KLIEN-BESIUL-08mm",(Užs1!H43/1000)*Užs1!L43,0)))))</f>
        <v>0</v>
      </c>
      <c r="AJ4" s="315">
        <f>SUM(IF(Užs1!F43="KLIEN-BESIUL-1mm",(Užs1!E43/1000)*Užs1!L43,0)+(IF(Užs1!G43="KLIEN-BESIUL-1mm",(Užs1!E43/1000)*Užs1!L43,0)+(IF(Užs1!I43="KLIEN-BESIUL-1mm",(Užs1!H43/1000)*Užs1!L43,0)+(IF(Užs1!J43="KLIEN-BESIUL-1mm",(Užs1!H43/1000)*Užs1!L43,0)))))</f>
        <v>0</v>
      </c>
      <c r="AK4" s="315">
        <f>SUM(IF(Užs1!F43="KLIEN-BESIUL-2mm",(Užs1!E43/1000)*Užs1!L43,0)+(IF(Užs1!G43="KLIEN-BESIUL-2mm",(Užs1!E43/1000)*Užs1!L43,0)+(IF(Užs1!I43="KLIEN-BESIUL-2mm",(Užs1!H43/1000)*Užs1!L43,0)+(IF(Užs1!J43="KLIEN-BESIUL-2mm",(Užs1!H43/1000)*Užs1!L43,0)))))</f>
        <v>0</v>
      </c>
      <c r="AL4" s="94">
        <f>SUM(IF(Užs1!F43="NE-PL-PVC-04mm",(Užs1!E43/1000)*Užs1!L43,0)+(IF(Užs1!G43="NE-PL-PVC-04mm",(Užs1!E43/1000)*Užs1!L43,0)+(IF(Užs1!I43="NE-PL-PVC-04mm",(Užs1!H43/1000)*Užs1!L43,0)+(IF(Užs1!J43="NE-PL-PVC-04mm",(Užs1!H43/1000)*Užs1!L43,0)))))</f>
        <v>0</v>
      </c>
      <c r="AM4" s="94">
        <f>SUM(IF(Užs1!F43="NE-PL-PVC-06mm",(Užs1!E43/1000)*Užs1!L43,0)+(IF(Užs1!G43="NE-PL-PVC-06mm",(Užs1!E43/1000)*Užs1!L43,0)+(IF(Užs1!I43="NE-PL-PVC-06mm",(Užs1!H43/1000)*Užs1!L43,0)+(IF(Užs1!J43="NE-PL-PVC-06mm",(Užs1!H43/1000)*Užs1!L43,0)))))</f>
        <v>0</v>
      </c>
      <c r="AN4" s="94">
        <f>SUM(IF(Užs1!F43="NE-PL-PVC-08mm",(Užs1!E43/1000)*Užs1!L43,0)+(IF(Užs1!G43="NE-PL-PVC-08mm",(Užs1!E43/1000)*Užs1!L43,0)+(IF(Užs1!I43="NE-PL-PVC-08mm",(Užs1!H43/1000)*Užs1!L43,0)+(IF(Užs1!J43="NE-PL-PVC-08mm",(Užs1!H43/1000)*Užs1!L43,0)))))</f>
        <v>0</v>
      </c>
      <c r="AO4" s="94">
        <f>SUM(IF(Užs1!F43="NE-PL-PVC-1mm",(Užs1!E43/1000)*Užs1!L43,0)+(IF(Užs1!G43="NE-PL-PVC-1mm",(Užs1!E43/1000)*Užs1!L43,0)+(IF(Užs1!I43="NE-PL-PVC-1mm",(Užs1!H43/1000)*Užs1!L43,0)+(IF(Užs1!J43="NE-PL-PVC-1mm",(Užs1!H43/1000)*Užs1!L43,0)))))</f>
        <v>0</v>
      </c>
      <c r="AP4" s="94">
        <f>SUM(IF(Užs1!F43="NE-PL-PVC-2mm",(Užs1!E43/1000)*Užs1!L43,0)+(IF(Užs1!G43="NE-PL-PVC-2mm",(Užs1!E43/1000)*Užs1!L43,0)+(IF(Užs1!I43="NE-PL-PVC-2mm",(Užs1!H43/1000)*Užs1!L43,0)+(IF(Užs1!J43="NE-PL-PVC-2mm",(Užs1!H43/1000)*Užs1!L43,0)))))</f>
        <v>0</v>
      </c>
      <c r="AQ4" s="94">
        <f>SUM(IF(Užs1!F43="NE-PL-PVC-42/2mm",(Užs1!E43/1000)*Užs1!L43,0)+(IF(Užs1!G43="NE-PL-PVC-42/2mm",(Užs1!E43/1000)*Užs1!L43,0)+(IF(Užs1!I43="NE-PL-PVC-42/2mm",(Užs1!H43/1000)*Užs1!L43,0)+(IF(Užs1!J43="NE-PL-PVC-42/2mm",(Užs1!H43/1000)*Užs1!L43,0)))))</f>
        <v>0</v>
      </c>
      <c r="AR4" s="79"/>
    </row>
    <row r="5" spans="1:44" ht="17.100000000000001" customHeight="1">
      <c r="A5" s="79"/>
      <c r="B5" s="233" t="s">
        <v>46</v>
      </c>
      <c r="C5" s="236" t="s">
        <v>429</v>
      </c>
      <c r="D5" s="79"/>
      <c r="E5" s="79"/>
      <c r="F5" s="79"/>
      <c r="G5" s="79"/>
      <c r="H5" s="79"/>
      <c r="I5" s="79"/>
      <c r="J5" s="79"/>
      <c r="K5" s="87">
        <v>4</v>
      </c>
      <c r="L5" s="88">
        <f>Užs1!L44</f>
        <v>0</v>
      </c>
      <c r="M5" s="89">
        <f>(Užs1!E44/1000)*(Užs1!H44/1000)*Užs1!L44</f>
        <v>0</v>
      </c>
      <c r="N5" s="90">
        <f>SUM(IF(Užs1!F44="MEL",(Užs1!E44/1000)*Užs1!L44,0)+(IF(Užs1!G44="MEL",(Užs1!E44/1000)*Užs1!L44,0)+(IF(Užs1!I44="MEL",(Užs1!H44/1000)*Užs1!L44,0)+(IF(Užs1!J44="MEL",(Užs1!H44/1000)*Užs1!L44,0)))))</f>
        <v>0</v>
      </c>
      <c r="O5" s="91">
        <f>SUM(IF(Užs1!F44="MEL-BALTAS",(Užs1!E44/1000)*Užs1!L44,0)+(IF(Užs1!G44="MEL-BALTAS",(Užs1!E44/1000)*Užs1!L44,0)+(IF(Užs1!I44="MEL-BALTAS",(Užs1!H44/1000)*Užs1!L44,0)+(IF(Užs1!J44="MEL-BALTAS",(Užs1!H44/1000)*Užs1!L44,0)))))</f>
        <v>0</v>
      </c>
      <c r="P5" s="91">
        <f>SUM(IF(Užs1!F44="MEL-PILKAS",(Užs1!E44/1000)*Užs1!L44,0)+(IF(Užs1!G44="MEL-PILKAS",(Užs1!E44/1000)*Užs1!L44,0)+(IF(Užs1!I44="MEL-PILKAS",(Užs1!H44/1000)*Užs1!L44,0)+(IF(Užs1!J44="MEL-PILKAS",(Užs1!H44/1000)*Užs1!L44,0)))))</f>
        <v>0</v>
      </c>
      <c r="Q5" s="91">
        <f>SUM(IF(Užs1!F44="MEL-KLIENTO",(Užs1!E44/1000)*Užs1!L44,0)+(IF(Užs1!G44="MEL-KLIENTO",(Užs1!E44/1000)*Užs1!L44,0)+(IF(Užs1!I44="MEL-KLIENTO",(Užs1!H44/1000)*Užs1!L44,0)+(IF(Užs1!J44="MEL-KLIENTO",(Užs1!H44/1000)*Užs1!L44,0)))))</f>
        <v>0</v>
      </c>
      <c r="R5" s="91">
        <f>SUM(IF(Užs1!F44="MEL-NE-PL",(Užs1!E44/1000)*Užs1!L44,0)+(IF(Užs1!G44="MEL-NE-PL",(Užs1!E44/1000)*Užs1!L44,0)+(IF(Užs1!I44="MEL-NE-PL",(Užs1!H44/1000)*Užs1!L44,0)+(IF(Užs1!J44="MEL-NE-PL",(Užs1!H44/1000)*Užs1!L44,0)))))</f>
        <v>0</v>
      </c>
      <c r="S5" s="91">
        <f>SUM(IF(Užs1!F44="MEL-40mm",(Užs1!E44/1000)*Užs1!L44,0)+(IF(Užs1!G44="MEL-40mm",(Užs1!E44/1000)*Užs1!L44,0)+(IF(Užs1!I44="MEL-40mm",(Užs1!H44/1000)*Užs1!L44,0)+(IF(Užs1!J44="MEL-40mm",(Užs1!H44/1000)*Užs1!L44,0)))))</f>
        <v>0</v>
      </c>
      <c r="T5" s="92">
        <f>SUM(IF(Užs1!F44="PVC-04mm",(Užs1!E44/1000)*Užs1!L44,0)+(IF(Užs1!G44="PVC-04mm",(Užs1!E44/1000)*Užs1!L44,0)+(IF(Užs1!I44="PVC-04mm",(Užs1!H44/1000)*Užs1!L44,0)+(IF(Užs1!J44="PVC-04mm",(Užs1!H44/1000)*Užs1!L44,0)))))</f>
        <v>0</v>
      </c>
      <c r="U5" s="92">
        <f>SUM(IF(Užs1!F44="PVC-06mm",(Užs1!E44/1000)*Užs1!L44,0)+(IF(Užs1!G44="PVC-06mm",(Užs1!E44/1000)*Užs1!L44,0)+(IF(Užs1!I44="PVC-06mm",(Užs1!H44/1000)*Užs1!L44,0)+(IF(Užs1!J44="PVC-06mm",(Užs1!H44/1000)*Užs1!L44,0)))))</f>
        <v>0</v>
      </c>
      <c r="V5" s="92">
        <f>SUM(IF(Užs1!F44="PVC-08mm",(Užs1!E44/1000)*Užs1!L44,0)+(IF(Užs1!G44="PVC-08mm",(Užs1!E44/1000)*Užs1!L44,0)+(IF(Užs1!I44="PVC-08mm",(Užs1!H44/1000)*Užs1!L44,0)+(IF(Užs1!J44="PVC-08mm",(Užs1!H44/1000)*Užs1!L44,0)))))</f>
        <v>0</v>
      </c>
      <c r="W5" s="92">
        <f>SUM(IF(Užs1!F44="PVC-1mm",(Užs1!E44/1000)*Užs1!L44,0)+(IF(Užs1!G44="PVC-1mm",(Užs1!E44/1000)*Užs1!L44,0)+(IF(Užs1!I44="PVC-1mm",(Užs1!H44/1000)*Užs1!L44,0)+(IF(Užs1!J44="PVC-1mm",(Užs1!H44/1000)*Užs1!L44,0)))))</f>
        <v>0</v>
      </c>
      <c r="X5" s="92">
        <f>SUM(IF(Užs1!F44="PVC-2mm",(Užs1!E44/1000)*Užs1!L44,0)+(IF(Užs1!G44="PVC-2mm",(Užs1!E44/1000)*Užs1!L44,0)+(IF(Užs1!I44="PVC-2mm",(Užs1!H44/1000)*Užs1!L44,0)+(IF(Užs1!J44="PVC-2mm",(Užs1!H44/1000)*Užs1!L44,0)))))</f>
        <v>0</v>
      </c>
      <c r="Y5" s="92">
        <f>SUM(IF(Užs1!F44="PVC-42/2mm",(Užs1!E44/1000)*Užs1!L44,0)+(IF(Užs1!G44="PVC-42/2mm",(Užs1!E44/1000)*Užs1!L44,0)+(IF(Užs1!I44="PVC-42/2mm",(Užs1!H44/1000)*Užs1!L44,0)+(IF(Užs1!J44="PVC-42/2mm",(Užs1!H44/1000)*Užs1!L44,0)))))</f>
        <v>0</v>
      </c>
      <c r="Z5" s="313">
        <f>SUM(IF(Užs1!F44="BESIULIS-08mm",(Užs1!E44/1000)*Užs1!L44,0)+(IF(Užs1!G44="BESIULIS-08mm",(Užs1!E44/1000)*Užs1!L44,0)+(IF(Užs1!I44="BESIULIS-08mm",(Užs1!H44/1000)*Užs1!L44,0)+(IF(Užs1!J44="BESIULIS-08mm",(Užs1!H44/1000)*Užs1!L44,0)))))</f>
        <v>0</v>
      </c>
      <c r="AA5" s="313">
        <f>SUM(IF(Užs1!F44="BESIULIS-1mm",(Užs1!E44/1000)*Užs1!L44,0)+(IF(Užs1!G44="BESIULIS-1mm",(Užs1!E44/1000)*Užs1!L44,0)+(IF(Užs1!I44="BESIULIS-1mm",(Užs1!H44/1000)*Užs1!L44,0)+(IF(Užs1!J44="BESIULIS-1mm",(Užs1!H44/1000)*Užs1!L44,0)))))</f>
        <v>0</v>
      </c>
      <c r="AB5" s="313">
        <f>SUM(IF(Užs1!F44="BESIULIS-2mm",(Užs1!E44/1000)*Užs1!L44,0)+(IF(Užs1!G44="BESIULIS-2mm",(Užs1!E44/1000)*Užs1!L44,0)+(IF(Užs1!I44="BESIULIS-2mm",(Užs1!H44/1000)*Užs1!L44,0)+(IF(Užs1!J44="BESIULIS-2mm",(Užs1!H44/1000)*Užs1!L44,0)))))</f>
        <v>0</v>
      </c>
      <c r="AC5" s="93">
        <f>SUM(IF(Užs1!F44="KLIEN-PVC-04mm",(Užs1!E44/1000)*Užs1!L44,0)+(IF(Užs1!G44="KLIEN-PVC-04mm",(Užs1!E44/1000)*Užs1!L44,0)+(IF(Užs1!I44="KLIEN-PVC-04mm",(Užs1!H44/1000)*Užs1!L44,0)+(IF(Užs1!J44="KLIEN-PVC-04mm",(Užs1!H44/1000)*Užs1!L44,0)))))</f>
        <v>0</v>
      </c>
      <c r="AD5" s="93">
        <f>SUM(IF(Užs1!F44="KLIEN-PVC-06mm",(Užs1!E44/1000)*Užs1!L44,0)+(IF(Užs1!G44="KLIEN-PVC-06mm",(Užs1!E44/1000)*Užs1!L44,0)+(IF(Užs1!I44="KLIEN-PVC-06mm",(Užs1!H44/1000)*Užs1!L44,0)+(IF(Užs1!J44="KLIEN-PVC-06mm",(Užs1!H44/1000)*Užs1!L44,0)))))</f>
        <v>0</v>
      </c>
      <c r="AE5" s="93">
        <f>SUM(IF(Užs1!F44="KLIEN-PVC-08mm",(Užs1!E44/1000)*Užs1!L44,0)+(IF(Užs1!G44="KLIEN-PVC-08mm",(Užs1!E44/1000)*Užs1!L44,0)+(IF(Užs1!I44="KLIEN-PVC-08mm",(Užs1!H44/1000)*Užs1!L44,0)+(IF(Užs1!J44="KLIEN-PVC-08mm",(Užs1!H44/1000)*Užs1!L44,0)))))</f>
        <v>0</v>
      </c>
      <c r="AF5" s="93">
        <f>SUM(IF(Užs1!F44="KLIEN-PVC-1mm",(Užs1!E44/1000)*Užs1!L44,0)+(IF(Užs1!G44="KLIEN-PVC-1mm",(Užs1!E44/1000)*Užs1!L44,0)+(IF(Užs1!I44="KLIEN-PVC-1mm",(Užs1!H44/1000)*Užs1!L44,0)+(IF(Užs1!J44="KLIEN-PVC-1mm",(Užs1!H44/1000)*Užs1!L44,0)))))</f>
        <v>0</v>
      </c>
      <c r="AG5" s="93">
        <f>SUM(IF(Užs1!F44="KLIEN-PVC-2mm",(Užs1!E44/1000)*Užs1!L44,0)+(IF(Užs1!G44="KLIEN-PVC-2mm",(Užs1!E44/1000)*Užs1!L44,0)+(IF(Užs1!I44="KLIEN-PVC-2mm",(Užs1!H44/1000)*Užs1!L44,0)+(IF(Užs1!J44="KLIEN-PVC-2mm",(Užs1!H44/1000)*Užs1!L44,0)))))</f>
        <v>0</v>
      </c>
      <c r="AH5" s="93">
        <f>SUM(IF(Užs1!F44="KLIEN-PVC-42/2mm",(Užs1!E44/1000)*Užs1!L44,0)+(IF(Užs1!G44="KLIEN-PVC-42/2mm",(Užs1!E44/1000)*Užs1!L44,0)+(IF(Užs1!I44="KLIEN-PVC-42/2mm",(Užs1!H44/1000)*Užs1!L44,0)+(IF(Užs1!J44="KLIEN-PVC-42/2mm",(Užs1!H44/1000)*Užs1!L44,0)))))</f>
        <v>0</v>
      </c>
      <c r="AI5" s="315">
        <f>SUM(IF(Užs1!F44="KLIEN-BESIUL-08mm",(Užs1!E44/1000)*Užs1!L44,0)+(IF(Užs1!G44="KLIEN-BESIUL-08mm",(Užs1!E44/1000)*Užs1!L44,0)+(IF(Užs1!I44="KLIEN-BESIUL-08mm",(Užs1!H44/1000)*Užs1!L44,0)+(IF(Užs1!J44="KLIEN-BESIUL-08mm",(Užs1!H44/1000)*Užs1!L44,0)))))</f>
        <v>0</v>
      </c>
      <c r="AJ5" s="315">
        <f>SUM(IF(Užs1!F44="KLIEN-BESIUL-1mm",(Užs1!E44/1000)*Užs1!L44,0)+(IF(Užs1!G44="KLIEN-BESIUL-1mm",(Užs1!E44/1000)*Užs1!L44,0)+(IF(Užs1!I44="KLIEN-BESIUL-1mm",(Užs1!H44/1000)*Užs1!L44,0)+(IF(Užs1!J44="KLIEN-BESIUL-1mm",(Užs1!H44/1000)*Užs1!L44,0)))))</f>
        <v>0</v>
      </c>
      <c r="AK5" s="315">
        <f>SUM(IF(Užs1!F44="KLIEN-BESIUL-2mm",(Užs1!E44/1000)*Užs1!L44,0)+(IF(Užs1!G44="KLIEN-BESIUL-2mm",(Užs1!E44/1000)*Užs1!L44,0)+(IF(Užs1!I44="KLIEN-BESIUL-2mm",(Užs1!H44/1000)*Užs1!L44,0)+(IF(Užs1!J44="KLIEN-BESIUL-2mm",(Užs1!H44/1000)*Užs1!L44,0)))))</f>
        <v>0</v>
      </c>
      <c r="AL5" s="94">
        <f>SUM(IF(Užs1!F44="NE-PL-PVC-04mm",(Užs1!E44/1000)*Užs1!L44,0)+(IF(Užs1!G44="NE-PL-PVC-04mm",(Užs1!E44/1000)*Užs1!L44,0)+(IF(Užs1!I44="NE-PL-PVC-04mm",(Užs1!H44/1000)*Užs1!L44,0)+(IF(Užs1!J44="NE-PL-PVC-04mm",(Užs1!H44/1000)*Užs1!L44,0)))))</f>
        <v>0</v>
      </c>
      <c r="AM5" s="94">
        <f>SUM(IF(Užs1!F44="NE-PL-PVC-06mm",(Užs1!E44/1000)*Užs1!L44,0)+(IF(Užs1!G44="NE-PL-PVC-06mm",(Užs1!E44/1000)*Užs1!L44,0)+(IF(Užs1!I44="NE-PL-PVC-06mm",(Užs1!H44/1000)*Užs1!L44,0)+(IF(Užs1!J44="NE-PL-PVC-06mm",(Užs1!H44/1000)*Užs1!L44,0)))))</f>
        <v>0</v>
      </c>
      <c r="AN5" s="94">
        <f>SUM(IF(Užs1!F44="NE-PL-PVC-08mm",(Užs1!E44/1000)*Užs1!L44,0)+(IF(Užs1!G44="NE-PL-PVC-08mm",(Užs1!E44/1000)*Užs1!L44,0)+(IF(Užs1!I44="NE-PL-PVC-08mm",(Užs1!H44/1000)*Užs1!L44,0)+(IF(Užs1!J44="NE-PL-PVC-08mm",(Užs1!H44/1000)*Užs1!L44,0)))))</f>
        <v>0</v>
      </c>
      <c r="AO5" s="94">
        <f>SUM(IF(Užs1!F44="NE-PL-PVC-1mm",(Užs1!E44/1000)*Užs1!L44,0)+(IF(Užs1!G44="NE-PL-PVC-1mm",(Užs1!E44/1000)*Užs1!L44,0)+(IF(Užs1!I44="NE-PL-PVC-1mm",(Užs1!H44/1000)*Užs1!L44,0)+(IF(Užs1!J44="NE-PL-PVC-1mm",(Užs1!H44/1000)*Užs1!L44,0)))))</f>
        <v>0</v>
      </c>
      <c r="AP5" s="94">
        <f>SUM(IF(Užs1!F44="NE-PL-PVC-2mm",(Užs1!E44/1000)*Užs1!L44,0)+(IF(Užs1!G44="NE-PL-PVC-2mm",(Užs1!E44/1000)*Užs1!L44,0)+(IF(Užs1!I44="NE-PL-PVC-2mm",(Užs1!H44/1000)*Užs1!L44,0)+(IF(Užs1!J44="NE-PL-PVC-2mm",(Užs1!H44/1000)*Užs1!L44,0)))))</f>
        <v>0</v>
      </c>
      <c r="AQ5" s="94">
        <f>SUM(IF(Užs1!F44="NE-PL-PVC-42/2mm",(Užs1!E44/1000)*Užs1!L44,0)+(IF(Užs1!G44="NE-PL-PVC-42/2mm",(Užs1!E44/1000)*Užs1!L44,0)+(IF(Užs1!I44="NE-PL-PVC-42/2mm",(Užs1!H44/1000)*Užs1!L44,0)+(IF(Užs1!J44="NE-PL-PVC-42/2mm",(Užs1!H44/1000)*Užs1!L44,0)))))</f>
        <v>0</v>
      </c>
      <c r="AR5" s="79"/>
    </row>
    <row r="6" spans="1:44" ht="17.100000000000001" customHeight="1">
      <c r="A6" s="79"/>
      <c r="B6" s="233" t="s">
        <v>48</v>
      </c>
      <c r="C6" s="236" t="s">
        <v>430</v>
      </c>
      <c r="D6" s="79"/>
      <c r="E6" s="79"/>
      <c r="F6" s="79"/>
      <c r="G6" s="79"/>
      <c r="H6" s="79"/>
      <c r="I6" s="79"/>
      <c r="J6" s="79"/>
      <c r="K6" s="87">
        <v>5</v>
      </c>
      <c r="L6" s="88">
        <f>Užs1!L45</f>
        <v>0</v>
      </c>
      <c r="M6" s="89">
        <f>(Užs1!E45/1000)*(Užs1!H45/1000)*Užs1!L45</f>
        <v>0</v>
      </c>
      <c r="N6" s="90">
        <f>SUM(IF(Užs1!F45="MEL",(Užs1!E45/1000)*Užs1!L45,0)+(IF(Užs1!G45="MEL",(Užs1!E45/1000)*Užs1!L45,0)+(IF(Užs1!I45="MEL",(Užs1!H45/1000)*Užs1!L45,0)+(IF(Užs1!J45="MEL",(Užs1!H45/1000)*Užs1!L45,0)))))</f>
        <v>0</v>
      </c>
      <c r="O6" s="91">
        <f>SUM(IF(Užs1!F45="MEL-BALTAS",(Užs1!E45/1000)*Užs1!L45,0)+(IF(Užs1!G45="MEL-BALTAS",(Užs1!E45/1000)*Užs1!L45,0)+(IF(Užs1!I45="MEL-BALTAS",(Užs1!H45/1000)*Užs1!L45,0)+(IF(Užs1!J45="MEL-BALTAS",(Užs1!H45/1000)*Užs1!L45,0)))))</f>
        <v>0</v>
      </c>
      <c r="P6" s="91">
        <f>SUM(IF(Užs1!F45="MEL-PILKAS",(Užs1!E45/1000)*Užs1!L45,0)+(IF(Užs1!G45="MEL-PILKAS",(Užs1!E45/1000)*Užs1!L45,0)+(IF(Užs1!I45="MEL-PILKAS",(Užs1!H45/1000)*Užs1!L45,0)+(IF(Užs1!J45="MEL-PILKAS",(Užs1!H45/1000)*Užs1!L45,0)))))</f>
        <v>0</v>
      </c>
      <c r="Q6" s="91">
        <f>SUM(IF(Užs1!F45="MEL-KLIENTO",(Užs1!E45/1000)*Užs1!L45,0)+(IF(Užs1!G45="MEL-KLIENTO",(Užs1!E45/1000)*Užs1!L45,0)+(IF(Užs1!I45="MEL-KLIENTO",(Užs1!H45/1000)*Užs1!L45,0)+(IF(Užs1!J45="MEL-KLIENTO",(Užs1!H45/1000)*Užs1!L45,0)))))</f>
        <v>0</v>
      </c>
      <c r="R6" s="91">
        <f>SUM(IF(Užs1!F45="MEL-NE-PL",(Užs1!E45/1000)*Užs1!L45,0)+(IF(Užs1!G45="MEL-NE-PL",(Užs1!E45/1000)*Užs1!L45,0)+(IF(Užs1!I45="MEL-NE-PL",(Užs1!H45/1000)*Užs1!L45,0)+(IF(Užs1!J45="MEL-NE-PL",(Užs1!H45/1000)*Užs1!L45,0)))))</f>
        <v>0</v>
      </c>
      <c r="S6" s="91">
        <f>SUM(IF(Užs1!F45="MEL-40mm",(Užs1!E45/1000)*Užs1!L45,0)+(IF(Užs1!G45="MEL-40mm",(Užs1!E45/1000)*Užs1!L45,0)+(IF(Užs1!I45="MEL-40mm",(Užs1!H45/1000)*Užs1!L45,0)+(IF(Užs1!J45="MEL-40mm",(Užs1!H45/1000)*Užs1!L45,0)))))</f>
        <v>0</v>
      </c>
      <c r="T6" s="92">
        <f>SUM(IF(Užs1!F45="PVC-04mm",(Užs1!E45/1000)*Užs1!L45,0)+(IF(Užs1!G45="PVC-04mm",(Užs1!E45/1000)*Užs1!L45,0)+(IF(Užs1!I45="PVC-04mm",(Užs1!H45/1000)*Užs1!L45,0)+(IF(Užs1!J45="PVC-04mm",(Užs1!H45/1000)*Užs1!L45,0)))))</f>
        <v>0</v>
      </c>
      <c r="U6" s="92">
        <f>SUM(IF(Užs1!F45="PVC-06mm",(Užs1!E45/1000)*Užs1!L45,0)+(IF(Užs1!G45="PVC-06mm",(Užs1!E45/1000)*Užs1!L45,0)+(IF(Užs1!I45="PVC-06mm",(Užs1!H45/1000)*Užs1!L45,0)+(IF(Užs1!J45="PVC-06mm",(Užs1!H45/1000)*Užs1!L45,0)))))</f>
        <v>0</v>
      </c>
      <c r="V6" s="92">
        <f>SUM(IF(Užs1!F45="PVC-08mm",(Užs1!E45/1000)*Užs1!L45,0)+(IF(Užs1!G45="PVC-08mm",(Užs1!E45/1000)*Užs1!L45,0)+(IF(Užs1!I45="PVC-08mm",(Užs1!H45/1000)*Užs1!L45,0)+(IF(Užs1!J45="PVC-08mm",(Užs1!H45/1000)*Užs1!L45,0)))))</f>
        <v>0</v>
      </c>
      <c r="W6" s="92">
        <f>SUM(IF(Užs1!F45="PVC-1mm",(Užs1!E45/1000)*Užs1!L45,0)+(IF(Užs1!G45="PVC-1mm",(Užs1!E45/1000)*Užs1!L45,0)+(IF(Užs1!I45="PVC-1mm",(Užs1!H45/1000)*Užs1!L45,0)+(IF(Užs1!J45="PVC-1mm",(Užs1!H45/1000)*Užs1!L45,0)))))</f>
        <v>0</v>
      </c>
      <c r="X6" s="92">
        <f>SUM(IF(Užs1!F45="PVC-2mm",(Užs1!E45/1000)*Užs1!L45,0)+(IF(Užs1!G45="PVC-2mm",(Užs1!E45/1000)*Užs1!L45,0)+(IF(Užs1!I45="PVC-2mm",(Užs1!H45/1000)*Užs1!L45,0)+(IF(Užs1!J45="PVC-2mm",(Užs1!H45/1000)*Užs1!L45,0)))))</f>
        <v>0</v>
      </c>
      <c r="Y6" s="92">
        <f>SUM(IF(Užs1!F45="PVC-42/2mm",(Užs1!E45/1000)*Užs1!L45,0)+(IF(Užs1!G45="PVC-42/2mm",(Užs1!E45/1000)*Užs1!L45,0)+(IF(Užs1!I45="PVC-42/2mm",(Užs1!H45/1000)*Užs1!L45,0)+(IF(Užs1!J45="PVC-42/2mm",(Užs1!H45/1000)*Užs1!L45,0)))))</f>
        <v>0</v>
      </c>
      <c r="Z6" s="313">
        <f>SUM(IF(Užs1!F45="BESIULIS-08mm",(Užs1!E45/1000)*Užs1!L45,0)+(IF(Užs1!G45="BESIULIS-08mm",(Užs1!E45/1000)*Užs1!L45,0)+(IF(Užs1!I45="BESIULIS-08mm",(Užs1!H45/1000)*Užs1!L45,0)+(IF(Užs1!J45="BESIULIS-08mm",(Užs1!H45/1000)*Užs1!L45,0)))))</f>
        <v>0</v>
      </c>
      <c r="AA6" s="313">
        <f>SUM(IF(Užs1!F45="BESIULIS-1mm",(Užs1!E45/1000)*Užs1!L45,0)+(IF(Užs1!G45="BESIULIS-1mm",(Užs1!E45/1000)*Užs1!L45,0)+(IF(Užs1!I45="BESIULIS-1mm",(Užs1!H45/1000)*Užs1!L45,0)+(IF(Užs1!J45="BESIULIS-1mm",(Užs1!H45/1000)*Užs1!L45,0)))))</f>
        <v>0</v>
      </c>
      <c r="AB6" s="313">
        <f>SUM(IF(Užs1!F45="BESIULIS-2mm",(Užs1!E45/1000)*Užs1!L45,0)+(IF(Užs1!G45="BESIULIS-2mm",(Užs1!E45/1000)*Užs1!L45,0)+(IF(Užs1!I45="BESIULIS-2mm",(Užs1!H45/1000)*Užs1!L45,0)+(IF(Užs1!J45="BESIULIS-2mm",(Užs1!H45/1000)*Užs1!L45,0)))))</f>
        <v>0</v>
      </c>
      <c r="AC6" s="93">
        <f>SUM(IF(Užs1!F45="KLIEN-PVC-04mm",(Užs1!E45/1000)*Užs1!L45,0)+(IF(Užs1!G45="KLIEN-PVC-04mm",(Užs1!E45/1000)*Užs1!L45,0)+(IF(Užs1!I45="KLIEN-PVC-04mm",(Užs1!H45/1000)*Užs1!L45,0)+(IF(Užs1!J45="KLIEN-PVC-04mm",(Užs1!H45/1000)*Užs1!L45,0)))))</f>
        <v>0</v>
      </c>
      <c r="AD6" s="93">
        <f>SUM(IF(Užs1!F45="KLIEN-PVC-06mm",(Užs1!E45/1000)*Užs1!L45,0)+(IF(Užs1!G45="KLIEN-PVC-06mm",(Užs1!E45/1000)*Užs1!L45,0)+(IF(Užs1!I45="KLIEN-PVC-06mm",(Užs1!H45/1000)*Užs1!L45,0)+(IF(Užs1!J45="KLIEN-PVC-06mm",(Užs1!H45/1000)*Užs1!L45,0)))))</f>
        <v>0</v>
      </c>
      <c r="AE6" s="93">
        <f>SUM(IF(Užs1!F45="KLIEN-PVC-08mm",(Užs1!E45/1000)*Užs1!L45,0)+(IF(Užs1!G45="KLIEN-PVC-08mm",(Užs1!E45/1000)*Užs1!L45,0)+(IF(Užs1!I45="KLIEN-PVC-08mm",(Užs1!H45/1000)*Užs1!L45,0)+(IF(Užs1!J45="KLIEN-PVC-08mm",(Užs1!H45/1000)*Užs1!L45,0)))))</f>
        <v>0</v>
      </c>
      <c r="AF6" s="93">
        <f>SUM(IF(Užs1!F45="KLIEN-PVC-1mm",(Užs1!E45/1000)*Užs1!L45,0)+(IF(Užs1!G45="KLIEN-PVC-1mm",(Užs1!E45/1000)*Užs1!L45,0)+(IF(Užs1!I45="KLIEN-PVC-1mm",(Užs1!H45/1000)*Užs1!L45,0)+(IF(Užs1!J45="KLIEN-PVC-1mm",(Užs1!H45/1000)*Užs1!L45,0)))))</f>
        <v>0</v>
      </c>
      <c r="AG6" s="93">
        <f>SUM(IF(Užs1!F45="KLIEN-PVC-2mm",(Užs1!E45/1000)*Užs1!L45,0)+(IF(Užs1!G45="KLIEN-PVC-2mm",(Užs1!E45/1000)*Užs1!L45,0)+(IF(Užs1!I45="KLIEN-PVC-2mm",(Užs1!H45/1000)*Užs1!L45,0)+(IF(Užs1!J45="KLIEN-PVC-2mm",(Užs1!H45/1000)*Užs1!L45,0)))))</f>
        <v>0</v>
      </c>
      <c r="AH6" s="93">
        <f>SUM(IF(Užs1!F45="KLIEN-PVC-42/2mm",(Užs1!E45/1000)*Užs1!L45,0)+(IF(Užs1!G45="KLIEN-PVC-42/2mm",(Užs1!E45/1000)*Užs1!L45,0)+(IF(Užs1!I45="KLIEN-PVC-42/2mm",(Užs1!H45/1000)*Užs1!L45,0)+(IF(Užs1!J45="KLIEN-PVC-42/2mm",(Užs1!H45/1000)*Užs1!L45,0)))))</f>
        <v>0</v>
      </c>
      <c r="AI6" s="315">
        <f>SUM(IF(Užs1!F45="KLIEN-BESIUL-08mm",(Užs1!E45/1000)*Užs1!L45,0)+(IF(Užs1!G45="KLIEN-BESIUL-08mm",(Užs1!E45/1000)*Užs1!L45,0)+(IF(Užs1!I45="KLIEN-BESIUL-08mm",(Užs1!H45/1000)*Užs1!L45,0)+(IF(Užs1!J45="KLIEN-BESIUL-08mm",(Užs1!H45/1000)*Užs1!L45,0)))))</f>
        <v>0</v>
      </c>
      <c r="AJ6" s="315">
        <f>SUM(IF(Užs1!F45="KLIEN-BESIUL-1mm",(Užs1!E45/1000)*Užs1!L45,0)+(IF(Užs1!G45="KLIEN-BESIUL-1mm",(Užs1!E45/1000)*Užs1!L45,0)+(IF(Užs1!I45="KLIEN-BESIUL-1mm",(Užs1!H45/1000)*Užs1!L45,0)+(IF(Užs1!J45="KLIEN-BESIUL-1mm",(Užs1!H45/1000)*Užs1!L45,0)))))</f>
        <v>0</v>
      </c>
      <c r="AK6" s="315">
        <f>SUM(IF(Užs1!F45="KLIEN-BESIUL-2mm",(Užs1!E45/1000)*Užs1!L45,0)+(IF(Užs1!G45="KLIEN-BESIUL-2mm",(Užs1!E45/1000)*Užs1!L45,0)+(IF(Užs1!I45="KLIEN-BESIUL-2mm",(Užs1!H45/1000)*Užs1!L45,0)+(IF(Užs1!J45="KLIEN-BESIUL-2mm",(Užs1!H45/1000)*Užs1!L45,0)))))</f>
        <v>0</v>
      </c>
      <c r="AL6" s="94">
        <f>SUM(IF(Užs1!F45="NE-PL-PVC-04mm",(Užs1!E45/1000)*Užs1!L45,0)+(IF(Užs1!G45="NE-PL-PVC-04mm",(Užs1!E45/1000)*Užs1!L45,0)+(IF(Užs1!I45="NE-PL-PVC-04mm",(Užs1!H45/1000)*Užs1!L45,0)+(IF(Užs1!J45="NE-PL-PVC-04mm",(Užs1!H45/1000)*Užs1!L45,0)))))</f>
        <v>0</v>
      </c>
      <c r="AM6" s="94">
        <f>SUM(IF(Užs1!F45="NE-PL-PVC-06mm",(Užs1!E45/1000)*Užs1!L45,0)+(IF(Užs1!G45="NE-PL-PVC-06mm",(Užs1!E45/1000)*Užs1!L45,0)+(IF(Užs1!I45="NE-PL-PVC-06mm",(Užs1!H45/1000)*Užs1!L45,0)+(IF(Užs1!J45="NE-PL-PVC-06mm",(Užs1!H45/1000)*Užs1!L45,0)))))</f>
        <v>0</v>
      </c>
      <c r="AN6" s="94">
        <f>SUM(IF(Užs1!F45="NE-PL-PVC-08mm",(Užs1!E45/1000)*Užs1!L45,0)+(IF(Užs1!G45="NE-PL-PVC-08mm",(Užs1!E45/1000)*Užs1!L45,0)+(IF(Užs1!I45="NE-PL-PVC-08mm",(Užs1!H45/1000)*Užs1!L45,0)+(IF(Užs1!J45="NE-PL-PVC-08mm",(Užs1!H45/1000)*Užs1!L45,0)))))</f>
        <v>0</v>
      </c>
      <c r="AO6" s="94">
        <f>SUM(IF(Užs1!F45="NE-PL-PVC-1mm",(Užs1!E45/1000)*Užs1!L45,0)+(IF(Užs1!G45="NE-PL-PVC-1mm",(Užs1!E45/1000)*Užs1!L45,0)+(IF(Užs1!I45="NE-PL-PVC-1mm",(Užs1!H45/1000)*Užs1!L45,0)+(IF(Užs1!J45="NE-PL-PVC-1mm",(Užs1!H45/1000)*Užs1!L45,0)))))</f>
        <v>0</v>
      </c>
      <c r="AP6" s="94">
        <f>SUM(IF(Užs1!F45="NE-PL-PVC-2mm",(Užs1!E45/1000)*Užs1!L45,0)+(IF(Užs1!G45="NE-PL-PVC-2mm",(Užs1!E45/1000)*Užs1!L45,0)+(IF(Užs1!I45="NE-PL-PVC-2mm",(Užs1!H45/1000)*Užs1!L45,0)+(IF(Užs1!J45="NE-PL-PVC-2mm",(Užs1!H45/1000)*Užs1!L45,0)))))</f>
        <v>0</v>
      </c>
      <c r="AQ6" s="94">
        <f>SUM(IF(Užs1!F45="NE-PL-PVC-42/2mm",(Užs1!E45/1000)*Užs1!L45,0)+(IF(Užs1!G45="NE-PL-PVC-42/2mm",(Užs1!E45/1000)*Užs1!L45,0)+(IF(Užs1!I45="NE-PL-PVC-42/2mm",(Užs1!H45/1000)*Užs1!L45,0)+(IF(Užs1!J45="NE-PL-PVC-42/2mm",(Užs1!H45/1000)*Užs1!L45,0)))))</f>
        <v>0</v>
      </c>
      <c r="AR6" s="79"/>
    </row>
    <row r="7" spans="1:44" ht="17.100000000000001" customHeight="1">
      <c r="A7" s="79"/>
      <c r="B7" s="233" t="s">
        <v>50</v>
      </c>
      <c r="C7" s="236" t="s">
        <v>431</v>
      </c>
      <c r="D7" s="79"/>
      <c r="E7" s="79"/>
      <c r="F7" s="79"/>
      <c r="G7" s="79"/>
      <c r="H7" s="79"/>
      <c r="I7" s="79"/>
      <c r="J7" s="79"/>
      <c r="K7" s="87">
        <v>6</v>
      </c>
      <c r="L7" s="88">
        <f>Užs1!L46</f>
        <v>0</v>
      </c>
      <c r="M7" s="89">
        <f>(Užs1!E46/1000)*(Užs1!H46/1000)*Užs1!L46</f>
        <v>0</v>
      </c>
      <c r="N7" s="90">
        <f>SUM(IF(Užs1!F46="MEL",(Užs1!E46/1000)*Užs1!L46,0)+(IF(Užs1!G46="MEL",(Užs1!E46/1000)*Užs1!L46,0)+(IF(Užs1!I46="MEL",(Užs1!H46/1000)*Užs1!L46,0)+(IF(Užs1!J46="MEL",(Užs1!H46/1000)*Užs1!L46,0)))))</f>
        <v>0</v>
      </c>
      <c r="O7" s="91">
        <f>SUM(IF(Užs1!F46="MEL-BALTAS",(Užs1!E46/1000)*Užs1!L46,0)+(IF(Užs1!G46="MEL-BALTAS",(Užs1!E46/1000)*Užs1!L46,0)+(IF(Užs1!I46="MEL-BALTAS",(Užs1!H46/1000)*Užs1!L46,0)+(IF(Užs1!J46="MEL-BALTAS",(Užs1!H46/1000)*Užs1!L46,0)))))</f>
        <v>0</v>
      </c>
      <c r="P7" s="91">
        <f>SUM(IF(Užs1!F46="MEL-PILKAS",(Užs1!E46/1000)*Užs1!L46,0)+(IF(Užs1!G46="MEL-PILKAS",(Užs1!E46/1000)*Užs1!L46,0)+(IF(Užs1!I46="MEL-PILKAS",(Užs1!H46/1000)*Užs1!L46,0)+(IF(Užs1!J46="MEL-PILKAS",(Užs1!H46/1000)*Užs1!L46,0)))))</f>
        <v>0</v>
      </c>
      <c r="Q7" s="91">
        <f>SUM(IF(Užs1!F46="MEL-KLIENTO",(Užs1!E46/1000)*Užs1!L46,0)+(IF(Užs1!G46="MEL-KLIENTO",(Užs1!E46/1000)*Užs1!L46,0)+(IF(Užs1!I46="MEL-KLIENTO",(Užs1!H46/1000)*Užs1!L46,0)+(IF(Užs1!J46="MEL-KLIENTO",(Užs1!H46/1000)*Užs1!L46,0)))))</f>
        <v>0</v>
      </c>
      <c r="R7" s="91">
        <f>SUM(IF(Užs1!F46="MEL-NE-PL",(Užs1!E46/1000)*Užs1!L46,0)+(IF(Užs1!G46="MEL-NE-PL",(Užs1!E46/1000)*Užs1!L46,0)+(IF(Užs1!I46="MEL-NE-PL",(Užs1!H46/1000)*Užs1!L46,0)+(IF(Užs1!J46="MEL-NE-PL",(Užs1!H46/1000)*Užs1!L46,0)))))</f>
        <v>0</v>
      </c>
      <c r="S7" s="91">
        <f>SUM(IF(Užs1!F46="MEL-40mm",(Užs1!E46/1000)*Užs1!L46,0)+(IF(Užs1!G46="MEL-40mm",(Užs1!E46/1000)*Užs1!L46,0)+(IF(Užs1!I46="MEL-40mm",(Užs1!H46/1000)*Užs1!L46,0)+(IF(Užs1!J46="MEL-40mm",(Užs1!H46/1000)*Užs1!L46,0)))))</f>
        <v>0</v>
      </c>
      <c r="T7" s="92">
        <f>SUM(IF(Užs1!F46="PVC-04mm",(Užs1!E46/1000)*Užs1!L46,0)+(IF(Užs1!G46="PVC-04mm",(Užs1!E46/1000)*Užs1!L46,0)+(IF(Užs1!I46="PVC-04mm",(Užs1!H46/1000)*Užs1!L46,0)+(IF(Užs1!J46="PVC-04mm",(Užs1!H46/1000)*Užs1!L46,0)))))</f>
        <v>0</v>
      </c>
      <c r="U7" s="92">
        <f>SUM(IF(Užs1!F46="PVC-06mm",(Užs1!E46/1000)*Užs1!L46,0)+(IF(Užs1!G46="PVC-06mm",(Užs1!E46/1000)*Užs1!L46,0)+(IF(Užs1!I46="PVC-06mm",(Užs1!H46/1000)*Užs1!L46,0)+(IF(Užs1!J46="PVC-06mm",(Užs1!H46/1000)*Užs1!L46,0)))))</f>
        <v>0</v>
      </c>
      <c r="V7" s="92">
        <f>SUM(IF(Užs1!F46="PVC-08mm",(Užs1!E46/1000)*Užs1!L46,0)+(IF(Užs1!G46="PVC-08mm",(Užs1!E46/1000)*Užs1!L46,0)+(IF(Užs1!I46="PVC-08mm",(Užs1!H46/1000)*Užs1!L46,0)+(IF(Užs1!J46="PVC-08mm",(Užs1!H46/1000)*Užs1!L46,0)))))</f>
        <v>0</v>
      </c>
      <c r="W7" s="92">
        <f>SUM(IF(Užs1!F46="PVC-1mm",(Užs1!E46/1000)*Užs1!L46,0)+(IF(Užs1!G46="PVC-1mm",(Užs1!E46/1000)*Užs1!L46,0)+(IF(Užs1!I46="PVC-1mm",(Užs1!H46/1000)*Užs1!L46,0)+(IF(Užs1!J46="PVC-1mm",(Užs1!H46/1000)*Užs1!L46,0)))))</f>
        <v>0</v>
      </c>
      <c r="X7" s="92">
        <f>SUM(IF(Užs1!F46="PVC-2mm",(Užs1!E46/1000)*Užs1!L46,0)+(IF(Užs1!G46="PVC-2mm",(Užs1!E46/1000)*Užs1!L46,0)+(IF(Užs1!I46="PVC-2mm",(Užs1!H46/1000)*Užs1!L46,0)+(IF(Užs1!J46="PVC-2mm",(Užs1!H46/1000)*Užs1!L46,0)))))</f>
        <v>0</v>
      </c>
      <c r="Y7" s="92">
        <f>SUM(IF(Užs1!F46="PVC-42/2mm",(Užs1!E46/1000)*Užs1!L46,0)+(IF(Užs1!G46="PVC-42/2mm",(Užs1!E46/1000)*Užs1!L46,0)+(IF(Užs1!I46="PVC-42/2mm",(Užs1!H46/1000)*Užs1!L46,0)+(IF(Užs1!J46="PVC-42/2mm",(Užs1!H46/1000)*Užs1!L46,0)))))</f>
        <v>0</v>
      </c>
      <c r="Z7" s="313">
        <f>SUM(IF(Užs1!F46="BESIULIS-08mm",(Užs1!E46/1000)*Užs1!L46,0)+(IF(Užs1!G46="BESIULIS-08mm",(Užs1!E46/1000)*Užs1!L46,0)+(IF(Užs1!I46="BESIULIS-08mm",(Užs1!H46/1000)*Užs1!L46,0)+(IF(Užs1!J46="BESIULIS-08mm",(Užs1!H46/1000)*Užs1!L46,0)))))</f>
        <v>0</v>
      </c>
      <c r="AA7" s="313">
        <f>SUM(IF(Užs1!F46="BESIULIS-1mm",(Užs1!E46/1000)*Užs1!L46,0)+(IF(Užs1!G46="BESIULIS-1mm",(Užs1!E46/1000)*Užs1!L46,0)+(IF(Užs1!I46="BESIULIS-1mm",(Užs1!H46/1000)*Užs1!L46,0)+(IF(Užs1!J46="BESIULIS-1mm",(Užs1!H46/1000)*Užs1!L46,0)))))</f>
        <v>0</v>
      </c>
      <c r="AB7" s="313">
        <f>SUM(IF(Užs1!F46="BESIULIS-2mm",(Užs1!E46/1000)*Užs1!L46,0)+(IF(Užs1!G46="BESIULIS-2mm",(Užs1!E46/1000)*Užs1!L46,0)+(IF(Užs1!I46="BESIULIS-2mm",(Užs1!H46/1000)*Užs1!L46,0)+(IF(Užs1!J46="BESIULIS-2mm",(Užs1!H46/1000)*Užs1!L46,0)))))</f>
        <v>0</v>
      </c>
      <c r="AC7" s="93">
        <f>SUM(IF(Užs1!F46="KLIEN-PVC-04mm",(Užs1!E46/1000)*Užs1!L46,0)+(IF(Užs1!G46="KLIEN-PVC-04mm",(Užs1!E46/1000)*Užs1!L46,0)+(IF(Užs1!I46="KLIEN-PVC-04mm",(Užs1!H46/1000)*Užs1!L46,0)+(IF(Užs1!J46="KLIEN-PVC-04mm",(Užs1!H46/1000)*Užs1!L46,0)))))</f>
        <v>0</v>
      </c>
      <c r="AD7" s="93">
        <f>SUM(IF(Užs1!F46="KLIEN-PVC-06mm",(Užs1!E46/1000)*Užs1!L46,0)+(IF(Užs1!G46="KLIEN-PVC-06mm",(Užs1!E46/1000)*Užs1!L46,0)+(IF(Užs1!I46="KLIEN-PVC-06mm",(Užs1!H46/1000)*Užs1!L46,0)+(IF(Užs1!J46="KLIEN-PVC-06mm",(Užs1!H46/1000)*Užs1!L46,0)))))</f>
        <v>0</v>
      </c>
      <c r="AE7" s="93">
        <f>SUM(IF(Užs1!F46="KLIEN-PVC-08mm",(Užs1!E46/1000)*Užs1!L46,0)+(IF(Užs1!G46="KLIEN-PVC-08mm",(Užs1!E46/1000)*Užs1!L46,0)+(IF(Užs1!I46="KLIEN-PVC-08mm",(Užs1!H46/1000)*Užs1!L46,0)+(IF(Užs1!J46="KLIEN-PVC-08mm",(Užs1!H46/1000)*Užs1!L46,0)))))</f>
        <v>0</v>
      </c>
      <c r="AF7" s="93">
        <f>SUM(IF(Užs1!F46="KLIEN-PVC-1mm",(Užs1!E46/1000)*Užs1!L46,0)+(IF(Užs1!G46="KLIEN-PVC-1mm",(Užs1!E46/1000)*Užs1!L46,0)+(IF(Užs1!I46="KLIEN-PVC-1mm",(Užs1!H46/1000)*Užs1!L46,0)+(IF(Užs1!J46="KLIEN-PVC-1mm",(Užs1!H46/1000)*Užs1!L46,0)))))</f>
        <v>0</v>
      </c>
      <c r="AG7" s="93">
        <f>SUM(IF(Užs1!F46="KLIEN-PVC-2mm",(Užs1!E46/1000)*Užs1!L46,0)+(IF(Užs1!G46="KLIEN-PVC-2mm",(Užs1!E46/1000)*Užs1!L46,0)+(IF(Užs1!I46="KLIEN-PVC-2mm",(Užs1!H46/1000)*Užs1!L46,0)+(IF(Užs1!J46="KLIEN-PVC-2mm",(Užs1!H46/1000)*Užs1!L46,0)))))</f>
        <v>0</v>
      </c>
      <c r="AH7" s="93">
        <f>SUM(IF(Užs1!F46="KLIEN-PVC-42/2mm",(Užs1!E46/1000)*Užs1!L46,0)+(IF(Užs1!G46="KLIEN-PVC-42/2mm",(Užs1!E46/1000)*Užs1!L46,0)+(IF(Užs1!I46="KLIEN-PVC-42/2mm",(Užs1!H46/1000)*Užs1!L46,0)+(IF(Užs1!J46="KLIEN-PVC-42/2mm",(Užs1!H46/1000)*Užs1!L46,0)))))</f>
        <v>0</v>
      </c>
      <c r="AI7" s="315">
        <f>SUM(IF(Užs1!F46="KLIEN-BESIUL-08mm",(Užs1!E46/1000)*Užs1!L46,0)+(IF(Užs1!G46="KLIEN-BESIUL-08mm",(Užs1!E46/1000)*Užs1!L46,0)+(IF(Užs1!I46="KLIEN-BESIUL-08mm",(Užs1!H46/1000)*Užs1!L46,0)+(IF(Užs1!J46="KLIEN-BESIUL-08mm",(Užs1!H46/1000)*Užs1!L46,0)))))</f>
        <v>0</v>
      </c>
      <c r="AJ7" s="315">
        <f>SUM(IF(Užs1!F46="KLIEN-BESIUL-1mm",(Užs1!E46/1000)*Užs1!L46,0)+(IF(Užs1!G46="KLIEN-BESIUL-1mm",(Užs1!E46/1000)*Užs1!L46,0)+(IF(Užs1!I46="KLIEN-BESIUL-1mm",(Užs1!H46/1000)*Užs1!L46,0)+(IF(Užs1!J46="KLIEN-BESIUL-1mm",(Užs1!H46/1000)*Užs1!L46,0)))))</f>
        <v>0</v>
      </c>
      <c r="AK7" s="315">
        <f>SUM(IF(Užs1!F46="KLIEN-BESIUL-2mm",(Užs1!E46/1000)*Užs1!L46,0)+(IF(Užs1!G46="KLIEN-BESIUL-2mm",(Užs1!E46/1000)*Užs1!L46,0)+(IF(Užs1!I46="KLIEN-BESIUL-2mm",(Užs1!H46/1000)*Užs1!L46,0)+(IF(Užs1!J46="KLIEN-BESIUL-2mm",(Užs1!H46/1000)*Užs1!L46,0)))))</f>
        <v>0</v>
      </c>
      <c r="AL7" s="94">
        <f>SUM(IF(Užs1!F46="NE-PL-PVC-04mm",(Užs1!E46/1000)*Užs1!L46,0)+(IF(Užs1!G46="NE-PL-PVC-04mm",(Užs1!E46/1000)*Užs1!L46,0)+(IF(Užs1!I46="NE-PL-PVC-04mm",(Užs1!H46/1000)*Užs1!L46,0)+(IF(Užs1!J46="NE-PL-PVC-04mm",(Užs1!H46/1000)*Užs1!L46,0)))))</f>
        <v>0</v>
      </c>
      <c r="AM7" s="94">
        <f>SUM(IF(Užs1!F46="NE-PL-PVC-06mm",(Užs1!E46/1000)*Užs1!L46,0)+(IF(Užs1!G46="NE-PL-PVC-06mm",(Užs1!E46/1000)*Užs1!L46,0)+(IF(Užs1!I46="NE-PL-PVC-06mm",(Užs1!H46/1000)*Užs1!L46,0)+(IF(Užs1!J46="NE-PL-PVC-06mm",(Užs1!H46/1000)*Užs1!L46,0)))))</f>
        <v>0</v>
      </c>
      <c r="AN7" s="94">
        <f>SUM(IF(Užs1!F46="NE-PL-PVC-08mm",(Užs1!E46/1000)*Užs1!L46,0)+(IF(Užs1!G46="NE-PL-PVC-08mm",(Užs1!E46/1000)*Užs1!L46,0)+(IF(Užs1!I46="NE-PL-PVC-08mm",(Užs1!H46/1000)*Užs1!L46,0)+(IF(Užs1!J46="NE-PL-PVC-08mm",(Užs1!H46/1000)*Užs1!L46,0)))))</f>
        <v>0</v>
      </c>
      <c r="AO7" s="94">
        <f>SUM(IF(Užs1!F46="NE-PL-PVC-1mm",(Užs1!E46/1000)*Užs1!L46,0)+(IF(Užs1!G46="NE-PL-PVC-1mm",(Užs1!E46/1000)*Užs1!L46,0)+(IF(Užs1!I46="NE-PL-PVC-1mm",(Užs1!H46/1000)*Užs1!L46,0)+(IF(Užs1!J46="NE-PL-PVC-1mm",(Užs1!H46/1000)*Užs1!L46,0)))))</f>
        <v>0</v>
      </c>
      <c r="AP7" s="94">
        <f>SUM(IF(Užs1!F46="NE-PL-PVC-2mm",(Užs1!E46/1000)*Užs1!L46,0)+(IF(Užs1!G46="NE-PL-PVC-2mm",(Užs1!E46/1000)*Užs1!L46,0)+(IF(Užs1!I46="NE-PL-PVC-2mm",(Užs1!H46/1000)*Užs1!L46,0)+(IF(Užs1!J46="NE-PL-PVC-2mm",(Užs1!H46/1000)*Užs1!L46,0)))))</f>
        <v>0</v>
      </c>
      <c r="AQ7" s="94">
        <f>SUM(IF(Užs1!F46="NE-PL-PVC-42/2mm",(Užs1!E46/1000)*Užs1!L46,0)+(IF(Užs1!G46="NE-PL-PVC-42/2mm",(Užs1!E46/1000)*Užs1!L46,0)+(IF(Užs1!I46="NE-PL-PVC-42/2mm",(Užs1!H46/1000)*Užs1!L46,0)+(IF(Užs1!J46="NE-PL-PVC-42/2mm",(Užs1!H46/1000)*Užs1!L46,0)))))</f>
        <v>0</v>
      </c>
      <c r="AR7" s="79"/>
    </row>
    <row r="8" spans="1:44" ht="17.100000000000001" customHeight="1">
      <c r="A8" s="79"/>
      <c r="B8" s="233" t="s">
        <v>726</v>
      </c>
      <c r="C8" s="236" t="s">
        <v>729</v>
      </c>
      <c r="D8" s="79"/>
      <c r="E8" s="79"/>
      <c r="F8" s="79"/>
      <c r="G8" s="79"/>
      <c r="H8" s="79"/>
      <c r="I8" s="79"/>
      <c r="J8" s="79"/>
      <c r="K8" s="87">
        <v>7</v>
      </c>
      <c r="L8" s="88">
        <f>Užs1!L47</f>
        <v>0</v>
      </c>
      <c r="M8" s="89">
        <f>(Užs1!E47/1000)*(Užs1!H47/1000)*Užs1!L47</f>
        <v>0</v>
      </c>
      <c r="N8" s="90">
        <f>SUM(IF(Užs1!F47="MEL",(Užs1!E47/1000)*Užs1!L47,0)+(IF(Užs1!G47="MEL",(Užs1!E47/1000)*Užs1!L47,0)+(IF(Užs1!I47="MEL",(Užs1!H47/1000)*Užs1!L47,0)+(IF(Užs1!J47="MEL",(Užs1!H47/1000)*Užs1!L47,0)))))</f>
        <v>0</v>
      </c>
      <c r="O8" s="91">
        <f>SUM(IF(Užs1!F47="MEL-BALTAS",(Užs1!E47/1000)*Užs1!L47,0)+(IF(Užs1!G47="MEL-BALTAS",(Užs1!E47/1000)*Užs1!L47,0)+(IF(Užs1!I47="MEL-BALTAS",(Užs1!H47/1000)*Užs1!L47,0)+(IF(Užs1!J47="MEL-BALTAS",(Užs1!H47/1000)*Užs1!L47,0)))))</f>
        <v>0</v>
      </c>
      <c r="P8" s="91">
        <f>SUM(IF(Užs1!F47="MEL-PILKAS",(Užs1!E47/1000)*Užs1!L47,0)+(IF(Užs1!G47="MEL-PILKAS",(Užs1!E47/1000)*Užs1!L47,0)+(IF(Užs1!I47="MEL-PILKAS",(Užs1!H47/1000)*Užs1!L47,0)+(IF(Užs1!J47="MEL-PILKAS",(Užs1!H47/1000)*Užs1!L47,0)))))</f>
        <v>0</v>
      </c>
      <c r="Q8" s="91">
        <f>SUM(IF(Užs1!F47="MEL-KLIENTO",(Užs1!E47/1000)*Užs1!L47,0)+(IF(Užs1!G47="MEL-KLIENTO",(Užs1!E47/1000)*Užs1!L47,0)+(IF(Užs1!I47="MEL-KLIENTO",(Užs1!H47/1000)*Užs1!L47,0)+(IF(Užs1!J47="MEL-KLIENTO",(Užs1!H47/1000)*Užs1!L47,0)))))</f>
        <v>0</v>
      </c>
      <c r="R8" s="91">
        <f>SUM(IF(Užs1!F47="MEL-NE-PL",(Užs1!E47/1000)*Užs1!L47,0)+(IF(Užs1!G47="MEL-NE-PL",(Užs1!E47/1000)*Užs1!L47,0)+(IF(Užs1!I47="MEL-NE-PL",(Užs1!H47/1000)*Užs1!L47,0)+(IF(Užs1!J47="MEL-NE-PL",(Užs1!H47/1000)*Užs1!L47,0)))))</f>
        <v>0</v>
      </c>
      <c r="S8" s="91">
        <f>SUM(IF(Užs1!F47="MEL-40mm",(Užs1!E47/1000)*Užs1!L47,0)+(IF(Užs1!G47="MEL-40mm",(Užs1!E47/1000)*Užs1!L47,0)+(IF(Užs1!I47="MEL-40mm",(Užs1!H47/1000)*Užs1!L47,0)+(IF(Užs1!J47="MEL-40mm",(Užs1!H47/1000)*Užs1!L47,0)))))</f>
        <v>0</v>
      </c>
      <c r="T8" s="92">
        <f>SUM(IF(Užs1!F47="PVC-04mm",(Užs1!E47/1000)*Užs1!L47,0)+(IF(Užs1!G47="PVC-04mm",(Užs1!E47/1000)*Užs1!L47,0)+(IF(Užs1!I47="PVC-04mm",(Užs1!H47/1000)*Užs1!L47,0)+(IF(Užs1!J47="PVC-04mm",(Užs1!H47/1000)*Užs1!L47,0)))))</f>
        <v>0</v>
      </c>
      <c r="U8" s="92">
        <f>SUM(IF(Užs1!F47="PVC-06mm",(Užs1!E47/1000)*Užs1!L47,0)+(IF(Užs1!G47="PVC-06mm",(Užs1!E47/1000)*Užs1!L47,0)+(IF(Užs1!I47="PVC-06mm",(Užs1!H47/1000)*Užs1!L47,0)+(IF(Užs1!J47="PVC-06mm",(Užs1!H47/1000)*Užs1!L47,0)))))</f>
        <v>0</v>
      </c>
      <c r="V8" s="92">
        <f>SUM(IF(Užs1!F47="PVC-08mm",(Užs1!E47/1000)*Užs1!L47,0)+(IF(Užs1!G47="PVC-08mm",(Užs1!E47/1000)*Užs1!L47,0)+(IF(Užs1!I47="PVC-08mm",(Užs1!H47/1000)*Užs1!L47,0)+(IF(Užs1!J47="PVC-08mm",(Užs1!H47/1000)*Užs1!L47,0)))))</f>
        <v>0</v>
      </c>
      <c r="W8" s="92">
        <f>SUM(IF(Užs1!F47="PVC-1mm",(Užs1!E47/1000)*Užs1!L47,0)+(IF(Užs1!G47="PVC-1mm",(Užs1!E47/1000)*Užs1!L47,0)+(IF(Užs1!I47="PVC-1mm",(Užs1!H47/1000)*Užs1!L47,0)+(IF(Užs1!J47="PVC-1mm",(Užs1!H47/1000)*Užs1!L47,0)))))</f>
        <v>0</v>
      </c>
      <c r="X8" s="92">
        <f>SUM(IF(Užs1!F47="PVC-2mm",(Užs1!E47/1000)*Užs1!L47,0)+(IF(Užs1!G47="PVC-2mm",(Užs1!E47/1000)*Užs1!L47,0)+(IF(Užs1!I47="PVC-2mm",(Užs1!H47/1000)*Užs1!L47,0)+(IF(Užs1!J47="PVC-2mm",(Užs1!H47/1000)*Užs1!L47,0)))))</f>
        <v>0</v>
      </c>
      <c r="Y8" s="92">
        <f>SUM(IF(Užs1!F47="PVC-42/2mm",(Užs1!E47/1000)*Užs1!L47,0)+(IF(Užs1!G47="PVC-42/2mm",(Užs1!E47/1000)*Užs1!L47,0)+(IF(Užs1!I47="PVC-42/2mm",(Užs1!H47/1000)*Užs1!L47,0)+(IF(Užs1!J47="PVC-42/2mm",(Užs1!H47/1000)*Užs1!L47,0)))))</f>
        <v>0</v>
      </c>
      <c r="Z8" s="313">
        <f>SUM(IF(Užs1!F47="BESIULIS-08mm",(Užs1!E47/1000)*Užs1!L47,0)+(IF(Užs1!G47="BESIULIS-08mm",(Užs1!E47/1000)*Užs1!L47,0)+(IF(Užs1!I47="BESIULIS-08mm",(Užs1!H47/1000)*Užs1!L47,0)+(IF(Užs1!J47="BESIULIS-08mm",(Užs1!H47/1000)*Užs1!L47,0)))))</f>
        <v>0</v>
      </c>
      <c r="AA8" s="313">
        <f>SUM(IF(Užs1!F47="BESIULIS-1mm",(Užs1!E47/1000)*Užs1!L47,0)+(IF(Užs1!G47="BESIULIS-1mm",(Užs1!E47/1000)*Užs1!L47,0)+(IF(Užs1!I47="BESIULIS-1mm",(Užs1!H47/1000)*Užs1!L47,0)+(IF(Užs1!J47="BESIULIS-1mm",(Užs1!H47/1000)*Užs1!L47,0)))))</f>
        <v>0</v>
      </c>
      <c r="AB8" s="313">
        <f>SUM(IF(Užs1!F47="BESIULIS-2mm",(Užs1!E47/1000)*Užs1!L47,0)+(IF(Užs1!G47="BESIULIS-2mm",(Užs1!E47/1000)*Užs1!L47,0)+(IF(Užs1!I47="BESIULIS-2mm",(Užs1!H47/1000)*Užs1!L47,0)+(IF(Užs1!J47="BESIULIS-2mm",(Užs1!H47/1000)*Užs1!L47,0)))))</f>
        <v>0</v>
      </c>
      <c r="AC8" s="93">
        <f>SUM(IF(Užs1!F47="KLIEN-PVC-04mm",(Užs1!E47/1000)*Užs1!L47,0)+(IF(Užs1!G47="KLIEN-PVC-04mm",(Užs1!E47/1000)*Užs1!L47,0)+(IF(Užs1!I47="KLIEN-PVC-04mm",(Užs1!H47/1000)*Užs1!L47,0)+(IF(Užs1!J47="KLIEN-PVC-04mm",(Užs1!H47/1000)*Užs1!L47,0)))))</f>
        <v>0</v>
      </c>
      <c r="AD8" s="93">
        <f>SUM(IF(Užs1!F47="KLIEN-PVC-06mm",(Užs1!E47/1000)*Užs1!L47,0)+(IF(Užs1!G47="KLIEN-PVC-06mm",(Užs1!E47/1000)*Užs1!L47,0)+(IF(Užs1!I47="KLIEN-PVC-06mm",(Užs1!H47/1000)*Užs1!L47,0)+(IF(Užs1!J47="KLIEN-PVC-06mm",(Užs1!H47/1000)*Užs1!L47,0)))))</f>
        <v>0</v>
      </c>
      <c r="AE8" s="93">
        <f>SUM(IF(Užs1!F47="KLIEN-PVC-08mm",(Užs1!E47/1000)*Užs1!L47,0)+(IF(Užs1!G47="KLIEN-PVC-08mm",(Užs1!E47/1000)*Užs1!L47,0)+(IF(Užs1!I47="KLIEN-PVC-08mm",(Užs1!H47/1000)*Užs1!L47,0)+(IF(Užs1!J47="KLIEN-PVC-08mm",(Užs1!H47/1000)*Užs1!L47,0)))))</f>
        <v>0</v>
      </c>
      <c r="AF8" s="93">
        <f>SUM(IF(Užs1!F47="KLIEN-PVC-1mm",(Užs1!E47/1000)*Užs1!L47,0)+(IF(Užs1!G47="KLIEN-PVC-1mm",(Užs1!E47/1000)*Užs1!L47,0)+(IF(Užs1!I47="KLIEN-PVC-1mm",(Užs1!H47/1000)*Užs1!L47,0)+(IF(Užs1!J47="KLIEN-PVC-1mm",(Užs1!H47/1000)*Užs1!L47,0)))))</f>
        <v>0</v>
      </c>
      <c r="AG8" s="93">
        <f>SUM(IF(Užs1!F47="KLIEN-PVC-2mm",(Užs1!E47/1000)*Užs1!L47,0)+(IF(Užs1!G47="KLIEN-PVC-2mm",(Užs1!E47/1000)*Užs1!L47,0)+(IF(Užs1!I47="KLIEN-PVC-2mm",(Užs1!H47/1000)*Užs1!L47,0)+(IF(Užs1!J47="KLIEN-PVC-2mm",(Užs1!H47/1000)*Užs1!L47,0)))))</f>
        <v>0</v>
      </c>
      <c r="AH8" s="93">
        <f>SUM(IF(Užs1!F47="KLIEN-PVC-42/2mm",(Užs1!E47/1000)*Užs1!L47,0)+(IF(Užs1!G47="KLIEN-PVC-42/2mm",(Užs1!E47/1000)*Užs1!L47,0)+(IF(Užs1!I47="KLIEN-PVC-42/2mm",(Užs1!H47/1000)*Užs1!L47,0)+(IF(Užs1!J47="KLIEN-PVC-42/2mm",(Užs1!H47/1000)*Užs1!L47,0)))))</f>
        <v>0</v>
      </c>
      <c r="AI8" s="315">
        <f>SUM(IF(Užs1!F47="KLIEN-BESIUL-08mm",(Užs1!E47/1000)*Užs1!L47,0)+(IF(Užs1!G47="KLIEN-BESIUL-08mm",(Užs1!E47/1000)*Užs1!L47,0)+(IF(Užs1!I47="KLIEN-BESIUL-08mm",(Užs1!H47/1000)*Užs1!L47,0)+(IF(Užs1!J47="KLIEN-BESIUL-08mm",(Užs1!H47/1000)*Užs1!L47,0)))))</f>
        <v>0</v>
      </c>
      <c r="AJ8" s="315">
        <f>SUM(IF(Užs1!F47="KLIEN-BESIUL-1mm",(Užs1!E47/1000)*Užs1!L47,0)+(IF(Užs1!G47="KLIEN-BESIUL-1mm",(Užs1!E47/1000)*Užs1!L47,0)+(IF(Užs1!I47="KLIEN-BESIUL-1mm",(Užs1!H47/1000)*Užs1!L47,0)+(IF(Užs1!J47="KLIEN-BESIUL-1mm",(Užs1!H47/1000)*Užs1!L47,0)))))</f>
        <v>0</v>
      </c>
      <c r="AK8" s="315">
        <f>SUM(IF(Užs1!F47="KLIEN-BESIUL-2mm",(Užs1!E47/1000)*Užs1!L47,0)+(IF(Užs1!G47="KLIEN-BESIUL-2mm",(Užs1!E47/1000)*Užs1!L47,0)+(IF(Užs1!I47="KLIEN-BESIUL-2mm",(Užs1!H47/1000)*Užs1!L47,0)+(IF(Užs1!J47="KLIEN-BESIUL-2mm",(Užs1!H47/1000)*Užs1!L47,0)))))</f>
        <v>0</v>
      </c>
      <c r="AL8" s="94">
        <f>SUM(IF(Užs1!F47="NE-PL-PVC-04mm",(Užs1!E47/1000)*Užs1!L47,0)+(IF(Užs1!G47="NE-PL-PVC-04mm",(Užs1!E47/1000)*Užs1!L47,0)+(IF(Užs1!I47="NE-PL-PVC-04mm",(Užs1!H47/1000)*Užs1!L47,0)+(IF(Užs1!J47="NE-PL-PVC-04mm",(Užs1!H47/1000)*Užs1!L47,0)))))</f>
        <v>0</v>
      </c>
      <c r="AM8" s="94">
        <f>SUM(IF(Užs1!F47="NE-PL-PVC-06mm",(Užs1!E47/1000)*Užs1!L47,0)+(IF(Užs1!G47="NE-PL-PVC-06mm",(Užs1!E47/1000)*Užs1!L47,0)+(IF(Užs1!I47="NE-PL-PVC-06mm",(Užs1!H47/1000)*Užs1!L47,0)+(IF(Užs1!J47="NE-PL-PVC-06mm",(Užs1!H47/1000)*Užs1!L47,0)))))</f>
        <v>0</v>
      </c>
      <c r="AN8" s="94">
        <f>SUM(IF(Užs1!F47="NE-PL-PVC-08mm",(Užs1!E47/1000)*Užs1!L47,0)+(IF(Užs1!G47="NE-PL-PVC-08mm",(Užs1!E47/1000)*Užs1!L47,0)+(IF(Užs1!I47="NE-PL-PVC-08mm",(Užs1!H47/1000)*Užs1!L47,0)+(IF(Užs1!J47="NE-PL-PVC-08mm",(Užs1!H47/1000)*Užs1!L47,0)))))</f>
        <v>0</v>
      </c>
      <c r="AO8" s="94">
        <f>SUM(IF(Užs1!F47="NE-PL-PVC-1mm",(Užs1!E47/1000)*Užs1!L47,0)+(IF(Užs1!G47="NE-PL-PVC-1mm",(Užs1!E47/1000)*Užs1!L47,0)+(IF(Užs1!I47="NE-PL-PVC-1mm",(Užs1!H47/1000)*Užs1!L47,0)+(IF(Užs1!J47="NE-PL-PVC-1mm",(Užs1!H47/1000)*Užs1!L47,0)))))</f>
        <v>0</v>
      </c>
      <c r="AP8" s="94">
        <f>SUM(IF(Užs1!F47="NE-PL-PVC-2mm",(Užs1!E47/1000)*Užs1!L47,0)+(IF(Užs1!G47="NE-PL-PVC-2mm",(Užs1!E47/1000)*Užs1!L47,0)+(IF(Užs1!I47="NE-PL-PVC-2mm",(Užs1!H47/1000)*Užs1!L47,0)+(IF(Užs1!J47="NE-PL-PVC-2mm",(Užs1!H47/1000)*Užs1!L47,0)))))</f>
        <v>0</v>
      </c>
      <c r="AQ8" s="94">
        <f>SUM(IF(Užs1!F47="NE-PL-PVC-42/2mm",(Užs1!E47/1000)*Užs1!L47,0)+(IF(Užs1!G47="NE-PL-PVC-42/2mm",(Užs1!E47/1000)*Užs1!L47,0)+(IF(Užs1!I47="NE-PL-PVC-42/2mm",(Užs1!H47/1000)*Užs1!L47,0)+(IF(Užs1!J47="NE-PL-PVC-42/2mm",(Užs1!H47/1000)*Užs1!L47,0)))))</f>
        <v>0</v>
      </c>
      <c r="AR8" s="79"/>
    </row>
    <row r="9" spans="1:44" ht="17.100000000000001" customHeight="1">
      <c r="A9" s="79"/>
      <c r="B9" s="233" t="s">
        <v>727</v>
      </c>
      <c r="C9" s="236" t="s">
        <v>730</v>
      </c>
      <c r="D9" s="79"/>
      <c r="E9" s="79"/>
      <c r="F9" s="79"/>
      <c r="G9" s="79"/>
      <c r="H9" s="79"/>
      <c r="I9" s="79"/>
      <c r="J9" s="79"/>
      <c r="K9" s="87">
        <v>8</v>
      </c>
      <c r="L9" s="88">
        <f>Užs1!L48</f>
        <v>0</v>
      </c>
      <c r="M9" s="89">
        <f>(Užs1!E48/1000)*(Užs1!H48/1000)*Užs1!L48</f>
        <v>0</v>
      </c>
      <c r="N9" s="90">
        <f>SUM(IF(Užs1!F48="MEL",(Užs1!E48/1000)*Užs1!L48,0)+(IF(Užs1!G48="MEL",(Užs1!E48/1000)*Užs1!L48,0)+(IF(Užs1!I48="MEL",(Užs1!H48/1000)*Užs1!L48,0)+(IF(Užs1!J48="MEL",(Užs1!H48/1000)*Užs1!L48,0)))))</f>
        <v>0</v>
      </c>
      <c r="O9" s="91">
        <f>SUM(IF(Užs1!F48="MEL-BALTAS",(Užs1!E48/1000)*Užs1!L48,0)+(IF(Užs1!G48="MEL-BALTAS",(Užs1!E48/1000)*Užs1!L48,0)+(IF(Užs1!I48="MEL-BALTAS",(Užs1!H48/1000)*Užs1!L48,0)+(IF(Užs1!J48="MEL-BALTAS",(Užs1!H48/1000)*Užs1!L48,0)))))</f>
        <v>0</v>
      </c>
      <c r="P9" s="91">
        <f>SUM(IF(Užs1!F48="MEL-PILKAS",(Užs1!E48/1000)*Užs1!L48,0)+(IF(Užs1!G48="MEL-PILKAS",(Užs1!E48/1000)*Užs1!L48,0)+(IF(Užs1!I48="MEL-PILKAS",(Užs1!H48/1000)*Užs1!L48,0)+(IF(Užs1!J48="MEL-PILKAS",(Užs1!H48/1000)*Užs1!L48,0)))))</f>
        <v>0</v>
      </c>
      <c r="Q9" s="91">
        <f>SUM(IF(Užs1!F48="MEL-KLIENTO",(Užs1!E48/1000)*Užs1!L48,0)+(IF(Užs1!G48="MEL-KLIENTO",(Užs1!E48/1000)*Užs1!L48,0)+(IF(Užs1!I48="MEL-KLIENTO",(Užs1!H48/1000)*Užs1!L48,0)+(IF(Užs1!J48="MEL-KLIENTO",(Užs1!H48/1000)*Užs1!L48,0)))))</f>
        <v>0</v>
      </c>
      <c r="R9" s="91">
        <f>SUM(IF(Užs1!F48="MEL-NE-PL",(Užs1!E48/1000)*Užs1!L48,0)+(IF(Užs1!G48="MEL-NE-PL",(Užs1!E48/1000)*Užs1!L48,0)+(IF(Užs1!I48="MEL-NE-PL",(Užs1!H48/1000)*Užs1!L48,0)+(IF(Užs1!J48="MEL-NE-PL",(Užs1!H48/1000)*Užs1!L48,0)))))</f>
        <v>0</v>
      </c>
      <c r="S9" s="91">
        <f>SUM(IF(Užs1!F48="MEL-40mm",(Užs1!E48/1000)*Užs1!L48,0)+(IF(Užs1!G48="MEL-40mm",(Užs1!E48/1000)*Užs1!L48,0)+(IF(Užs1!I48="MEL-40mm",(Užs1!H48/1000)*Užs1!L48,0)+(IF(Užs1!J48="MEL-40mm",(Užs1!H48/1000)*Užs1!L48,0)))))</f>
        <v>0</v>
      </c>
      <c r="T9" s="92">
        <f>SUM(IF(Užs1!F48="PVC-04mm",(Užs1!E48/1000)*Užs1!L48,0)+(IF(Užs1!G48="PVC-04mm",(Užs1!E48/1000)*Užs1!L48,0)+(IF(Užs1!I48="PVC-04mm",(Užs1!H48/1000)*Užs1!L48,0)+(IF(Užs1!J48="PVC-04mm",(Užs1!H48/1000)*Užs1!L48,0)))))</f>
        <v>0</v>
      </c>
      <c r="U9" s="92">
        <f>SUM(IF(Užs1!F48="PVC-06mm",(Užs1!E48/1000)*Užs1!L48,0)+(IF(Užs1!G48="PVC-06mm",(Užs1!E48/1000)*Užs1!L48,0)+(IF(Užs1!I48="PVC-06mm",(Užs1!H48/1000)*Užs1!L48,0)+(IF(Užs1!J48="PVC-06mm",(Užs1!H48/1000)*Užs1!L48,0)))))</f>
        <v>0</v>
      </c>
      <c r="V9" s="92">
        <f>SUM(IF(Užs1!F48="PVC-08mm",(Užs1!E48/1000)*Užs1!L48,0)+(IF(Užs1!G48="PVC-08mm",(Užs1!E48/1000)*Užs1!L48,0)+(IF(Užs1!I48="PVC-08mm",(Užs1!H48/1000)*Užs1!L48,0)+(IF(Užs1!J48="PVC-08mm",(Užs1!H48/1000)*Užs1!L48,0)))))</f>
        <v>0</v>
      </c>
      <c r="W9" s="92">
        <f>SUM(IF(Užs1!F48="PVC-1mm",(Užs1!E48/1000)*Užs1!L48,0)+(IF(Užs1!G48="PVC-1mm",(Užs1!E48/1000)*Užs1!L48,0)+(IF(Užs1!I48="PVC-1mm",(Užs1!H48/1000)*Užs1!L48,0)+(IF(Užs1!J48="PVC-1mm",(Užs1!H48/1000)*Užs1!L48,0)))))</f>
        <v>0</v>
      </c>
      <c r="X9" s="92">
        <f>SUM(IF(Užs1!F48="PVC-2mm",(Užs1!E48/1000)*Užs1!L48,0)+(IF(Užs1!G48="PVC-2mm",(Užs1!E48/1000)*Užs1!L48,0)+(IF(Užs1!I48="PVC-2mm",(Užs1!H48/1000)*Užs1!L48,0)+(IF(Užs1!J48="PVC-2mm",(Užs1!H48/1000)*Užs1!L48,0)))))</f>
        <v>0</v>
      </c>
      <c r="Y9" s="92">
        <f>SUM(IF(Užs1!F48="PVC-42/2mm",(Užs1!E48/1000)*Užs1!L48,0)+(IF(Užs1!G48="PVC-42/2mm",(Užs1!E48/1000)*Užs1!L48,0)+(IF(Užs1!I48="PVC-42/2mm",(Užs1!H48/1000)*Užs1!L48,0)+(IF(Užs1!J48="PVC-42/2mm",(Užs1!H48/1000)*Užs1!L48,0)))))</f>
        <v>0</v>
      </c>
      <c r="Z9" s="313">
        <f>SUM(IF(Užs1!F48="BESIULIS-08mm",(Užs1!E48/1000)*Užs1!L48,0)+(IF(Užs1!G48="BESIULIS-08mm",(Užs1!E48/1000)*Užs1!L48,0)+(IF(Užs1!I48="BESIULIS-08mm",(Užs1!H48/1000)*Užs1!L48,0)+(IF(Užs1!J48="BESIULIS-08mm",(Užs1!H48/1000)*Užs1!L48,0)))))</f>
        <v>0</v>
      </c>
      <c r="AA9" s="313">
        <f>SUM(IF(Užs1!F48="BESIULIS-1mm",(Užs1!E48/1000)*Užs1!L48,0)+(IF(Užs1!G48="BESIULIS-1mm",(Užs1!E48/1000)*Užs1!L48,0)+(IF(Užs1!I48="BESIULIS-1mm",(Užs1!H48/1000)*Užs1!L48,0)+(IF(Užs1!J48="BESIULIS-1mm",(Užs1!H48/1000)*Užs1!L48,0)))))</f>
        <v>0</v>
      </c>
      <c r="AB9" s="313">
        <f>SUM(IF(Užs1!F48="BESIULIS-2mm",(Užs1!E48/1000)*Užs1!L48,0)+(IF(Užs1!G48="BESIULIS-2mm",(Užs1!E48/1000)*Užs1!L48,0)+(IF(Užs1!I48="BESIULIS-2mm",(Užs1!H48/1000)*Užs1!L48,0)+(IF(Užs1!J48="BESIULIS-2mm",(Užs1!H48/1000)*Užs1!L48,0)))))</f>
        <v>0</v>
      </c>
      <c r="AC9" s="93">
        <f>SUM(IF(Užs1!F48="KLIEN-PVC-04mm",(Užs1!E48/1000)*Užs1!L48,0)+(IF(Užs1!G48="KLIEN-PVC-04mm",(Užs1!E48/1000)*Užs1!L48,0)+(IF(Užs1!I48="KLIEN-PVC-04mm",(Užs1!H48/1000)*Užs1!L48,0)+(IF(Užs1!J48="KLIEN-PVC-04mm",(Užs1!H48/1000)*Užs1!L48,0)))))</f>
        <v>0</v>
      </c>
      <c r="AD9" s="93">
        <f>SUM(IF(Užs1!F48="KLIEN-PVC-06mm",(Užs1!E48/1000)*Užs1!L48,0)+(IF(Užs1!G48="KLIEN-PVC-06mm",(Užs1!E48/1000)*Užs1!L48,0)+(IF(Užs1!I48="KLIEN-PVC-06mm",(Užs1!H48/1000)*Užs1!L48,0)+(IF(Užs1!J48="KLIEN-PVC-06mm",(Užs1!H48/1000)*Užs1!L48,0)))))</f>
        <v>0</v>
      </c>
      <c r="AE9" s="93">
        <f>SUM(IF(Užs1!F48="KLIEN-PVC-08mm",(Užs1!E48/1000)*Užs1!L48,0)+(IF(Užs1!G48="KLIEN-PVC-08mm",(Užs1!E48/1000)*Užs1!L48,0)+(IF(Užs1!I48="KLIEN-PVC-08mm",(Užs1!H48/1000)*Užs1!L48,0)+(IF(Užs1!J48="KLIEN-PVC-08mm",(Užs1!H48/1000)*Užs1!L48,0)))))</f>
        <v>0</v>
      </c>
      <c r="AF9" s="93">
        <f>SUM(IF(Užs1!F48="KLIEN-PVC-1mm",(Užs1!E48/1000)*Užs1!L48,0)+(IF(Užs1!G48="KLIEN-PVC-1mm",(Užs1!E48/1000)*Užs1!L48,0)+(IF(Užs1!I48="KLIEN-PVC-1mm",(Užs1!H48/1000)*Užs1!L48,0)+(IF(Užs1!J48="KLIEN-PVC-1mm",(Užs1!H48/1000)*Užs1!L48,0)))))</f>
        <v>0</v>
      </c>
      <c r="AG9" s="93">
        <f>SUM(IF(Užs1!F48="KLIEN-PVC-2mm",(Užs1!E48/1000)*Užs1!L48,0)+(IF(Užs1!G48="KLIEN-PVC-2mm",(Užs1!E48/1000)*Užs1!L48,0)+(IF(Užs1!I48="KLIEN-PVC-2mm",(Užs1!H48/1000)*Užs1!L48,0)+(IF(Užs1!J48="KLIEN-PVC-2mm",(Užs1!H48/1000)*Užs1!L48,0)))))</f>
        <v>0</v>
      </c>
      <c r="AH9" s="93">
        <f>SUM(IF(Užs1!F48="KLIEN-PVC-42/2mm",(Užs1!E48/1000)*Užs1!L48,0)+(IF(Užs1!G48="KLIEN-PVC-42/2mm",(Užs1!E48/1000)*Užs1!L48,0)+(IF(Užs1!I48="KLIEN-PVC-42/2mm",(Užs1!H48/1000)*Užs1!L48,0)+(IF(Užs1!J48="KLIEN-PVC-42/2mm",(Užs1!H48/1000)*Užs1!L48,0)))))</f>
        <v>0</v>
      </c>
      <c r="AI9" s="315">
        <f>SUM(IF(Užs1!F48="KLIEN-BESIUL-08mm",(Užs1!E48/1000)*Užs1!L48,0)+(IF(Užs1!G48="KLIEN-BESIUL-08mm",(Užs1!E48/1000)*Užs1!L48,0)+(IF(Užs1!I48="KLIEN-BESIUL-08mm",(Užs1!H48/1000)*Užs1!L48,0)+(IF(Užs1!J48="KLIEN-BESIUL-08mm",(Užs1!H48/1000)*Užs1!L48,0)))))</f>
        <v>0</v>
      </c>
      <c r="AJ9" s="315">
        <f>SUM(IF(Užs1!F48="KLIEN-BESIUL-1mm",(Užs1!E48/1000)*Užs1!L48,0)+(IF(Užs1!G48="KLIEN-BESIUL-1mm",(Užs1!E48/1000)*Užs1!L48,0)+(IF(Užs1!I48="KLIEN-BESIUL-1mm",(Užs1!H48/1000)*Užs1!L48,0)+(IF(Užs1!J48="KLIEN-BESIUL-1mm",(Užs1!H48/1000)*Užs1!L48,0)))))</f>
        <v>0</v>
      </c>
      <c r="AK9" s="315">
        <f>SUM(IF(Užs1!F48="KLIEN-BESIUL-2mm",(Užs1!E48/1000)*Užs1!L48,0)+(IF(Užs1!G48="KLIEN-BESIUL-2mm",(Užs1!E48/1000)*Užs1!L48,0)+(IF(Užs1!I48="KLIEN-BESIUL-2mm",(Užs1!H48/1000)*Užs1!L48,0)+(IF(Užs1!J48="KLIEN-BESIUL-2mm",(Užs1!H48/1000)*Užs1!L48,0)))))</f>
        <v>0</v>
      </c>
      <c r="AL9" s="94">
        <f>SUM(IF(Užs1!F48="NE-PL-PVC-04mm",(Užs1!E48/1000)*Užs1!L48,0)+(IF(Užs1!G48="NE-PL-PVC-04mm",(Užs1!E48/1000)*Užs1!L48,0)+(IF(Užs1!I48="NE-PL-PVC-04mm",(Užs1!H48/1000)*Užs1!L48,0)+(IF(Užs1!J48="NE-PL-PVC-04mm",(Užs1!H48/1000)*Užs1!L48,0)))))</f>
        <v>0</v>
      </c>
      <c r="AM9" s="94">
        <f>SUM(IF(Užs1!F48="NE-PL-PVC-06mm",(Užs1!E48/1000)*Užs1!L48,0)+(IF(Užs1!G48="NE-PL-PVC-06mm",(Užs1!E48/1000)*Užs1!L48,0)+(IF(Užs1!I48="NE-PL-PVC-06mm",(Užs1!H48/1000)*Užs1!L48,0)+(IF(Užs1!J48="NE-PL-PVC-06mm",(Užs1!H48/1000)*Užs1!L48,0)))))</f>
        <v>0</v>
      </c>
      <c r="AN9" s="94">
        <f>SUM(IF(Užs1!F48="NE-PL-PVC-08mm",(Užs1!E48/1000)*Užs1!L48,0)+(IF(Užs1!G48="NE-PL-PVC-08mm",(Užs1!E48/1000)*Užs1!L48,0)+(IF(Užs1!I48="NE-PL-PVC-08mm",(Užs1!H48/1000)*Užs1!L48,0)+(IF(Užs1!J48="NE-PL-PVC-08mm",(Užs1!H48/1000)*Užs1!L48,0)))))</f>
        <v>0</v>
      </c>
      <c r="AO9" s="94">
        <f>SUM(IF(Užs1!F48="NE-PL-PVC-1mm",(Užs1!E48/1000)*Užs1!L48,0)+(IF(Užs1!G48="NE-PL-PVC-1mm",(Užs1!E48/1000)*Užs1!L48,0)+(IF(Užs1!I48="NE-PL-PVC-1mm",(Užs1!H48/1000)*Užs1!L48,0)+(IF(Užs1!J48="NE-PL-PVC-1mm",(Užs1!H48/1000)*Užs1!L48,0)))))</f>
        <v>0</v>
      </c>
      <c r="AP9" s="94">
        <f>SUM(IF(Užs1!F48="NE-PL-PVC-2mm",(Užs1!E48/1000)*Užs1!L48,0)+(IF(Užs1!G48="NE-PL-PVC-2mm",(Užs1!E48/1000)*Užs1!L48,0)+(IF(Užs1!I48="NE-PL-PVC-2mm",(Užs1!H48/1000)*Užs1!L48,0)+(IF(Užs1!J48="NE-PL-PVC-2mm",(Užs1!H48/1000)*Užs1!L48,0)))))</f>
        <v>0</v>
      </c>
      <c r="AQ9" s="94">
        <f>SUM(IF(Užs1!F48="NE-PL-PVC-42/2mm",(Užs1!E48/1000)*Užs1!L48,0)+(IF(Užs1!G48="NE-PL-PVC-42/2mm",(Užs1!E48/1000)*Užs1!L48,0)+(IF(Užs1!I48="NE-PL-PVC-42/2mm",(Užs1!H48/1000)*Užs1!L48,0)+(IF(Užs1!J48="NE-PL-PVC-42/2mm",(Užs1!H48/1000)*Užs1!L48,0)))))</f>
        <v>0</v>
      </c>
      <c r="AR9" s="79"/>
    </row>
    <row r="10" spans="1:44" ht="17.100000000000001" customHeight="1">
      <c r="A10" s="79"/>
      <c r="B10" s="233" t="s">
        <v>728</v>
      </c>
      <c r="C10" s="236" t="s">
        <v>731</v>
      </c>
      <c r="D10" s="79"/>
      <c r="E10" s="79"/>
      <c r="F10" s="79"/>
      <c r="G10" s="79"/>
      <c r="H10" s="79"/>
      <c r="I10" s="79"/>
      <c r="J10" s="79"/>
      <c r="K10" s="87">
        <v>9</v>
      </c>
      <c r="L10" s="88">
        <f>Užs1!L49</f>
        <v>0</v>
      </c>
      <c r="M10" s="89">
        <f>(Užs1!E49/1000)*(Užs1!H49/1000)*Užs1!L49</f>
        <v>0</v>
      </c>
      <c r="N10" s="90">
        <f>SUM(IF(Užs1!F49="MEL",(Užs1!E49/1000)*Užs1!L49,0)+(IF(Užs1!G49="MEL",(Užs1!E49/1000)*Užs1!L49,0)+(IF(Užs1!I49="MEL",(Užs1!H49/1000)*Užs1!L49,0)+(IF(Užs1!J49="MEL",(Užs1!H49/1000)*Užs1!L49,0)))))</f>
        <v>0</v>
      </c>
      <c r="O10" s="91">
        <f>SUM(IF(Užs1!F49="MEL-BALTAS",(Užs1!E49/1000)*Užs1!L49,0)+(IF(Užs1!G49="MEL-BALTAS",(Užs1!E49/1000)*Užs1!L49,0)+(IF(Užs1!I49="MEL-BALTAS",(Užs1!H49/1000)*Užs1!L49,0)+(IF(Užs1!J49="MEL-BALTAS",(Užs1!H49/1000)*Užs1!L49,0)))))</f>
        <v>0</v>
      </c>
      <c r="P10" s="91">
        <f>SUM(IF(Užs1!F49="MEL-PILKAS",(Užs1!E49/1000)*Užs1!L49,0)+(IF(Užs1!G49="MEL-PILKAS",(Užs1!E49/1000)*Užs1!L49,0)+(IF(Užs1!I49="MEL-PILKAS",(Užs1!H49/1000)*Užs1!L49,0)+(IF(Užs1!J49="MEL-PILKAS",(Užs1!H49/1000)*Užs1!L49,0)))))</f>
        <v>0</v>
      </c>
      <c r="Q10" s="91">
        <f>SUM(IF(Užs1!F49="MEL-KLIENTO",(Užs1!E49/1000)*Užs1!L49,0)+(IF(Užs1!G49="MEL-KLIENTO",(Užs1!E49/1000)*Užs1!L49,0)+(IF(Užs1!I49="MEL-KLIENTO",(Užs1!H49/1000)*Užs1!L49,0)+(IF(Užs1!J49="MEL-KLIENTO",(Užs1!H49/1000)*Užs1!L49,0)))))</f>
        <v>0</v>
      </c>
      <c r="R10" s="91">
        <f>SUM(IF(Užs1!F49="MEL-NE-PL",(Užs1!E49/1000)*Užs1!L49,0)+(IF(Užs1!G49="MEL-NE-PL",(Užs1!E49/1000)*Užs1!L49,0)+(IF(Užs1!I49="MEL-NE-PL",(Užs1!H49/1000)*Užs1!L49,0)+(IF(Užs1!J49="MEL-NE-PL",(Užs1!H49/1000)*Užs1!L49,0)))))</f>
        <v>0</v>
      </c>
      <c r="S10" s="91">
        <f>SUM(IF(Užs1!F49="MEL-40mm",(Užs1!E49/1000)*Užs1!L49,0)+(IF(Užs1!G49="MEL-40mm",(Užs1!E49/1000)*Užs1!L49,0)+(IF(Užs1!I49="MEL-40mm",(Užs1!H49/1000)*Užs1!L49,0)+(IF(Užs1!J49="MEL-40mm",(Užs1!H49/1000)*Užs1!L49,0)))))</f>
        <v>0</v>
      </c>
      <c r="T10" s="92">
        <f>SUM(IF(Užs1!F49="PVC-04mm",(Užs1!E49/1000)*Užs1!L49,0)+(IF(Užs1!G49="PVC-04mm",(Užs1!E49/1000)*Užs1!L49,0)+(IF(Užs1!I49="PVC-04mm",(Užs1!H49/1000)*Užs1!L49,0)+(IF(Užs1!J49="PVC-04mm",(Užs1!H49/1000)*Užs1!L49,0)))))</f>
        <v>0</v>
      </c>
      <c r="U10" s="92">
        <f>SUM(IF(Užs1!F49="PVC-06mm",(Užs1!E49/1000)*Užs1!L49,0)+(IF(Užs1!G49="PVC-06mm",(Užs1!E49/1000)*Užs1!L49,0)+(IF(Užs1!I49="PVC-06mm",(Užs1!H49/1000)*Užs1!L49,0)+(IF(Užs1!J49="PVC-06mm",(Užs1!H49/1000)*Užs1!L49,0)))))</f>
        <v>0</v>
      </c>
      <c r="V10" s="92">
        <f>SUM(IF(Užs1!F49="PVC-08mm",(Užs1!E49/1000)*Užs1!L49,0)+(IF(Užs1!G49="PVC-08mm",(Užs1!E49/1000)*Užs1!L49,0)+(IF(Užs1!I49="PVC-08mm",(Užs1!H49/1000)*Užs1!L49,0)+(IF(Užs1!J49="PVC-08mm",(Užs1!H49/1000)*Užs1!L49,0)))))</f>
        <v>0</v>
      </c>
      <c r="W10" s="92">
        <f>SUM(IF(Užs1!F49="PVC-1mm",(Užs1!E49/1000)*Užs1!L49,0)+(IF(Užs1!G49="PVC-1mm",(Užs1!E49/1000)*Užs1!L49,0)+(IF(Užs1!I49="PVC-1mm",(Užs1!H49/1000)*Užs1!L49,0)+(IF(Užs1!J49="PVC-1mm",(Užs1!H49/1000)*Užs1!L49,0)))))</f>
        <v>0</v>
      </c>
      <c r="X10" s="92">
        <f>SUM(IF(Užs1!F49="PVC-2mm",(Užs1!E49/1000)*Užs1!L49,0)+(IF(Užs1!G49="PVC-2mm",(Užs1!E49/1000)*Užs1!L49,0)+(IF(Užs1!I49="PVC-2mm",(Užs1!H49/1000)*Užs1!L49,0)+(IF(Užs1!J49="PVC-2mm",(Užs1!H49/1000)*Užs1!L49,0)))))</f>
        <v>0</v>
      </c>
      <c r="Y10" s="92">
        <f>SUM(IF(Užs1!F49="PVC-42/2mm",(Užs1!E49/1000)*Užs1!L49,0)+(IF(Užs1!G49="PVC-42/2mm",(Užs1!E49/1000)*Užs1!L49,0)+(IF(Užs1!I49="PVC-42/2mm",(Užs1!H49/1000)*Užs1!L49,0)+(IF(Užs1!J49="PVC-42/2mm",(Užs1!H49/1000)*Užs1!L49,0)))))</f>
        <v>0</v>
      </c>
      <c r="Z10" s="313">
        <f>SUM(IF(Užs1!F49="BESIULIS-08mm",(Užs1!E49/1000)*Užs1!L49,0)+(IF(Užs1!G49="BESIULIS-08mm",(Užs1!E49/1000)*Užs1!L49,0)+(IF(Užs1!I49="BESIULIS-08mm",(Užs1!H49/1000)*Užs1!L49,0)+(IF(Užs1!J49="BESIULIS-08mm",(Užs1!H49/1000)*Užs1!L49,0)))))</f>
        <v>0</v>
      </c>
      <c r="AA10" s="313">
        <f>SUM(IF(Užs1!F49="BESIULIS-1mm",(Užs1!E49/1000)*Užs1!L49,0)+(IF(Užs1!G49="BESIULIS-1mm",(Užs1!E49/1000)*Užs1!L49,0)+(IF(Užs1!I49="BESIULIS-1mm",(Užs1!H49/1000)*Užs1!L49,0)+(IF(Užs1!J49="BESIULIS-1mm",(Užs1!H49/1000)*Užs1!L49,0)))))</f>
        <v>0</v>
      </c>
      <c r="AB10" s="313">
        <f>SUM(IF(Užs1!F49="BESIULIS-2mm",(Užs1!E49/1000)*Užs1!L49,0)+(IF(Užs1!G49="BESIULIS-2mm",(Užs1!E49/1000)*Užs1!L49,0)+(IF(Užs1!I49="BESIULIS-2mm",(Užs1!H49/1000)*Užs1!L49,0)+(IF(Užs1!J49="BESIULIS-2mm",(Užs1!H49/1000)*Užs1!L49,0)))))</f>
        <v>0</v>
      </c>
      <c r="AC10" s="93">
        <f>SUM(IF(Užs1!F49="KLIEN-PVC-04mm",(Užs1!E49/1000)*Užs1!L49,0)+(IF(Užs1!G49="KLIEN-PVC-04mm",(Užs1!E49/1000)*Užs1!L49,0)+(IF(Užs1!I49="KLIEN-PVC-04mm",(Užs1!H49/1000)*Užs1!L49,0)+(IF(Užs1!J49="KLIEN-PVC-04mm",(Užs1!H49/1000)*Užs1!L49,0)))))</f>
        <v>0</v>
      </c>
      <c r="AD10" s="93">
        <f>SUM(IF(Užs1!F49="KLIEN-PVC-06mm",(Užs1!E49/1000)*Užs1!L49,0)+(IF(Užs1!G49="KLIEN-PVC-06mm",(Užs1!E49/1000)*Užs1!L49,0)+(IF(Užs1!I49="KLIEN-PVC-06mm",(Užs1!H49/1000)*Užs1!L49,0)+(IF(Užs1!J49="KLIEN-PVC-06mm",(Užs1!H49/1000)*Užs1!L49,0)))))</f>
        <v>0</v>
      </c>
      <c r="AE10" s="93">
        <f>SUM(IF(Užs1!F49="KLIEN-PVC-08mm",(Užs1!E49/1000)*Užs1!L49,0)+(IF(Užs1!G49="KLIEN-PVC-08mm",(Užs1!E49/1000)*Užs1!L49,0)+(IF(Užs1!I49="KLIEN-PVC-08mm",(Užs1!H49/1000)*Užs1!L49,0)+(IF(Užs1!J49="KLIEN-PVC-08mm",(Užs1!H49/1000)*Užs1!L49,0)))))</f>
        <v>0</v>
      </c>
      <c r="AF10" s="93">
        <f>SUM(IF(Užs1!F49="KLIEN-PVC-1mm",(Užs1!E49/1000)*Užs1!L49,0)+(IF(Užs1!G49="KLIEN-PVC-1mm",(Užs1!E49/1000)*Užs1!L49,0)+(IF(Užs1!I49="KLIEN-PVC-1mm",(Užs1!H49/1000)*Užs1!L49,0)+(IF(Užs1!J49="KLIEN-PVC-1mm",(Užs1!H49/1000)*Užs1!L49,0)))))</f>
        <v>0</v>
      </c>
      <c r="AG10" s="93">
        <f>SUM(IF(Užs1!F49="KLIEN-PVC-2mm",(Užs1!E49/1000)*Užs1!L49,0)+(IF(Užs1!G49="KLIEN-PVC-2mm",(Užs1!E49/1000)*Užs1!L49,0)+(IF(Užs1!I49="KLIEN-PVC-2mm",(Užs1!H49/1000)*Užs1!L49,0)+(IF(Užs1!J49="KLIEN-PVC-2mm",(Užs1!H49/1000)*Užs1!L49,0)))))</f>
        <v>0</v>
      </c>
      <c r="AH10" s="93">
        <f>SUM(IF(Užs1!F49="KLIEN-PVC-42/2mm",(Užs1!E49/1000)*Užs1!L49,0)+(IF(Užs1!G49="KLIEN-PVC-42/2mm",(Užs1!E49/1000)*Užs1!L49,0)+(IF(Užs1!I49="KLIEN-PVC-42/2mm",(Užs1!H49/1000)*Užs1!L49,0)+(IF(Užs1!J49="KLIEN-PVC-42/2mm",(Užs1!H49/1000)*Užs1!L49,0)))))</f>
        <v>0</v>
      </c>
      <c r="AI10" s="315">
        <f>SUM(IF(Užs1!F49="KLIEN-BESIUL-08mm",(Užs1!E49/1000)*Užs1!L49,0)+(IF(Užs1!G49="KLIEN-BESIUL-08mm",(Užs1!E49/1000)*Užs1!L49,0)+(IF(Užs1!I49="KLIEN-BESIUL-08mm",(Užs1!H49/1000)*Užs1!L49,0)+(IF(Užs1!J49="KLIEN-BESIUL-08mm",(Užs1!H49/1000)*Užs1!L49,0)))))</f>
        <v>0</v>
      </c>
      <c r="AJ10" s="315">
        <f>SUM(IF(Užs1!F49="KLIEN-BESIUL-1mm",(Užs1!E49/1000)*Užs1!L49,0)+(IF(Užs1!G49="KLIEN-BESIUL-1mm",(Užs1!E49/1000)*Užs1!L49,0)+(IF(Užs1!I49="KLIEN-BESIUL-1mm",(Užs1!H49/1000)*Užs1!L49,0)+(IF(Užs1!J49="KLIEN-BESIUL-1mm",(Užs1!H49/1000)*Užs1!L49,0)))))</f>
        <v>0</v>
      </c>
      <c r="AK10" s="315">
        <f>SUM(IF(Užs1!F49="KLIEN-BESIUL-2mm",(Užs1!E49/1000)*Užs1!L49,0)+(IF(Užs1!G49="KLIEN-BESIUL-2mm",(Užs1!E49/1000)*Užs1!L49,0)+(IF(Užs1!I49="KLIEN-BESIUL-2mm",(Užs1!H49/1000)*Užs1!L49,0)+(IF(Užs1!J49="KLIEN-BESIUL-2mm",(Užs1!H49/1000)*Užs1!L49,0)))))</f>
        <v>0</v>
      </c>
      <c r="AL10" s="94">
        <f>SUM(IF(Užs1!F49="NE-PL-PVC-04mm",(Užs1!E49/1000)*Užs1!L49,0)+(IF(Užs1!G49="NE-PL-PVC-04mm",(Užs1!E49/1000)*Užs1!L49,0)+(IF(Užs1!I49="NE-PL-PVC-04mm",(Užs1!H49/1000)*Užs1!L49,0)+(IF(Užs1!J49="NE-PL-PVC-04mm",(Užs1!H49/1000)*Užs1!L49,0)))))</f>
        <v>0</v>
      </c>
      <c r="AM10" s="94">
        <f>SUM(IF(Užs1!F49="NE-PL-PVC-06mm",(Užs1!E49/1000)*Užs1!L49,0)+(IF(Užs1!G49="NE-PL-PVC-06mm",(Užs1!E49/1000)*Užs1!L49,0)+(IF(Užs1!I49="NE-PL-PVC-06mm",(Užs1!H49/1000)*Užs1!L49,0)+(IF(Užs1!J49="NE-PL-PVC-06mm",(Užs1!H49/1000)*Užs1!L49,0)))))</f>
        <v>0</v>
      </c>
      <c r="AN10" s="94">
        <f>SUM(IF(Užs1!F49="NE-PL-PVC-08mm",(Užs1!E49/1000)*Užs1!L49,0)+(IF(Užs1!G49="NE-PL-PVC-08mm",(Užs1!E49/1000)*Užs1!L49,0)+(IF(Užs1!I49="NE-PL-PVC-08mm",(Užs1!H49/1000)*Užs1!L49,0)+(IF(Užs1!J49="NE-PL-PVC-08mm",(Užs1!H49/1000)*Užs1!L49,0)))))</f>
        <v>0</v>
      </c>
      <c r="AO10" s="94">
        <f>SUM(IF(Užs1!F49="NE-PL-PVC-1mm",(Užs1!E49/1000)*Užs1!L49,0)+(IF(Užs1!G49="NE-PL-PVC-1mm",(Užs1!E49/1000)*Užs1!L49,0)+(IF(Užs1!I49="NE-PL-PVC-1mm",(Užs1!H49/1000)*Užs1!L49,0)+(IF(Užs1!J49="NE-PL-PVC-1mm",(Užs1!H49/1000)*Užs1!L49,0)))))</f>
        <v>0</v>
      </c>
      <c r="AP10" s="94">
        <f>SUM(IF(Užs1!F49="NE-PL-PVC-2mm",(Užs1!E49/1000)*Užs1!L49,0)+(IF(Užs1!G49="NE-PL-PVC-2mm",(Užs1!E49/1000)*Užs1!L49,0)+(IF(Užs1!I49="NE-PL-PVC-2mm",(Užs1!H49/1000)*Užs1!L49,0)+(IF(Užs1!J49="NE-PL-PVC-2mm",(Užs1!H49/1000)*Užs1!L49,0)))))</f>
        <v>0</v>
      </c>
      <c r="AQ10" s="94">
        <f>SUM(IF(Užs1!F49="NE-PL-PVC-42/2mm",(Užs1!E49/1000)*Užs1!L49,0)+(IF(Užs1!G49="NE-PL-PVC-42/2mm",(Užs1!E49/1000)*Užs1!L49,0)+(IF(Užs1!I49="NE-PL-PVC-42/2mm",(Užs1!H49/1000)*Užs1!L49,0)+(IF(Užs1!J49="NE-PL-PVC-42/2mm",(Užs1!H49/1000)*Užs1!L49,0)))))</f>
        <v>0</v>
      </c>
      <c r="AR10" s="79"/>
    </row>
    <row r="11" spans="1:44" ht="17.100000000000001" customHeight="1">
      <c r="A11" s="79"/>
      <c r="B11" s="233" t="s">
        <v>425</v>
      </c>
      <c r="C11" s="237" t="s">
        <v>425</v>
      </c>
      <c r="D11" s="79"/>
      <c r="E11" s="79"/>
      <c r="F11" s="79"/>
      <c r="G11" s="79"/>
      <c r="H11" s="79"/>
      <c r="I11" s="79"/>
      <c r="J11" s="79"/>
      <c r="K11" s="87">
        <v>10</v>
      </c>
      <c r="L11" s="88">
        <f>Užs1!L50</f>
        <v>0</v>
      </c>
      <c r="M11" s="89">
        <f>(Užs1!E50/1000)*(Užs1!H50/1000)*Užs1!L50</f>
        <v>0</v>
      </c>
      <c r="N11" s="90">
        <f>SUM(IF(Užs1!F50="MEL",(Užs1!E50/1000)*Užs1!L50,0)+(IF(Užs1!G50="MEL",(Užs1!E50/1000)*Užs1!L50,0)+(IF(Užs1!I50="MEL",(Užs1!H50/1000)*Užs1!L50,0)+(IF(Užs1!J50="MEL",(Užs1!H50/1000)*Užs1!L50,0)))))</f>
        <v>0</v>
      </c>
      <c r="O11" s="91">
        <f>SUM(IF(Užs1!F50="MEL-BALTAS",(Užs1!E50/1000)*Užs1!L50,0)+(IF(Užs1!G50="MEL-BALTAS",(Užs1!E50/1000)*Užs1!L50,0)+(IF(Užs1!I50="MEL-BALTAS",(Užs1!H50/1000)*Užs1!L50,0)+(IF(Užs1!J50="MEL-BALTAS",(Užs1!H50/1000)*Užs1!L50,0)))))</f>
        <v>0</v>
      </c>
      <c r="P11" s="91">
        <f>SUM(IF(Užs1!F50="MEL-PILKAS",(Užs1!E50/1000)*Užs1!L50,0)+(IF(Užs1!G50="MEL-PILKAS",(Užs1!E50/1000)*Užs1!L50,0)+(IF(Užs1!I50="MEL-PILKAS",(Užs1!H50/1000)*Užs1!L50,0)+(IF(Užs1!J50="MEL-PILKAS",(Užs1!H50/1000)*Užs1!L50,0)))))</f>
        <v>0</v>
      </c>
      <c r="Q11" s="91">
        <f>SUM(IF(Užs1!F50="MEL-KLIENTO",(Užs1!E50/1000)*Užs1!L50,0)+(IF(Užs1!G50="MEL-KLIENTO",(Užs1!E50/1000)*Užs1!L50,0)+(IF(Užs1!I50="MEL-KLIENTO",(Užs1!H50/1000)*Užs1!L50,0)+(IF(Užs1!J50="MEL-KLIENTO",(Užs1!H50/1000)*Užs1!L50,0)))))</f>
        <v>0</v>
      </c>
      <c r="R11" s="91">
        <f>SUM(IF(Užs1!F50="MEL-NE-PL",(Užs1!E50/1000)*Užs1!L50,0)+(IF(Užs1!G50="MEL-NE-PL",(Užs1!E50/1000)*Užs1!L50,0)+(IF(Užs1!I50="MEL-NE-PL",(Užs1!H50/1000)*Užs1!L50,0)+(IF(Užs1!J50="MEL-NE-PL",(Užs1!H50/1000)*Užs1!L50,0)))))</f>
        <v>0</v>
      </c>
      <c r="S11" s="91">
        <f>SUM(IF(Užs1!F50="MEL-40mm",(Užs1!E50/1000)*Užs1!L50,0)+(IF(Užs1!G50="MEL-40mm",(Užs1!E50/1000)*Užs1!L50,0)+(IF(Užs1!I50="MEL-40mm",(Užs1!H50/1000)*Užs1!L50,0)+(IF(Užs1!J50="MEL-40mm",(Užs1!H50/1000)*Užs1!L50,0)))))</f>
        <v>0</v>
      </c>
      <c r="T11" s="92">
        <f>SUM(IF(Užs1!F50="PVC-04mm",(Užs1!E50/1000)*Užs1!L50,0)+(IF(Užs1!G50="PVC-04mm",(Užs1!E50/1000)*Užs1!L50,0)+(IF(Užs1!I50="PVC-04mm",(Užs1!H50/1000)*Užs1!L50,0)+(IF(Užs1!J50="PVC-04mm",(Užs1!H50/1000)*Užs1!L50,0)))))</f>
        <v>0</v>
      </c>
      <c r="U11" s="92">
        <f>SUM(IF(Užs1!F50="PVC-06mm",(Užs1!E50/1000)*Užs1!L50,0)+(IF(Užs1!G50="PVC-06mm",(Užs1!E50/1000)*Užs1!L50,0)+(IF(Užs1!I50="PVC-06mm",(Užs1!H50/1000)*Užs1!L50,0)+(IF(Užs1!J50="PVC-06mm",(Užs1!H50/1000)*Užs1!L50,0)))))</f>
        <v>0</v>
      </c>
      <c r="V11" s="92">
        <f>SUM(IF(Užs1!F50="PVC-08mm",(Užs1!E50/1000)*Užs1!L50,0)+(IF(Užs1!G50="PVC-08mm",(Užs1!E50/1000)*Užs1!L50,0)+(IF(Užs1!I50="PVC-08mm",(Užs1!H50/1000)*Užs1!L50,0)+(IF(Užs1!J50="PVC-08mm",(Užs1!H50/1000)*Užs1!L50,0)))))</f>
        <v>0</v>
      </c>
      <c r="W11" s="92">
        <f>SUM(IF(Užs1!F50="PVC-1mm",(Užs1!E50/1000)*Užs1!L50,0)+(IF(Užs1!G50="PVC-1mm",(Užs1!E50/1000)*Užs1!L50,0)+(IF(Užs1!I50="PVC-1mm",(Užs1!H50/1000)*Užs1!L50,0)+(IF(Užs1!J50="PVC-1mm",(Užs1!H50/1000)*Užs1!L50,0)))))</f>
        <v>0</v>
      </c>
      <c r="X11" s="92">
        <f>SUM(IF(Užs1!F50="PVC-2mm",(Užs1!E50/1000)*Užs1!L50,0)+(IF(Užs1!G50="PVC-2mm",(Užs1!E50/1000)*Užs1!L50,0)+(IF(Užs1!I50="PVC-2mm",(Užs1!H50/1000)*Užs1!L50,0)+(IF(Užs1!J50="PVC-2mm",(Užs1!H50/1000)*Užs1!L50,0)))))</f>
        <v>0</v>
      </c>
      <c r="Y11" s="92">
        <f>SUM(IF(Užs1!F50="PVC-42/2mm",(Užs1!E50/1000)*Užs1!L50,0)+(IF(Užs1!G50="PVC-42/2mm",(Užs1!E50/1000)*Užs1!L50,0)+(IF(Užs1!I50="PVC-42/2mm",(Užs1!H50/1000)*Užs1!L50,0)+(IF(Užs1!J50="PVC-42/2mm",(Užs1!H50/1000)*Užs1!L50,0)))))</f>
        <v>0</v>
      </c>
      <c r="Z11" s="313">
        <f>SUM(IF(Užs1!F50="BESIULIS-08mm",(Užs1!E50/1000)*Užs1!L50,0)+(IF(Užs1!G50="BESIULIS-08mm",(Užs1!E50/1000)*Užs1!L50,0)+(IF(Užs1!I50="BESIULIS-08mm",(Užs1!H50/1000)*Užs1!L50,0)+(IF(Užs1!J50="BESIULIS-08mm",(Užs1!H50/1000)*Užs1!L50,0)))))</f>
        <v>0</v>
      </c>
      <c r="AA11" s="313">
        <f>SUM(IF(Užs1!F50="BESIULIS-1mm",(Užs1!E50/1000)*Užs1!L50,0)+(IF(Užs1!G50="BESIULIS-1mm",(Užs1!E50/1000)*Užs1!L50,0)+(IF(Užs1!I50="BESIULIS-1mm",(Užs1!H50/1000)*Užs1!L50,0)+(IF(Užs1!J50="BESIULIS-1mm",(Užs1!H50/1000)*Užs1!L50,0)))))</f>
        <v>0</v>
      </c>
      <c r="AB11" s="313">
        <f>SUM(IF(Užs1!F50="BESIULIS-2mm",(Užs1!E50/1000)*Užs1!L50,0)+(IF(Užs1!G50="BESIULIS-2mm",(Užs1!E50/1000)*Užs1!L50,0)+(IF(Užs1!I50="BESIULIS-2mm",(Užs1!H50/1000)*Užs1!L50,0)+(IF(Užs1!J50="BESIULIS-2mm",(Užs1!H50/1000)*Užs1!L50,0)))))</f>
        <v>0</v>
      </c>
      <c r="AC11" s="93">
        <f>SUM(IF(Užs1!F50="KLIEN-PVC-04mm",(Užs1!E50/1000)*Užs1!L50,0)+(IF(Užs1!G50="KLIEN-PVC-04mm",(Užs1!E50/1000)*Užs1!L50,0)+(IF(Užs1!I50="KLIEN-PVC-04mm",(Užs1!H50/1000)*Užs1!L50,0)+(IF(Užs1!J50="KLIEN-PVC-04mm",(Užs1!H50/1000)*Užs1!L50,0)))))</f>
        <v>0</v>
      </c>
      <c r="AD11" s="93">
        <f>SUM(IF(Užs1!F50="KLIEN-PVC-06mm",(Užs1!E50/1000)*Užs1!L50,0)+(IF(Užs1!G50="KLIEN-PVC-06mm",(Užs1!E50/1000)*Užs1!L50,0)+(IF(Užs1!I50="KLIEN-PVC-06mm",(Užs1!H50/1000)*Užs1!L50,0)+(IF(Užs1!J50="KLIEN-PVC-06mm",(Užs1!H50/1000)*Užs1!L50,0)))))</f>
        <v>0</v>
      </c>
      <c r="AE11" s="93">
        <f>SUM(IF(Užs1!F50="KLIEN-PVC-08mm",(Užs1!E50/1000)*Užs1!L50,0)+(IF(Užs1!G50="KLIEN-PVC-08mm",(Užs1!E50/1000)*Užs1!L50,0)+(IF(Užs1!I50="KLIEN-PVC-08mm",(Užs1!H50/1000)*Užs1!L50,0)+(IF(Užs1!J50="KLIEN-PVC-08mm",(Užs1!H50/1000)*Užs1!L50,0)))))</f>
        <v>0</v>
      </c>
      <c r="AF11" s="93">
        <f>SUM(IF(Užs1!F50="KLIEN-PVC-1mm",(Užs1!E50/1000)*Užs1!L50,0)+(IF(Užs1!G50="KLIEN-PVC-1mm",(Užs1!E50/1000)*Užs1!L50,0)+(IF(Užs1!I50="KLIEN-PVC-1mm",(Užs1!H50/1000)*Užs1!L50,0)+(IF(Užs1!J50="KLIEN-PVC-1mm",(Užs1!H50/1000)*Užs1!L50,0)))))</f>
        <v>0</v>
      </c>
      <c r="AG11" s="93">
        <f>SUM(IF(Užs1!F50="KLIEN-PVC-2mm",(Užs1!E50/1000)*Užs1!L50,0)+(IF(Užs1!G50="KLIEN-PVC-2mm",(Užs1!E50/1000)*Užs1!L50,0)+(IF(Užs1!I50="KLIEN-PVC-2mm",(Užs1!H50/1000)*Užs1!L50,0)+(IF(Užs1!J50="KLIEN-PVC-2mm",(Užs1!H50/1000)*Užs1!L50,0)))))</f>
        <v>0</v>
      </c>
      <c r="AH11" s="93">
        <f>SUM(IF(Užs1!F50="KLIEN-PVC-42/2mm",(Užs1!E50/1000)*Užs1!L50,0)+(IF(Užs1!G50="KLIEN-PVC-42/2mm",(Užs1!E50/1000)*Užs1!L50,0)+(IF(Užs1!I50="KLIEN-PVC-42/2mm",(Užs1!H50/1000)*Užs1!L50,0)+(IF(Užs1!J50="KLIEN-PVC-42/2mm",(Užs1!H50/1000)*Užs1!L50,0)))))</f>
        <v>0</v>
      </c>
      <c r="AI11" s="315">
        <f>SUM(IF(Užs1!F50="KLIEN-BESIUL-08mm",(Užs1!E50/1000)*Užs1!L50,0)+(IF(Užs1!G50="KLIEN-BESIUL-08mm",(Užs1!E50/1000)*Užs1!L50,0)+(IF(Užs1!I50="KLIEN-BESIUL-08mm",(Užs1!H50/1000)*Užs1!L50,0)+(IF(Užs1!J50="KLIEN-BESIUL-08mm",(Užs1!H50/1000)*Užs1!L50,0)))))</f>
        <v>0</v>
      </c>
      <c r="AJ11" s="315">
        <f>SUM(IF(Užs1!F50="KLIEN-BESIUL-1mm",(Užs1!E50/1000)*Užs1!L50,0)+(IF(Užs1!G50="KLIEN-BESIUL-1mm",(Užs1!E50/1000)*Užs1!L50,0)+(IF(Užs1!I50="KLIEN-BESIUL-1mm",(Užs1!H50/1000)*Užs1!L50,0)+(IF(Užs1!J50="KLIEN-BESIUL-1mm",(Užs1!H50/1000)*Užs1!L50,0)))))</f>
        <v>0</v>
      </c>
      <c r="AK11" s="315">
        <f>SUM(IF(Užs1!F50="KLIEN-BESIUL-2mm",(Užs1!E50/1000)*Užs1!L50,0)+(IF(Užs1!G50="KLIEN-BESIUL-2mm",(Užs1!E50/1000)*Užs1!L50,0)+(IF(Užs1!I50="KLIEN-BESIUL-2mm",(Užs1!H50/1000)*Užs1!L50,0)+(IF(Užs1!J50="KLIEN-BESIUL-2mm",(Užs1!H50/1000)*Užs1!L50,0)))))</f>
        <v>0</v>
      </c>
      <c r="AL11" s="94">
        <f>SUM(IF(Užs1!F50="NE-PL-PVC-04mm",(Užs1!E50/1000)*Užs1!L50,0)+(IF(Užs1!G50="NE-PL-PVC-04mm",(Užs1!E50/1000)*Užs1!L50,0)+(IF(Užs1!I50="NE-PL-PVC-04mm",(Užs1!H50/1000)*Užs1!L50,0)+(IF(Užs1!J50="NE-PL-PVC-04mm",(Užs1!H50/1000)*Užs1!L50,0)))))</f>
        <v>0</v>
      </c>
      <c r="AM11" s="94">
        <f>SUM(IF(Užs1!F50="NE-PL-PVC-06mm",(Užs1!E50/1000)*Užs1!L50,0)+(IF(Užs1!G50="NE-PL-PVC-06mm",(Užs1!E50/1000)*Užs1!L50,0)+(IF(Užs1!I50="NE-PL-PVC-06mm",(Užs1!H50/1000)*Užs1!L50,0)+(IF(Užs1!J50="NE-PL-PVC-06mm",(Užs1!H50/1000)*Užs1!L50,0)))))</f>
        <v>0</v>
      </c>
      <c r="AN11" s="94">
        <f>SUM(IF(Užs1!F50="NE-PL-PVC-08mm",(Užs1!E50/1000)*Užs1!L50,0)+(IF(Užs1!G50="NE-PL-PVC-08mm",(Užs1!E50/1000)*Užs1!L50,0)+(IF(Užs1!I50="NE-PL-PVC-08mm",(Užs1!H50/1000)*Užs1!L50,0)+(IF(Užs1!J50="NE-PL-PVC-08mm",(Užs1!H50/1000)*Užs1!L50,0)))))</f>
        <v>0</v>
      </c>
      <c r="AO11" s="94">
        <f>SUM(IF(Užs1!F50="NE-PL-PVC-1mm",(Užs1!E50/1000)*Užs1!L50,0)+(IF(Užs1!G50="NE-PL-PVC-1mm",(Užs1!E50/1000)*Užs1!L50,0)+(IF(Užs1!I50="NE-PL-PVC-1mm",(Užs1!H50/1000)*Užs1!L50,0)+(IF(Užs1!J50="NE-PL-PVC-1mm",(Užs1!H50/1000)*Užs1!L50,0)))))</f>
        <v>0</v>
      </c>
      <c r="AP11" s="94">
        <f>SUM(IF(Užs1!F50="NE-PL-PVC-2mm",(Užs1!E50/1000)*Užs1!L50,0)+(IF(Užs1!G50="NE-PL-PVC-2mm",(Užs1!E50/1000)*Užs1!L50,0)+(IF(Užs1!I50="NE-PL-PVC-2mm",(Užs1!H50/1000)*Užs1!L50,0)+(IF(Užs1!J50="NE-PL-PVC-2mm",(Užs1!H50/1000)*Užs1!L50,0)))))</f>
        <v>0</v>
      </c>
      <c r="AQ11" s="94">
        <f>SUM(IF(Užs1!F50="NE-PL-PVC-42/2mm",(Užs1!E50/1000)*Užs1!L50,0)+(IF(Užs1!G50="NE-PL-PVC-42/2mm",(Užs1!E50/1000)*Užs1!L50,0)+(IF(Užs1!I50="NE-PL-PVC-42/2mm",(Užs1!H50/1000)*Užs1!L50,0)+(IF(Užs1!J50="NE-PL-PVC-42/2mm",(Užs1!H50/1000)*Užs1!L50,0)))))</f>
        <v>0</v>
      </c>
      <c r="AR11" s="79"/>
    </row>
    <row r="12" spans="1:44" ht="17.100000000000001" customHeight="1">
      <c r="A12" s="79"/>
      <c r="B12" s="233" t="s">
        <v>32</v>
      </c>
      <c r="C12" s="236" t="s">
        <v>419</v>
      </c>
      <c r="D12" s="79"/>
      <c r="E12" s="79"/>
      <c r="F12" s="79"/>
      <c r="G12" s="79"/>
      <c r="H12" s="79"/>
      <c r="I12" s="79"/>
      <c r="J12" s="79"/>
      <c r="K12" s="87">
        <v>11</v>
      </c>
      <c r="L12" s="88">
        <f>Užs1!L51</f>
        <v>0</v>
      </c>
      <c r="M12" s="89">
        <f>(Užs1!E51/1000)*(Užs1!H51/1000)*Užs1!L51</f>
        <v>0</v>
      </c>
      <c r="N12" s="90">
        <f>SUM(IF(Užs1!F51="MEL",(Užs1!E51/1000)*Užs1!L51,0)+(IF(Užs1!G51="MEL",(Užs1!E51/1000)*Užs1!L51,0)+(IF(Užs1!I51="MEL",(Užs1!H51/1000)*Užs1!L51,0)+(IF(Užs1!J51="MEL",(Užs1!H51/1000)*Užs1!L51,0)))))</f>
        <v>0</v>
      </c>
      <c r="O12" s="91">
        <f>SUM(IF(Užs1!F51="MEL-BALTAS",(Užs1!E51/1000)*Užs1!L51,0)+(IF(Užs1!G51="MEL-BALTAS",(Užs1!E51/1000)*Užs1!L51,0)+(IF(Užs1!I51="MEL-BALTAS",(Užs1!H51/1000)*Užs1!L51,0)+(IF(Užs1!J51="MEL-BALTAS",(Užs1!H51/1000)*Užs1!L51,0)))))</f>
        <v>0</v>
      </c>
      <c r="P12" s="91">
        <f>SUM(IF(Užs1!F51="MEL-PILKAS",(Užs1!E51/1000)*Užs1!L51,0)+(IF(Užs1!G51="MEL-PILKAS",(Užs1!E51/1000)*Užs1!L51,0)+(IF(Užs1!I51="MEL-PILKAS",(Užs1!H51/1000)*Užs1!L51,0)+(IF(Užs1!J51="MEL-PILKAS",(Užs1!H51/1000)*Užs1!L51,0)))))</f>
        <v>0</v>
      </c>
      <c r="Q12" s="91">
        <f>SUM(IF(Užs1!F51="MEL-KLIENTO",(Užs1!E51/1000)*Užs1!L51,0)+(IF(Užs1!G51="MEL-KLIENTO",(Užs1!E51/1000)*Užs1!L51,0)+(IF(Užs1!I51="MEL-KLIENTO",(Užs1!H51/1000)*Užs1!L51,0)+(IF(Užs1!J51="MEL-KLIENTO",(Užs1!H51/1000)*Užs1!L51,0)))))</f>
        <v>0</v>
      </c>
      <c r="R12" s="91">
        <f>SUM(IF(Užs1!F51="MEL-NE-PL",(Užs1!E51/1000)*Užs1!L51,0)+(IF(Užs1!G51="MEL-NE-PL",(Užs1!E51/1000)*Užs1!L51,0)+(IF(Užs1!I51="MEL-NE-PL",(Užs1!H51/1000)*Užs1!L51,0)+(IF(Užs1!J51="MEL-NE-PL",(Užs1!H51/1000)*Užs1!L51,0)))))</f>
        <v>0</v>
      </c>
      <c r="S12" s="91">
        <f>SUM(IF(Užs1!F51="MEL-40mm",(Užs1!E51/1000)*Užs1!L51,0)+(IF(Užs1!G51="MEL-40mm",(Užs1!E51/1000)*Užs1!L51,0)+(IF(Užs1!I51="MEL-40mm",(Užs1!H51/1000)*Užs1!L51,0)+(IF(Užs1!J51="MEL-40mm",(Užs1!H51/1000)*Užs1!L51,0)))))</f>
        <v>0</v>
      </c>
      <c r="T12" s="92">
        <f>SUM(IF(Užs1!F51="PVC-04mm",(Užs1!E51/1000)*Užs1!L51,0)+(IF(Užs1!G51="PVC-04mm",(Užs1!E51/1000)*Užs1!L51,0)+(IF(Užs1!I51="PVC-04mm",(Užs1!H51/1000)*Užs1!L51,0)+(IF(Užs1!J51="PVC-04mm",(Užs1!H51/1000)*Užs1!L51,0)))))</f>
        <v>0</v>
      </c>
      <c r="U12" s="92">
        <f>SUM(IF(Užs1!F51="PVC-06mm",(Užs1!E51/1000)*Užs1!L51,0)+(IF(Užs1!G51="PVC-06mm",(Užs1!E51/1000)*Užs1!L51,0)+(IF(Užs1!I51="PVC-06mm",(Užs1!H51/1000)*Užs1!L51,0)+(IF(Užs1!J51="PVC-06mm",(Užs1!H51/1000)*Užs1!L51,0)))))</f>
        <v>0</v>
      </c>
      <c r="V12" s="92">
        <f>SUM(IF(Užs1!F51="PVC-08mm",(Užs1!E51/1000)*Užs1!L51,0)+(IF(Užs1!G51="PVC-08mm",(Užs1!E51/1000)*Užs1!L51,0)+(IF(Užs1!I51="PVC-08mm",(Užs1!H51/1000)*Užs1!L51,0)+(IF(Užs1!J51="PVC-08mm",(Užs1!H51/1000)*Užs1!L51,0)))))</f>
        <v>0</v>
      </c>
      <c r="W12" s="92">
        <f>SUM(IF(Užs1!F51="PVC-1mm",(Užs1!E51/1000)*Užs1!L51,0)+(IF(Užs1!G51="PVC-1mm",(Užs1!E51/1000)*Užs1!L51,0)+(IF(Užs1!I51="PVC-1mm",(Užs1!H51/1000)*Užs1!L51,0)+(IF(Užs1!J51="PVC-1mm",(Užs1!H51/1000)*Užs1!L51,0)))))</f>
        <v>0</v>
      </c>
      <c r="X12" s="92">
        <f>SUM(IF(Užs1!F51="PVC-2mm",(Užs1!E51/1000)*Užs1!L51,0)+(IF(Užs1!G51="PVC-2mm",(Užs1!E51/1000)*Užs1!L51,0)+(IF(Užs1!I51="PVC-2mm",(Užs1!H51/1000)*Užs1!L51,0)+(IF(Užs1!J51="PVC-2mm",(Užs1!H51/1000)*Užs1!L51,0)))))</f>
        <v>0</v>
      </c>
      <c r="Y12" s="92">
        <f>SUM(IF(Užs1!F51="PVC-42/2mm",(Užs1!E51/1000)*Užs1!L51,0)+(IF(Užs1!G51="PVC-42/2mm",(Užs1!E51/1000)*Užs1!L51,0)+(IF(Užs1!I51="PVC-42/2mm",(Užs1!H51/1000)*Užs1!L51,0)+(IF(Užs1!J51="PVC-42/2mm",(Užs1!H51/1000)*Užs1!L51,0)))))</f>
        <v>0</v>
      </c>
      <c r="Z12" s="313">
        <f>SUM(IF(Užs1!F51="BESIULIS-08mm",(Užs1!E51/1000)*Užs1!L51,0)+(IF(Užs1!G51="BESIULIS-08mm",(Užs1!E51/1000)*Užs1!L51,0)+(IF(Užs1!I51="BESIULIS-08mm",(Užs1!H51/1000)*Užs1!L51,0)+(IF(Užs1!J51="BESIULIS-08mm",(Užs1!H51/1000)*Užs1!L51,0)))))</f>
        <v>0</v>
      </c>
      <c r="AA12" s="313">
        <f>SUM(IF(Užs1!F51="BESIULIS-1mm",(Užs1!E51/1000)*Užs1!L51,0)+(IF(Užs1!G51="BESIULIS-1mm",(Užs1!E51/1000)*Užs1!L51,0)+(IF(Užs1!I51="BESIULIS-1mm",(Užs1!H51/1000)*Užs1!L51,0)+(IF(Užs1!J51="BESIULIS-1mm",(Užs1!H51/1000)*Užs1!L51,0)))))</f>
        <v>0</v>
      </c>
      <c r="AB12" s="313">
        <f>SUM(IF(Užs1!F51="BESIULIS-2mm",(Užs1!E51/1000)*Užs1!L51,0)+(IF(Užs1!G51="BESIULIS-2mm",(Užs1!E51/1000)*Užs1!L51,0)+(IF(Užs1!I51="BESIULIS-2mm",(Užs1!H51/1000)*Užs1!L51,0)+(IF(Užs1!J51="BESIULIS-2mm",(Užs1!H51/1000)*Užs1!L51,0)))))</f>
        <v>0</v>
      </c>
      <c r="AC12" s="93">
        <f>SUM(IF(Užs1!F51="KLIEN-PVC-04mm",(Užs1!E51/1000)*Užs1!L51,0)+(IF(Užs1!G51="KLIEN-PVC-04mm",(Užs1!E51/1000)*Užs1!L51,0)+(IF(Užs1!I51="KLIEN-PVC-04mm",(Užs1!H51/1000)*Užs1!L51,0)+(IF(Užs1!J51="KLIEN-PVC-04mm",(Užs1!H51/1000)*Užs1!L51,0)))))</f>
        <v>0</v>
      </c>
      <c r="AD12" s="93">
        <f>SUM(IF(Užs1!F51="KLIEN-PVC-06mm",(Užs1!E51/1000)*Užs1!L51,0)+(IF(Užs1!G51="KLIEN-PVC-06mm",(Užs1!E51/1000)*Užs1!L51,0)+(IF(Užs1!I51="KLIEN-PVC-06mm",(Užs1!H51/1000)*Užs1!L51,0)+(IF(Užs1!J51="KLIEN-PVC-06mm",(Užs1!H51/1000)*Užs1!L51,0)))))</f>
        <v>0</v>
      </c>
      <c r="AE12" s="93">
        <f>SUM(IF(Užs1!F51="KLIEN-PVC-08mm",(Užs1!E51/1000)*Užs1!L51,0)+(IF(Užs1!G51="KLIEN-PVC-08mm",(Užs1!E51/1000)*Užs1!L51,0)+(IF(Užs1!I51="KLIEN-PVC-08mm",(Užs1!H51/1000)*Užs1!L51,0)+(IF(Užs1!J51="KLIEN-PVC-08mm",(Užs1!H51/1000)*Užs1!L51,0)))))</f>
        <v>0</v>
      </c>
      <c r="AF12" s="93">
        <f>SUM(IF(Užs1!F51="KLIEN-PVC-1mm",(Užs1!E51/1000)*Užs1!L51,0)+(IF(Užs1!G51="KLIEN-PVC-1mm",(Užs1!E51/1000)*Užs1!L51,0)+(IF(Užs1!I51="KLIEN-PVC-1mm",(Užs1!H51/1000)*Užs1!L51,0)+(IF(Užs1!J51="KLIEN-PVC-1mm",(Užs1!H51/1000)*Užs1!L51,0)))))</f>
        <v>0</v>
      </c>
      <c r="AG12" s="93">
        <f>SUM(IF(Užs1!F51="KLIEN-PVC-2mm",(Užs1!E51/1000)*Užs1!L51,0)+(IF(Užs1!G51="KLIEN-PVC-2mm",(Užs1!E51/1000)*Užs1!L51,0)+(IF(Užs1!I51="KLIEN-PVC-2mm",(Užs1!H51/1000)*Užs1!L51,0)+(IF(Užs1!J51="KLIEN-PVC-2mm",(Užs1!H51/1000)*Užs1!L51,0)))))</f>
        <v>0</v>
      </c>
      <c r="AH12" s="93">
        <f>SUM(IF(Užs1!F51="KLIEN-PVC-42/2mm",(Užs1!E51/1000)*Užs1!L51,0)+(IF(Užs1!G51="KLIEN-PVC-42/2mm",(Užs1!E51/1000)*Užs1!L51,0)+(IF(Užs1!I51="KLIEN-PVC-42/2mm",(Užs1!H51/1000)*Užs1!L51,0)+(IF(Užs1!J51="KLIEN-PVC-42/2mm",(Užs1!H51/1000)*Užs1!L51,0)))))</f>
        <v>0</v>
      </c>
      <c r="AI12" s="315">
        <f>SUM(IF(Užs1!F51="KLIEN-BESIUL-08mm",(Užs1!E51/1000)*Užs1!L51,0)+(IF(Užs1!G51="KLIEN-BESIUL-08mm",(Užs1!E51/1000)*Užs1!L51,0)+(IF(Užs1!I51="KLIEN-BESIUL-08mm",(Užs1!H51/1000)*Užs1!L51,0)+(IF(Užs1!J51="KLIEN-BESIUL-08mm",(Užs1!H51/1000)*Užs1!L51,0)))))</f>
        <v>0</v>
      </c>
      <c r="AJ12" s="315">
        <f>SUM(IF(Užs1!F51="KLIEN-BESIUL-1mm",(Užs1!E51/1000)*Užs1!L51,0)+(IF(Užs1!G51="KLIEN-BESIUL-1mm",(Užs1!E51/1000)*Užs1!L51,0)+(IF(Užs1!I51="KLIEN-BESIUL-1mm",(Užs1!H51/1000)*Užs1!L51,0)+(IF(Užs1!J51="KLIEN-BESIUL-1mm",(Užs1!H51/1000)*Užs1!L51,0)))))</f>
        <v>0</v>
      </c>
      <c r="AK12" s="315">
        <f>SUM(IF(Užs1!F51="KLIEN-BESIUL-2mm",(Užs1!E51/1000)*Užs1!L51,0)+(IF(Užs1!G51="KLIEN-BESIUL-2mm",(Užs1!E51/1000)*Užs1!L51,0)+(IF(Užs1!I51="KLIEN-BESIUL-2mm",(Užs1!H51/1000)*Užs1!L51,0)+(IF(Užs1!J51="KLIEN-BESIUL-2mm",(Užs1!H51/1000)*Užs1!L51,0)))))</f>
        <v>0</v>
      </c>
      <c r="AL12" s="94">
        <f>SUM(IF(Užs1!F51="NE-PL-PVC-04mm",(Užs1!E51/1000)*Užs1!L51,0)+(IF(Užs1!G51="NE-PL-PVC-04mm",(Užs1!E51/1000)*Užs1!L51,0)+(IF(Užs1!I51="NE-PL-PVC-04mm",(Užs1!H51/1000)*Užs1!L51,0)+(IF(Užs1!J51="NE-PL-PVC-04mm",(Užs1!H51/1000)*Užs1!L51,0)))))</f>
        <v>0</v>
      </c>
      <c r="AM12" s="94">
        <f>SUM(IF(Užs1!F51="NE-PL-PVC-06mm",(Užs1!E51/1000)*Užs1!L51,0)+(IF(Užs1!G51="NE-PL-PVC-06mm",(Užs1!E51/1000)*Užs1!L51,0)+(IF(Užs1!I51="NE-PL-PVC-06mm",(Užs1!H51/1000)*Užs1!L51,0)+(IF(Užs1!J51="NE-PL-PVC-06mm",(Užs1!H51/1000)*Užs1!L51,0)))))</f>
        <v>0</v>
      </c>
      <c r="AN12" s="94">
        <f>SUM(IF(Užs1!F51="NE-PL-PVC-08mm",(Užs1!E51/1000)*Užs1!L51,0)+(IF(Užs1!G51="NE-PL-PVC-08mm",(Užs1!E51/1000)*Užs1!L51,0)+(IF(Užs1!I51="NE-PL-PVC-08mm",(Užs1!H51/1000)*Užs1!L51,0)+(IF(Užs1!J51="NE-PL-PVC-08mm",(Užs1!H51/1000)*Užs1!L51,0)))))</f>
        <v>0</v>
      </c>
      <c r="AO12" s="94">
        <f>SUM(IF(Užs1!F51="NE-PL-PVC-1mm",(Užs1!E51/1000)*Užs1!L51,0)+(IF(Užs1!G51="NE-PL-PVC-1mm",(Užs1!E51/1000)*Užs1!L51,0)+(IF(Užs1!I51="NE-PL-PVC-1mm",(Užs1!H51/1000)*Užs1!L51,0)+(IF(Užs1!J51="NE-PL-PVC-1mm",(Užs1!H51/1000)*Užs1!L51,0)))))</f>
        <v>0</v>
      </c>
      <c r="AP12" s="94">
        <f>SUM(IF(Užs1!F51="NE-PL-PVC-2mm",(Užs1!E51/1000)*Užs1!L51,0)+(IF(Užs1!G51="NE-PL-PVC-2mm",(Užs1!E51/1000)*Užs1!L51,0)+(IF(Užs1!I51="NE-PL-PVC-2mm",(Užs1!H51/1000)*Užs1!L51,0)+(IF(Užs1!J51="NE-PL-PVC-2mm",(Užs1!H51/1000)*Užs1!L51,0)))))</f>
        <v>0</v>
      </c>
      <c r="AQ12" s="94">
        <f>SUM(IF(Užs1!F51="NE-PL-PVC-42/2mm",(Užs1!E51/1000)*Užs1!L51,0)+(IF(Užs1!G51="NE-PL-PVC-42/2mm",(Užs1!E51/1000)*Užs1!L51,0)+(IF(Užs1!I51="NE-PL-PVC-42/2mm",(Užs1!H51/1000)*Užs1!L51,0)+(IF(Užs1!J51="NE-PL-PVC-42/2mm",(Užs1!H51/1000)*Užs1!L51,0)))))</f>
        <v>0</v>
      </c>
      <c r="AR12" s="79"/>
    </row>
    <row r="13" spans="1:44" ht="17.100000000000001" customHeight="1">
      <c r="A13" s="79"/>
      <c r="B13" s="233" t="s">
        <v>410</v>
      </c>
      <c r="C13" s="236" t="s">
        <v>420</v>
      </c>
      <c r="D13" s="79"/>
      <c r="E13" s="79"/>
      <c r="F13" s="79"/>
      <c r="G13" s="79"/>
      <c r="H13" s="79"/>
      <c r="I13" s="79"/>
      <c r="J13" s="79"/>
      <c r="K13" s="87">
        <v>12</v>
      </c>
      <c r="L13" s="88">
        <f>Užs1!L52</f>
        <v>0</v>
      </c>
      <c r="M13" s="89">
        <f>(Užs1!E52/1000)*(Užs1!H52/1000)*Užs1!L52</f>
        <v>0</v>
      </c>
      <c r="N13" s="90">
        <f>SUM(IF(Užs1!F52="MEL",(Užs1!E52/1000)*Užs1!L52,0)+(IF(Užs1!G52="MEL",(Užs1!E52/1000)*Užs1!L52,0)+(IF(Užs1!I52="MEL",(Užs1!H52/1000)*Užs1!L52,0)+(IF(Užs1!J52="MEL",(Užs1!H52/1000)*Užs1!L52,0)))))</f>
        <v>0</v>
      </c>
      <c r="O13" s="91">
        <f>SUM(IF(Užs1!F52="MEL-BALTAS",(Užs1!E52/1000)*Užs1!L52,0)+(IF(Užs1!G52="MEL-BALTAS",(Užs1!E52/1000)*Užs1!L52,0)+(IF(Užs1!I52="MEL-BALTAS",(Užs1!H52/1000)*Užs1!L52,0)+(IF(Užs1!J52="MEL-BALTAS",(Užs1!H52/1000)*Užs1!L52,0)))))</f>
        <v>0</v>
      </c>
      <c r="P13" s="91">
        <f>SUM(IF(Užs1!F52="MEL-PILKAS",(Užs1!E52/1000)*Užs1!L52,0)+(IF(Užs1!G52="MEL-PILKAS",(Užs1!E52/1000)*Užs1!L52,0)+(IF(Užs1!I52="MEL-PILKAS",(Užs1!H52/1000)*Užs1!L52,0)+(IF(Užs1!J52="MEL-PILKAS",(Užs1!H52/1000)*Užs1!L52,0)))))</f>
        <v>0</v>
      </c>
      <c r="Q13" s="91">
        <f>SUM(IF(Užs1!F52="MEL-KLIENTO",(Užs1!E52/1000)*Užs1!L52,0)+(IF(Užs1!G52="MEL-KLIENTO",(Užs1!E52/1000)*Užs1!L52,0)+(IF(Užs1!I52="MEL-KLIENTO",(Užs1!H52/1000)*Užs1!L52,0)+(IF(Užs1!J52="MEL-KLIENTO",(Užs1!H52/1000)*Užs1!L52,0)))))</f>
        <v>0</v>
      </c>
      <c r="R13" s="91">
        <f>SUM(IF(Užs1!F52="MEL-NE-PL",(Užs1!E52/1000)*Užs1!L52,0)+(IF(Užs1!G52="MEL-NE-PL",(Užs1!E52/1000)*Užs1!L52,0)+(IF(Užs1!I52="MEL-NE-PL",(Užs1!H52/1000)*Užs1!L52,0)+(IF(Užs1!J52="MEL-NE-PL",(Užs1!H52/1000)*Užs1!L52,0)))))</f>
        <v>0</v>
      </c>
      <c r="S13" s="91">
        <f>SUM(IF(Užs1!F52="MEL-40mm",(Užs1!E52/1000)*Užs1!L52,0)+(IF(Užs1!G52="MEL-40mm",(Užs1!E52/1000)*Užs1!L52,0)+(IF(Užs1!I52="MEL-40mm",(Užs1!H52/1000)*Užs1!L52,0)+(IF(Užs1!J52="MEL-40mm",(Užs1!H52/1000)*Užs1!L52,0)))))</f>
        <v>0</v>
      </c>
      <c r="T13" s="92">
        <f>SUM(IF(Užs1!F52="PVC-04mm",(Užs1!E52/1000)*Užs1!L52,0)+(IF(Užs1!G52="PVC-04mm",(Užs1!E52/1000)*Užs1!L52,0)+(IF(Užs1!I52="PVC-04mm",(Užs1!H52/1000)*Užs1!L52,0)+(IF(Užs1!J52="PVC-04mm",(Užs1!H52/1000)*Užs1!L52,0)))))</f>
        <v>0</v>
      </c>
      <c r="U13" s="92">
        <f>SUM(IF(Užs1!F52="PVC-06mm",(Užs1!E52/1000)*Užs1!L52,0)+(IF(Užs1!G52="PVC-06mm",(Užs1!E52/1000)*Užs1!L52,0)+(IF(Užs1!I52="PVC-06mm",(Užs1!H52/1000)*Užs1!L52,0)+(IF(Užs1!J52="PVC-06mm",(Užs1!H52/1000)*Užs1!L52,0)))))</f>
        <v>0</v>
      </c>
      <c r="V13" s="92">
        <f>SUM(IF(Užs1!F52="PVC-08mm",(Užs1!E52/1000)*Užs1!L52,0)+(IF(Užs1!G52="PVC-08mm",(Užs1!E52/1000)*Užs1!L52,0)+(IF(Užs1!I52="PVC-08mm",(Užs1!H52/1000)*Užs1!L52,0)+(IF(Užs1!J52="PVC-08mm",(Užs1!H52/1000)*Užs1!L52,0)))))</f>
        <v>0</v>
      </c>
      <c r="W13" s="92">
        <f>SUM(IF(Užs1!F52="PVC-1mm",(Užs1!E52/1000)*Užs1!L52,0)+(IF(Užs1!G52="PVC-1mm",(Užs1!E52/1000)*Užs1!L52,0)+(IF(Užs1!I52="PVC-1mm",(Užs1!H52/1000)*Užs1!L52,0)+(IF(Užs1!J52="PVC-1mm",(Užs1!H52/1000)*Užs1!L52,0)))))</f>
        <v>0</v>
      </c>
      <c r="X13" s="92">
        <f>SUM(IF(Užs1!F52="PVC-2mm",(Užs1!E52/1000)*Užs1!L52,0)+(IF(Užs1!G52="PVC-2mm",(Užs1!E52/1000)*Užs1!L52,0)+(IF(Užs1!I52="PVC-2mm",(Užs1!H52/1000)*Užs1!L52,0)+(IF(Užs1!J52="PVC-2mm",(Užs1!H52/1000)*Užs1!L52,0)))))</f>
        <v>0</v>
      </c>
      <c r="Y13" s="92">
        <f>SUM(IF(Užs1!F52="PVC-42/2mm",(Užs1!E52/1000)*Užs1!L52,0)+(IF(Užs1!G52="PVC-42/2mm",(Užs1!E52/1000)*Užs1!L52,0)+(IF(Užs1!I52="PVC-42/2mm",(Užs1!H52/1000)*Užs1!L52,0)+(IF(Užs1!J52="PVC-42/2mm",(Užs1!H52/1000)*Užs1!L52,0)))))</f>
        <v>0</v>
      </c>
      <c r="Z13" s="313">
        <f>SUM(IF(Užs1!F52="BESIULIS-08mm",(Užs1!E52/1000)*Užs1!L52,0)+(IF(Užs1!G52="BESIULIS-08mm",(Užs1!E52/1000)*Užs1!L52,0)+(IF(Užs1!I52="BESIULIS-08mm",(Užs1!H52/1000)*Užs1!L52,0)+(IF(Užs1!J52="BESIULIS-08mm",(Užs1!H52/1000)*Užs1!L52,0)))))</f>
        <v>0</v>
      </c>
      <c r="AA13" s="313">
        <f>SUM(IF(Užs1!F52="BESIULIS-1mm",(Užs1!E52/1000)*Užs1!L52,0)+(IF(Užs1!G52="BESIULIS-1mm",(Užs1!E52/1000)*Užs1!L52,0)+(IF(Užs1!I52="BESIULIS-1mm",(Užs1!H52/1000)*Užs1!L52,0)+(IF(Užs1!J52="BESIULIS-1mm",(Užs1!H52/1000)*Užs1!L52,0)))))</f>
        <v>0</v>
      </c>
      <c r="AB13" s="313">
        <f>SUM(IF(Užs1!F52="BESIULIS-2mm",(Užs1!E52/1000)*Užs1!L52,0)+(IF(Užs1!G52="BESIULIS-2mm",(Užs1!E52/1000)*Užs1!L52,0)+(IF(Užs1!I52="BESIULIS-2mm",(Užs1!H52/1000)*Užs1!L52,0)+(IF(Užs1!J52="BESIULIS-2mm",(Užs1!H52/1000)*Užs1!L52,0)))))</f>
        <v>0</v>
      </c>
      <c r="AC13" s="93">
        <f>SUM(IF(Užs1!F52="KLIEN-PVC-04mm",(Užs1!E52/1000)*Užs1!L52,0)+(IF(Užs1!G52="KLIEN-PVC-04mm",(Užs1!E52/1000)*Užs1!L52,0)+(IF(Užs1!I52="KLIEN-PVC-04mm",(Užs1!H52/1000)*Užs1!L52,0)+(IF(Užs1!J52="KLIEN-PVC-04mm",(Užs1!H52/1000)*Užs1!L52,0)))))</f>
        <v>0</v>
      </c>
      <c r="AD13" s="93">
        <f>SUM(IF(Užs1!F52="KLIEN-PVC-06mm",(Užs1!E52/1000)*Užs1!L52,0)+(IF(Užs1!G52="KLIEN-PVC-06mm",(Užs1!E52/1000)*Užs1!L52,0)+(IF(Užs1!I52="KLIEN-PVC-06mm",(Užs1!H52/1000)*Užs1!L52,0)+(IF(Užs1!J52="KLIEN-PVC-06mm",(Užs1!H52/1000)*Užs1!L52,0)))))</f>
        <v>0</v>
      </c>
      <c r="AE13" s="93">
        <f>SUM(IF(Užs1!F52="KLIEN-PVC-08mm",(Užs1!E52/1000)*Užs1!L52,0)+(IF(Užs1!G52="KLIEN-PVC-08mm",(Užs1!E52/1000)*Užs1!L52,0)+(IF(Užs1!I52="KLIEN-PVC-08mm",(Užs1!H52/1000)*Užs1!L52,0)+(IF(Užs1!J52="KLIEN-PVC-08mm",(Užs1!H52/1000)*Užs1!L52,0)))))</f>
        <v>0</v>
      </c>
      <c r="AF13" s="93">
        <f>SUM(IF(Užs1!F52="KLIEN-PVC-1mm",(Užs1!E52/1000)*Užs1!L52,0)+(IF(Užs1!G52="KLIEN-PVC-1mm",(Užs1!E52/1000)*Užs1!L52,0)+(IF(Užs1!I52="KLIEN-PVC-1mm",(Užs1!H52/1000)*Užs1!L52,0)+(IF(Užs1!J52="KLIEN-PVC-1mm",(Užs1!H52/1000)*Užs1!L52,0)))))</f>
        <v>0</v>
      </c>
      <c r="AG13" s="93">
        <f>SUM(IF(Užs1!F52="KLIEN-PVC-2mm",(Užs1!E52/1000)*Užs1!L52,0)+(IF(Užs1!G52="KLIEN-PVC-2mm",(Užs1!E52/1000)*Užs1!L52,0)+(IF(Užs1!I52="KLIEN-PVC-2mm",(Užs1!H52/1000)*Užs1!L52,0)+(IF(Užs1!J52="KLIEN-PVC-2mm",(Užs1!H52/1000)*Užs1!L52,0)))))</f>
        <v>0</v>
      </c>
      <c r="AH13" s="93">
        <f>SUM(IF(Užs1!F52="KLIEN-PVC-42/2mm",(Užs1!E52/1000)*Užs1!L52,0)+(IF(Užs1!G52="KLIEN-PVC-42/2mm",(Užs1!E52/1000)*Užs1!L52,0)+(IF(Užs1!I52="KLIEN-PVC-42/2mm",(Užs1!H52/1000)*Užs1!L52,0)+(IF(Užs1!J52="KLIEN-PVC-42/2mm",(Užs1!H52/1000)*Užs1!L52,0)))))</f>
        <v>0</v>
      </c>
      <c r="AI13" s="315">
        <f>SUM(IF(Užs1!F52="KLIEN-BESIUL-08mm",(Užs1!E52/1000)*Užs1!L52,0)+(IF(Užs1!G52="KLIEN-BESIUL-08mm",(Užs1!E52/1000)*Užs1!L52,0)+(IF(Užs1!I52="KLIEN-BESIUL-08mm",(Užs1!H52/1000)*Užs1!L52,0)+(IF(Užs1!J52="KLIEN-BESIUL-08mm",(Užs1!H52/1000)*Užs1!L52,0)))))</f>
        <v>0</v>
      </c>
      <c r="AJ13" s="315">
        <f>SUM(IF(Užs1!F52="KLIEN-BESIUL-1mm",(Užs1!E52/1000)*Užs1!L52,0)+(IF(Užs1!G52="KLIEN-BESIUL-1mm",(Užs1!E52/1000)*Užs1!L52,0)+(IF(Užs1!I52="KLIEN-BESIUL-1mm",(Užs1!H52/1000)*Užs1!L52,0)+(IF(Užs1!J52="KLIEN-BESIUL-1mm",(Užs1!H52/1000)*Užs1!L52,0)))))</f>
        <v>0</v>
      </c>
      <c r="AK13" s="315">
        <f>SUM(IF(Užs1!F52="KLIEN-BESIUL-2mm",(Užs1!E52/1000)*Užs1!L52,0)+(IF(Užs1!G52="KLIEN-BESIUL-2mm",(Užs1!E52/1000)*Užs1!L52,0)+(IF(Užs1!I52="KLIEN-BESIUL-2mm",(Užs1!H52/1000)*Užs1!L52,0)+(IF(Užs1!J52="KLIEN-BESIUL-2mm",(Užs1!H52/1000)*Užs1!L52,0)))))</f>
        <v>0</v>
      </c>
      <c r="AL13" s="94">
        <f>SUM(IF(Užs1!F52="NE-PL-PVC-04mm",(Užs1!E52/1000)*Užs1!L52,0)+(IF(Užs1!G52="NE-PL-PVC-04mm",(Užs1!E52/1000)*Užs1!L52,0)+(IF(Užs1!I52="NE-PL-PVC-04mm",(Užs1!H52/1000)*Užs1!L52,0)+(IF(Užs1!J52="NE-PL-PVC-04mm",(Užs1!H52/1000)*Užs1!L52,0)))))</f>
        <v>0</v>
      </c>
      <c r="AM13" s="94">
        <f>SUM(IF(Užs1!F52="NE-PL-PVC-06mm",(Užs1!E52/1000)*Užs1!L52,0)+(IF(Užs1!G52="NE-PL-PVC-06mm",(Užs1!E52/1000)*Užs1!L52,0)+(IF(Užs1!I52="NE-PL-PVC-06mm",(Užs1!H52/1000)*Užs1!L52,0)+(IF(Užs1!J52="NE-PL-PVC-06mm",(Užs1!H52/1000)*Užs1!L52,0)))))</f>
        <v>0</v>
      </c>
      <c r="AN13" s="94">
        <f>SUM(IF(Užs1!F52="NE-PL-PVC-08mm",(Užs1!E52/1000)*Užs1!L52,0)+(IF(Užs1!G52="NE-PL-PVC-08mm",(Užs1!E52/1000)*Užs1!L52,0)+(IF(Užs1!I52="NE-PL-PVC-08mm",(Užs1!H52/1000)*Užs1!L52,0)+(IF(Užs1!J52="NE-PL-PVC-08mm",(Užs1!H52/1000)*Užs1!L52,0)))))</f>
        <v>0</v>
      </c>
      <c r="AO13" s="94">
        <f>SUM(IF(Užs1!F52="NE-PL-PVC-1mm",(Užs1!E52/1000)*Užs1!L52,0)+(IF(Užs1!G52="NE-PL-PVC-1mm",(Užs1!E52/1000)*Užs1!L52,0)+(IF(Užs1!I52="NE-PL-PVC-1mm",(Užs1!H52/1000)*Užs1!L52,0)+(IF(Užs1!J52="NE-PL-PVC-1mm",(Užs1!H52/1000)*Užs1!L52,0)))))</f>
        <v>0</v>
      </c>
      <c r="AP13" s="94">
        <f>SUM(IF(Užs1!F52="NE-PL-PVC-2mm",(Užs1!E52/1000)*Užs1!L52,0)+(IF(Užs1!G52="NE-PL-PVC-2mm",(Užs1!E52/1000)*Užs1!L52,0)+(IF(Užs1!I52="NE-PL-PVC-2mm",(Užs1!H52/1000)*Užs1!L52,0)+(IF(Užs1!J52="NE-PL-PVC-2mm",(Užs1!H52/1000)*Užs1!L52,0)))))</f>
        <v>0</v>
      </c>
      <c r="AQ13" s="94">
        <f>SUM(IF(Užs1!F52="NE-PL-PVC-42/2mm",(Užs1!E52/1000)*Užs1!L52,0)+(IF(Užs1!G52="NE-PL-PVC-42/2mm",(Užs1!E52/1000)*Užs1!L52,0)+(IF(Užs1!I52="NE-PL-PVC-42/2mm",(Užs1!H52/1000)*Užs1!L52,0)+(IF(Užs1!J52="NE-PL-PVC-42/2mm",(Užs1!H52/1000)*Užs1!L52,0)))))</f>
        <v>0</v>
      </c>
      <c r="AR13" s="79"/>
    </row>
    <row r="14" spans="1:44" ht="17.100000000000001" customHeight="1">
      <c r="A14" s="79"/>
      <c r="B14" s="233" t="s">
        <v>411</v>
      </c>
      <c r="C14" s="236" t="s">
        <v>421</v>
      </c>
      <c r="D14" s="79"/>
      <c r="E14" s="79"/>
      <c r="F14" s="79"/>
      <c r="G14" s="79"/>
      <c r="H14" s="79"/>
      <c r="I14" s="79"/>
      <c r="J14" s="79"/>
      <c r="K14" s="87">
        <v>13</v>
      </c>
      <c r="L14" s="88">
        <f>Užs1!L53</f>
        <v>0</v>
      </c>
      <c r="M14" s="89">
        <f>(Užs1!E53/1000)*(Užs1!H53/1000)*Užs1!L53</f>
        <v>0</v>
      </c>
      <c r="N14" s="90">
        <f>SUM(IF(Užs1!F53="MEL",(Užs1!E53/1000)*Užs1!L53,0)+(IF(Užs1!G53="MEL",(Užs1!E53/1000)*Užs1!L53,0)+(IF(Užs1!I53="MEL",(Užs1!H53/1000)*Užs1!L53,0)+(IF(Užs1!J53="MEL",(Užs1!H53/1000)*Užs1!L53,0)))))</f>
        <v>0</v>
      </c>
      <c r="O14" s="91">
        <f>SUM(IF(Užs1!F53="MEL-BALTAS",(Užs1!E53/1000)*Užs1!L53,0)+(IF(Užs1!G53="MEL-BALTAS",(Užs1!E53/1000)*Užs1!L53,0)+(IF(Užs1!I53="MEL-BALTAS",(Užs1!H53/1000)*Užs1!L53,0)+(IF(Užs1!J53="MEL-BALTAS",(Užs1!H53/1000)*Užs1!L53,0)))))</f>
        <v>0</v>
      </c>
      <c r="P14" s="91">
        <f>SUM(IF(Užs1!F53="MEL-PILKAS",(Užs1!E53/1000)*Užs1!L53,0)+(IF(Užs1!G53="MEL-PILKAS",(Užs1!E53/1000)*Užs1!L53,0)+(IF(Užs1!I53="MEL-PILKAS",(Užs1!H53/1000)*Užs1!L53,0)+(IF(Užs1!J53="MEL-PILKAS",(Užs1!H53/1000)*Užs1!L53,0)))))</f>
        <v>0</v>
      </c>
      <c r="Q14" s="91">
        <f>SUM(IF(Užs1!F53="MEL-KLIENTO",(Užs1!E53/1000)*Užs1!L53,0)+(IF(Užs1!G53="MEL-KLIENTO",(Užs1!E53/1000)*Užs1!L53,0)+(IF(Užs1!I53="MEL-KLIENTO",(Užs1!H53/1000)*Užs1!L53,0)+(IF(Užs1!J53="MEL-KLIENTO",(Užs1!H53/1000)*Užs1!L53,0)))))</f>
        <v>0</v>
      </c>
      <c r="R14" s="91">
        <f>SUM(IF(Užs1!F53="MEL-NE-PL",(Užs1!E53/1000)*Užs1!L53,0)+(IF(Užs1!G53="MEL-NE-PL",(Užs1!E53/1000)*Užs1!L53,0)+(IF(Užs1!I53="MEL-NE-PL",(Užs1!H53/1000)*Užs1!L53,0)+(IF(Užs1!J53="MEL-NE-PL",(Užs1!H53/1000)*Užs1!L53,0)))))</f>
        <v>0</v>
      </c>
      <c r="S14" s="91">
        <f>SUM(IF(Užs1!F53="MEL-40mm",(Užs1!E53/1000)*Užs1!L53,0)+(IF(Užs1!G53="MEL-40mm",(Užs1!E53/1000)*Užs1!L53,0)+(IF(Užs1!I53="MEL-40mm",(Užs1!H53/1000)*Užs1!L53,0)+(IF(Užs1!J53="MEL-40mm",(Užs1!H53/1000)*Užs1!L53,0)))))</f>
        <v>0</v>
      </c>
      <c r="T14" s="92">
        <f>SUM(IF(Užs1!F53="PVC-04mm",(Užs1!E53/1000)*Užs1!L53,0)+(IF(Užs1!G53="PVC-04mm",(Užs1!E53/1000)*Užs1!L53,0)+(IF(Užs1!I53="PVC-04mm",(Užs1!H53/1000)*Užs1!L53,0)+(IF(Užs1!J53="PVC-04mm",(Užs1!H53/1000)*Užs1!L53,0)))))</f>
        <v>0</v>
      </c>
      <c r="U14" s="92">
        <f>SUM(IF(Užs1!F53="PVC-06mm",(Užs1!E53/1000)*Užs1!L53,0)+(IF(Užs1!G53="PVC-06mm",(Užs1!E53/1000)*Užs1!L53,0)+(IF(Užs1!I53="PVC-06mm",(Užs1!H53/1000)*Užs1!L53,0)+(IF(Užs1!J53="PVC-06mm",(Užs1!H53/1000)*Užs1!L53,0)))))</f>
        <v>0</v>
      </c>
      <c r="V14" s="92">
        <f>SUM(IF(Užs1!F53="PVC-08mm",(Užs1!E53/1000)*Užs1!L53,0)+(IF(Užs1!G53="PVC-08mm",(Užs1!E53/1000)*Užs1!L53,0)+(IF(Užs1!I53="PVC-08mm",(Užs1!H53/1000)*Užs1!L53,0)+(IF(Užs1!J53="PVC-08mm",(Užs1!H53/1000)*Užs1!L53,0)))))</f>
        <v>0</v>
      </c>
      <c r="W14" s="92">
        <f>SUM(IF(Užs1!F53="PVC-1mm",(Užs1!E53/1000)*Užs1!L53,0)+(IF(Užs1!G53="PVC-1mm",(Užs1!E53/1000)*Užs1!L53,0)+(IF(Užs1!I53="PVC-1mm",(Užs1!H53/1000)*Užs1!L53,0)+(IF(Užs1!J53="PVC-1mm",(Užs1!H53/1000)*Užs1!L53,0)))))</f>
        <v>0</v>
      </c>
      <c r="X14" s="92">
        <f>SUM(IF(Užs1!F53="PVC-2mm",(Užs1!E53/1000)*Užs1!L53,0)+(IF(Užs1!G53="PVC-2mm",(Užs1!E53/1000)*Užs1!L53,0)+(IF(Užs1!I53="PVC-2mm",(Užs1!H53/1000)*Užs1!L53,0)+(IF(Užs1!J53="PVC-2mm",(Užs1!H53/1000)*Užs1!L53,0)))))</f>
        <v>0</v>
      </c>
      <c r="Y14" s="92">
        <f>SUM(IF(Užs1!F53="PVC-42/2mm",(Užs1!E53/1000)*Užs1!L53,0)+(IF(Užs1!G53="PVC-42/2mm",(Užs1!E53/1000)*Užs1!L53,0)+(IF(Užs1!I53="PVC-42/2mm",(Užs1!H53/1000)*Užs1!L53,0)+(IF(Užs1!J53="PVC-42/2mm",(Užs1!H53/1000)*Užs1!L53,0)))))</f>
        <v>0</v>
      </c>
      <c r="Z14" s="313">
        <f>SUM(IF(Užs1!F53="BESIULIS-08mm",(Užs1!E53/1000)*Užs1!L53,0)+(IF(Užs1!G53="BESIULIS-08mm",(Užs1!E53/1000)*Užs1!L53,0)+(IF(Užs1!I53="BESIULIS-08mm",(Užs1!H53/1000)*Užs1!L53,0)+(IF(Užs1!J53="BESIULIS-08mm",(Užs1!H53/1000)*Užs1!L53,0)))))</f>
        <v>0</v>
      </c>
      <c r="AA14" s="313">
        <f>SUM(IF(Užs1!F53="BESIULIS-1mm",(Užs1!E53/1000)*Užs1!L53,0)+(IF(Užs1!G53="BESIULIS-1mm",(Užs1!E53/1000)*Užs1!L53,0)+(IF(Užs1!I53="BESIULIS-1mm",(Užs1!H53/1000)*Užs1!L53,0)+(IF(Užs1!J53="BESIULIS-1mm",(Užs1!H53/1000)*Užs1!L53,0)))))</f>
        <v>0</v>
      </c>
      <c r="AB14" s="313">
        <f>SUM(IF(Užs1!F53="BESIULIS-2mm",(Užs1!E53/1000)*Užs1!L53,0)+(IF(Užs1!G53="BESIULIS-2mm",(Užs1!E53/1000)*Užs1!L53,0)+(IF(Užs1!I53="BESIULIS-2mm",(Užs1!H53/1000)*Užs1!L53,0)+(IF(Užs1!J53="BESIULIS-2mm",(Užs1!H53/1000)*Užs1!L53,0)))))</f>
        <v>0</v>
      </c>
      <c r="AC14" s="93">
        <f>SUM(IF(Užs1!F53="KLIEN-PVC-04mm",(Užs1!E53/1000)*Užs1!L53,0)+(IF(Užs1!G53="KLIEN-PVC-04mm",(Užs1!E53/1000)*Užs1!L53,0)+(IF(Užs1!I53="KLIEN-PVC-04mm",(Užs1!H53/1000)*Užs1!L53,0)+(IF(Užs1!J53="KLIEN-PVC-04mm",(Užs1!H53/1000)*Užs1!L53,0)))))</f>
        <v>0</v>
      </c>
      <c r="AD14" s="93">
        <f>SUM(IF(Užs1!F53="KLIEN-PVC-06mm",(Užs1!E53/1000)*Užs1!L53,0)+(IF(Užs1!G53="KLIEN-PVC-06mm",(Užs1!E53/1000)*Užs1!L53,0)+(IF(Užs1!I53="KLIEN-PVC-06mm",(Užs1!H53/1000)*Užs1!L53,0)+(IF(Užs1!J53="KLIEN-PVC-06mm",(Užs1!H53/1000)*Užs1!L53,0)))))</f>
        <v>0</v>
      </c>
      <c r="AE14" s="93">
        <f>SUM(IF(Užs1!F53="KLIEN-PVC-08mm",(Užs1!E53/1000)*Užs1!L53,0)+(IF(Užs1!G53="KLIEN-PVC-08mm",(Užs1!E53/1000)*Užs1!L53,0)+(IF(Užs1!I53="KLIEN-PVC-08mm",(Užs1!H53/1000)*Užs1!L53,0)+(IF(Užs1!J53="KLIEN-PVC-08mm",(Užs1!H53/1000)*Užs1!L53,0)))))</f>
        <v>0</v>
      </c>
      <c r="AF14" s="93">
        <f>SUM(IF(Užs1!F53="KLIEN-PVC-1mm",(Užs1!E53/1000)*Užs1!L53,0)+(IF(Užs1!G53="KLIEN-PVC-1mm",(Užs1!E53/1000)*Užs1!L53,0)+(IF(Užs1!I53="KLIEN-PVC-1mm",(Užs1!H53/1000)*Užs1!L53,0)+(IF(Užs1!J53="KLIEN-PVC-1mm",(Užs1!H53/1000)*Užs1!L53,0)))))</f>
        <v>0</v>
      </c>
      <c r="AG14" s="93">
        <f>SUM(IF(Užs1!F53="KLIEN-PVC-2mm",(Užs1!E53/1000)*Užs1!L53,0)+(IF(Užs1!G53="KLIEN-PVC-2mm",(Užs1!E53/1000)*Užs1!L53,0)+(IF(Užs1!I53="KLIEN-PVC-2mm",(Užs1!H53/1000)*Užs1!L53,0)+(IF(Užs1!J53="KLIEN-PVC-2mm",(Užs1!H53/1000)*Užs1!L53,0)))))</f>
        <v>0</v>
      </c>
      <c r="AH14" s="93">
        <f>SUM(IF(Užs1!F53="KLIEN-PVC-42/2mm",(Užs1!E53/1000)*Užs1!L53,0)+(IF(Užs1!G53="KLIEN-PVC-42/2mm",(Užs1!E53/1000)*Užs1!L53,0)+(IF(Užs1!I53="KLIEN-PVC-42/2mm",(Užs1!H53/1000)*Užs1!L53,0)+(IF(Užs1!J53="KLIEN-PVC-42/2mm",(Užs1!H53/1000)*Užs1!L53,0)))))</f>
        <v>0</v>
      </c>
      <c r="AI14" s="315">
        <f>SUM(IF(Užs1!F53="KLIEN-BESIUL-08mm",(Užs1!E53/1000)*Užs1!L53,0)+(IF(Užs1!G53="KLIEN-BESIUL-08mm",(Užs1!E53/1000)*Užs1!L53,0)+(IF(Užs1!I53="KLIEN-BESIUL-08mm",(Užs1!H53/1000)*Užs1!L53,0)+(IF(Užs1!J53="KLIEN-BESIUL-08mm",(Užs1!H53/1000)*Užs1!L53,0)))))</f>
        <v>0</v>
      </c>
      <c r="AJ14" s="315">
        <f>SUM(IF(Užs1!F53="KLIEN-BESIUL-1mm",(Užs1!E53/1000)*Užs1!L53,0)+(IF(Užs1!G53="KLIEN-BESIUL-1mm",(Užs1!E53/1000)*Užs1!L53,0)+(IF(Užs1!I53="KLIEN-BESIUL-1mm",(Užs1!H53/1000)*Užs1!L53,0)+(IF(Užs1!J53="KLIEN-BESIUL-1mm",(Užs1!H53/1000)*Užs1!L53,0)))))</f>
        <v>0</v>
      </c>
      <c r="AK14" s="315">
        <f>SUM(IF(Užs1!F53="KLIEN-BESIUL-2mm",(Užs1!E53/1000)*Užs1!L53,0)+(IF(Užs1!G53="KLIEN-BESIUL-2mm",(Užs1!E53/1000)*Užs1!L53,0)+(IF(Užs1!I53="KLIEN-BESIUL-2mm",(Užs1!H53/1000)*Užs1!L53,0)+(IF(Užs1!J53="KLIEN-BESIUL-2mm",(Užs1!H53/1000)*Užs1!L53,0)))))</f>
        <v>0</v>
      </c>
      <c r="AL14" s="94">
        <f>SUM(IF(Užs1!F53="NE-PL-PVC-04mm",(Užs1!E53/1000)*Užs1!L53,0)+(IF(Užs1!G53="NE-PL-PVC-04mm",(Užs1!E53/1000)*Užs1!L53,0)+(IF(Užs1!I53="NE-PL-PVC-04mm",(Užs1!H53/1000)*Užs1!L53,0)+(IF(Užs1!J53="NE-PL-PVC-04mm",(Užs1!H53/1000)*Užs1!L53,0)))))</f>
        <v>0</v>
      </c>
      <c r="AM14" s="94">
        <f>SUM(IF(Užs1!F53="NE-PL-PVC-06mm",(Užs1!E53/1000)*Užs1!L53,0)+(IF(Užs1!G53="NE-PL-PVC-06mm",(Užs1!E53/1000)*Užs1!L53,0)+(IF(Užs1!I53="NE-PL-PVC-06mm",(Užs1!H53/1000)*Užs1!L53,0)+(IF(Užs1!J53="NE-PL-PVC-06mm",(Užs1!H53/1000)*Užs1!L53,0)))))</f>
        <v>0</v>
      </c>
      <c r="AN14" s="94">
        <f>SUM(IF(Užs1!F53="NE-PL-PVC-08mm",(Užs1!E53/1000)*Užs1!L53,0)+(IF(Užs1!G53="NE-PL-PVC-08mm",(Užs1!E53/1000)*Užs1!L53,0)+(IF(Užs1!I53="NE-PL-PVC-08mm",(Užs1!H53/1000)*Užs1!L53,0)+(IF(Užs1!J53="NE-PL-PVC-08mm",(Užs1!H53/1000)*Užs1!L53,0)))))</f>
        <v>0</v>
      </c>
      <c r="AO14" s="94">
        <f>SUM(IF(Užs1!F53="NE-PL-PVC-1mm",(Užs1!E53/1000)*Užs1!L53,0)+(IF(Užs1!G53="NE-PL-PVC-1mm",(Užs1!E53/1000)*Užs1!L53,0)+(IF(Užs1!I53="NE-PL-PVC-1mm",(Užs1!H53/1000)*Užs1!L53,0)+(IF(Užs1!J53="NE-PL-PVC-1mm",(Užs1!H53/1000)*Užs1!L53,0)))))</f>
        <v>0</v>
      </c>
      <c r="AP14" s="94">
        <f>SUM(IF(Užs1!F53="NE-PL-PVC-2mm",(Užs1!E53/1000)*Užs1!L53,0)+(IF(Užs1!G53="NE-PL-PVC-2mm",(Užs1!E53/1000)*Užs1!L53,0)+(IF(Užs1!I53="NE-PL-PVC-2mm",(Užs1!H53/1000)*Užs1!L53,0)+(IF(Užs1!J53="NE-PL-PVC-2mm",(Užs1!H53/1000)*Užs1!L53,0)))))</f>
        <v>0</v>
      </c>
      <c r="AQ14" s="94">
        <f>SUM(IF(Užs1!F53="NE-PL-PVC-42/2mm",(Užs1!E53/1000)*Užs1!L53,0)+(IF(Užs1!G53="NE-PL-PVC-42/2mm",(Užs1!E53/1000)*Užs1!L53,0)+(IF(Užs1!I53="NE-PL-PVC-42/2mm",(Užs1!H53/1000)*Užs1!L53,0)+(IF(Užs1!J53="NE-PL-PVC-42/2mm",(Užs1!H53/1000)*Užs1!L53,0)))))</f>
        <v>0</v>
      </c>
      <c r="AR14" s="79"/>
    </row>
    <row r="15" spans="1:44" ht="17.100000000000001" customHeight="1">
      <c r="A15" s="79"/>
      <c r="B15" s="233" t="s">
        <v>36</v>
      </c>
      <c r="C15" s="236" t="s">
        <v>422</v>
      </c>
      <c r="D15" s="79"/>
      <c r="E15" s="79"/>
      <c r="F15" s="79"/>
      <c r="G15" s="79"/>
      <c r="H15" s="79"/>
      <c r="I15" s="79"/>
      <c r="J15" s="79"/>
      <c r="K15" s="87">
        <v>14</v>
      </c>
      <c r="L15" s="88">
        <f>Užs1!L54</f>
        <v>0</v>
      </c>
      <c r="M15" s="89">
        <f>(Užs1!E54/1000)*(Užs1!H54/1000)*Užs1!L54</f>
        <v>0</v>
      </c>
      <c r="N15" s="90">
        <f>SUM(IF(Užs1!F54="MEL",(Užs1!E54/1000)*Užs1!L54,0)+(IF(Užs1!G54="MEL",(Užs1!E54/1000)*Užs1!L54,0)+(IF(Užs1!I54="MEL",(Užs1!H54/1000)*Užs1!L54,0)+(IF(Užs1!J54="MEL",(Užs1!H54/1000)*Užs1!L54,0)))))</f>
        <v>0</v>
      </c>
      <c r="O15" s="91">
        <f>SUM(IF(Užs1!F54="MEL-BALTAS",(Užs1!E54/1000)*Užs1!L54,0)+(IF(Užs1!G54="MEL-BALTAS",(Užs1!E54/1000)*Užs1!L54,0)+(IF(Užs1!I54="MEL-BALTAS",(Užs1!H54/1000)*Užs1!L54,0)+(IF(Užs1!J54="MEL-BALTAS",(Užs1!H54/1000)*Užs1!L54,0)))))</f>
        <v>0</v>
      </c>
      <c r="P15" s="91">
        <f>SUM(IF(Užs1!F54="MEL-PILKAS",(Užs1!E54/1000)*Užs1!L54,0)+(IF(Užs1!G54="MEL-PILKAS",(Užs1!E54/1000)*Užs1!L54,0)+(IF(Užs1!I54="MEL-PILKAS",(Užs1!H54/1000)*Užs1!L54,0)+(IF(Užs1!J54="MEL-PILKAS",(Užs1!H54/1000)*Užs1!L54,0)))))</f>
        <v>0</v>
      </c>
      <c r="Q15" s="91">
        <f>SUM(IF(Užs1!F54="MEL-KLIENTO",(Užs1!E54/1000)*Užs1!L54,0)+(IF(Užs1!G54="MEL-KLIENTO",(Užs1!E54/1000)*Užs1!L54,0)+(IF(Užs1!I54="MEL-KLIENTO",(Užs1!H54/1000)*Užs1!L54,0)+(IF(Užs1!J54="MEL-KLIENTO",(Užs1!H54/1000)*Užs1!L54,0)))))</f>
        <v>0</v>
      </c>
      <c r="R15" s="91">
        <f>SUM(IF(Užs1!F54="MEL-NE-PL",(Užs1!E54/1000)*Užs1!L54,0)+(IF(Užs1!G54="MEL-NE-PL",(Užs1!E54/1000)*Užs1!L54,0)+(IF(Užs1!I54="MEL-NE-PL",(Užs1!H54/1000)*Užs1!L54,0)+(IF(Užs1!J54="MEL-NE-PL",(Užs1!H54/1000)*Užs1!L54,0)))))</f>
        <v>0</v>
      </c>
      <c r="S15" s="91">
        <f>SUM(IF(Užs1!F54="MEL-40mm",(Užs1!E54/1000)*Užs1!L54,0)+(IF(Užs1!G54="MEL-40mm",(Užs1!E54/1000)*Užs1!L54,0)+(IF(Užs1!I54="MEL-40mm",(Užs1!H54/1000)*Užs1!L54,0)+(IF(Užs1!J54="MEL-40mm",(Užs1!H54/1000)*Užs1!L54,0)))))</f>
        <v>0</v>
      </c>
      <c r="T15" s="92">
        <f>SUM(IF(Užs1!F54="PVC-04mm",(Užs1!E54/1000)*Užs1!L54,0)+(IF(Užs1!G54="PVC-04mm",(Užs1!E54/1000)*Užs1!L54,0)+(IF(Užs1!I54="PVC-04mm",(Užs1!H54/1000)*Užs1!L54,0)+(IF(Užs1!J54="PVC-04mm",(Užs1!H54/1000)*Užs1!L54,0)))))</f>
        <v>0</v>
      </c>
      <c r="U15" s="92">
        <f>SUM(IF(Užs1!F54="PVC-06mm",(Užs1!E54/1000)*Užs1!L54,0)+(IF(Užs1!G54="PVC-06mm",(Užs1!E54/1000)*Užs1!L54,0)+(IF(Užs1!I54="PVC-06mm",(Užs1!H54/1000)*Užs1!L54,0)+(IF(Užs1!J54="PVC-06mm",(Užs1!H54/1000)*Užs1!L54,0)))))</f>
        <v>0</v>
      </c>
      <c r="V15" s="92">
        <f>SUM(IF(Užs1!F54="PVC-08mm",(Užs1!E54/1000)*Užs1!L54,0)+(IF(Užs1!G54="PVC-08mm",(Užs1!E54/1000)*Užs1!L54,0)+(IF(Užs1!I54="PVC-08mm",(Užs1!H54/1000)*Užs1!L54,0)+(IF(Užs1!J54="PVC-08mm",(Užs1!H54/1000)*Užs1!L54,0)))))</f>
        <v>0</v>
      </c>
      <c r="W15" s="92">
        <f>SUM(IF(Užs1!F54="PVC-1mm",(Užs1!E54/1000)*Užs1!L54,0)+(IF(Užs1!G54="PVC-1mm",(Užs1!E54/1000)*Užs1!L54,0)+(IF(Užs1!I54="PVC-1mm",(Užs1!H54/1000)*Užs1!L54,0)+(IF(Užs1!J54="PVC-1mm",(Užs1!H54/1000)*Užs1!L54,0)))))</f>
        <v>0</v>
      </c>
      <c r="X15" s="92">
        <f>SUM(IF(Užs1!F54="PVC-2mm",(Užs1!E54/1000)*Užs1!L54,0)+(IF(Užs1!G54="PVC-2mm",(Užs1!E54/1000)*Užs1!L54,0)+(IF(Užs1!I54="PVC-2mm",(Užs1!H54/1000)*Užs1!L54,0)+(IF(Užs1!J54="PVC-2mm",(Užs1!H54/1000)*Užs1!L54,0)))))</f>
        <v>0</v>
      </c>
      <c r="Y15" s="92">
        <f>SUM(IF(Užs1!F54="PVC-42/2mm",(Užs1!E54/1000)*Užs1!L54,0)+(IF(Užs1!G54="PVC-42/2mm",(Užs1!E54/1000)*Užs1!L54,0)+(IF(Užs1!I54="PVC-42/2mm",(Užs1!H54/1000)*Užs1!L54,0)+(IF(Užs1!J54="PVC-42/2mm",(Užs1!H54/1000)*Užs1!L54,0)))))</f>
        <v>0</v>
      </c>
      <c r="Z15" s="313">
        <f>SUM(IF(Užs1!F54="BESIULIS-08mm",(Užs1!E54/1000)*Užs1!L54,0)+(IF(Užs1!G54="BESIULIS-08mm",(Užs1!E54/1000)*Užs1!L54,0)+(IF(Užs1!I54="BESIULIS-08mm",(Užs1!H54/1000)*Užs1!L54,0)+(IF(Užs1!J54="BESIULIS-08mm",(Užs1!H54/1000)*Užs1!L54,0)))))</f>
        <v>0</v>
      </c>
      <c r="AA15" s="313">
        <f>SUM(IF(Užs1!F54="BESIULIS-1mm",(Užs1!E54/1000)*Užs1!L54,0)+(IF(Užs1!G54="BESIULIS-1mm",(Užs1!E54/1000)*Užs1!L54,0)+(IF(Užs1!I54="BESIULIS-1mm",(Užs1!H54/1000)*Užs1!L54,0)+(IF(Užs1!J54="BESIULIS-1mm",(Užs1!H54/1000)*Užs1!L54,0)))))</f>
        <v>0</v>
      </c>
      <c r="AB15" s="313">
        <f>SUM(IF(Užs1!F54="BESIULIS-2mm",(Užs1!E54/1000)*Užs1!L54,0)+(IF(Užs1!G54="BESIULIS-2mm",(Užs1!E54/1000)*Užs1!L54,0)+(IF(Užs1!I54="BESIULIS-2mm",(Užs1!H54/1000)*Užs1!L54,0)+(IF(Užs1!J54="BESIULIS-2mm",(Užs1!H54/1000)*Užs1!L54,0)))))</f>
        <v>0</v>
      </c>
      <c r="AC15" s="93">
        <f>SUM(IF(Užs1!F54="KLIEN-PVC-04mm",(Užs1!E54/1000)*Užs1!L54,0)+(IF(Užs1!G54="KLIEN-PVC-04mm",(Užs1!E54/1000)*Užs1!L54,0)+(IF(Užs1!I54="KLIEN-PVC-04mm",(Užs1!H54/1000)*Užs1!L54,0)+(IF(Užs1!J54="KLIEN-PVC-04mm",(Užs1!H54/1000)*Užs1!L54,0)))))</f>
        <v>0</v>
      </c>
      <c r="AD15" s="93">
        <f>SUM(IF(Užs1!F54="KLIEN-PVC-06mm",(Užs1!E54/1000)*Užs1!L54,0)+(IF(Užs1!G54="KLIEN-PVC-06mm",(Užs1!E54/1000)*Užs1!L54,0)+(IF(Užs1!I54="KLIEN-PVC-06mm",(Užs1!H54/1000)*Užs1!L54,0)+(IF(Užs1!J54="KLIEN-PVC-06mm",(Užs1!H54/1000)*Užs1!L54,0)))))</f>
        <v>0</v>
      </c>
      <c r="AE15" s="93">
        <f>SUM(IF(Užs1!F54="KLIEN-PVC-08mm",(Užs1!E54/1000)*Užs1!L54,0)+(IF(Užs1!G54="KLIEN-PVC-08mm",(Užs1!E54/1000)*Užs1!L54,0)+(IF(Užs1!I54="KLIEN-PVC-08mm",(Užs1!H54/1000)*Užs1!L54,0)+(IF(Užs1!J54="KLIEN-PVC-08mm",(Užs1!H54/1000)*Užs1!L54,0)))))</f>
        <v>0</v>
      </c>
      <c r="AF15" s="93">
        <f>SUM(IF(Užs1!F54="KLIEN-PVC-1mm",(Užs1!E54/1000)*Užs1!L54,0)+(IF(Užs1!G54="KLIEN-PVC-1mm",(Užs1!E54/1000)*Užs1!L54,0)+(IF(Užs1!I54="KLIEN-PVC-1mm",(Užs1!H54/1000)*Užs1!L54,0)+(IF(Užs1!J54="KLIEN-PVC-1mm",(Užs1!H54/1000)*Užs1!L54,0)))))</f>
        <v>0</v>
      </c>
      <c r="AG15" s="93">
        <f>SUM(IF(Užs1!F54="KLIEN-PVC-2mm",(Užs1!E54/1000)*Užs1!L54,0)+(IF(Užs1!G54="KLIEN-PVC-2mm",(Užs1!E54/1000)*Užs1!L54,0)+(IF(Užs1!I54="KLIEN-PVC-2mm",(Užs1!H54/1000)*Užs1!L54,0)+(IF(Užs1!J54="KLIEN-PVC-2mm",(Užs1!H54/1000)*Užs1!L54,0)))))</f>
        <v>0</v>
      </c>
      <c r="AH15" s="93">
        <f>SUM(IF(Užs1!F54="KLIEN-PVC-42/2mm",(Užs1!E54/1000)*Užs1!L54,0)+(IF(Užs1!G54="KLIEN-PVC-42/2mm",(Užs1!E54/1000)*Užs1!L54,0)+(IF(Užs1!I54="KLIEN-PVC-42/2mm",(Užs1!H54/1000)*Užs1!L54,0)+(IF(Užs1!J54="KLIEN-PVC-42/2mm",(Užs1!H54/1000)*Užs1!L54,0)))))</f>
        <v>0</v>
      </c>
      <c r="AI15" s="315">
        <f>SUM(IF(Užs1!F54="KLIEN-BESIUL-08mm",(Užs1!E54/1000)*Užs1!L54,0)+(IF(Užs1!G54="KLIEN-BESIUL-08mm",(Užs1!E54/1000)*Užs1!L54,0)+(IF(Užs1!I54="KLIEN-BESIUL-08mm",(Užs1!H54/1000)*Užs1!L54,0)+(IF(Užs1!J54="KLIEN-BESIUL-08mm",(Užs1!H54/1000)*Užs1!L54,0)))))</f>
        <v>0</v>
      </c>
      <c r="AJ15" s="315">
        <f>SUM(IF(Užs1!F54="KLIEN-BESIUL-1mm",(Užs1!E54/1000)*Užs1!L54,0)+(IF(Užs1!G54="KLIEN-BESIUL-1mm",(Užs1!E54/1000)*Užs1!L54,0)+(IF(Užs1!I54="KLIEN-BESIUL-1mm",(Užs1!H54/1000)*Užs1!L54,0)+(IF(Užs1!J54="KLIEN-BESIUL-1mm",(Užs1!H54/1000)*Užs1!L54,0)))))</f>
        <v>0</v>
      </c>
      <c r="AK15" s="315">
        <f>SUM(IF(Užs1!F54="KLIEN-BESIUL-2mm",(Užs1!E54/1000)*Užs1!L54,0)+(IF(Užs1!G54="KLIEN-BESIUL-2mm",(Užs1!E54/1000)*Užs1!L54,0)+(IF(Užs1!I54="KLIEN-BESIUL-2mm",(Užs1!H54/1000)*Užs1!L54,0)+(IF(Užs1!J54="KLIEN-BESIUL-2mm",(Užs1!H54/1000)*Užs1!L54,0)))))</f>
        <v>0</v>
      </c>
      <c r="AL15" s="94">
        <f>SUM(IF(Užs1!F54="NE-PL-PVC-04mm",(Užs1!E54/1000)*Užs1!L54,0)+(IF(Užs1!G54="NE-PL-PVC-04mm",(Užs1!E54/1000)*Užs1!L54,0)+(IF(Užs1!I54="NE-PL-PVC-04mm",(Užs1!H54/1000)*Užs1!L54,0)+(IF(Užs1!J54="NE-PL-PVC-04mm",(Užs1!H54/1000)*Užs1!L54,0)))))</f>
        <v>0</v>
      </c>
      <c r="AM15" s="94">
        <f>SUM(IF(Užs1!F54="NE-PL-PVC-06mm",(Užs1!E54/1000)*Užs1!L54,0)+(IF(Užs1!G54="NE-PL-PVC-06mm",(Užs1!E54/1000)*Užs1!L54,0)+(IF(Užs1!I54="NE-PL-PVC-06mm",(Užs1!H54/1000)*Užs1!L54,0)+(IF(Užs1!J54="NE-PL-PVC-06mm",(Užs1!H54/1000)*Užs1!L54,0)))))</f>
        <v>0</v>
      </c>
      <c r="AN15" s="94">
        <f>SUM(IF(Užs1!F54="NE-PL-PVC-08mm",(Užs1!E54/1000)*Užs1!L54,0)+(IF(Užs1!G54="NE-PL-PVC-08mm",(Užs1!E54/1000)*Užs1!L54,0)+(IF(Užs1!I54="NE-PL-PVC-08mm",(Užs1!H54/1000)*Užs1!L54,0)+(IF(Užs1!J54="NE-PL-PVC-08mm",(Užs1!H54/1000)*Užs1!L54,0)))))</f>
        <v>0</v>
      </c>
      <c r="AO15" s="94">
        <f>SUM(IF(Užs1!F54="NE-PL-PVC-1mm",(Užs1!E54/1000)*Užs1!L54,0)+(IF(Užs1!G54="NE-PL-PVC-1mm",(Užs1!E54/1000)*Užs1!L54,0)+(IF(Užs1!I54="NE-PL-PVC-1mm",(Užs1!H54/1000)*Užs1!L54,0)+(IF(Užs1!J54="NE-PL-PVC-1mm",(Užs1!H54/1000)*Užs1!L54,0)))))</f>
        <v>0</v>
      </c>
      <c r="AP15" s="94">
        <f>SUM(IF(Užs1!F54="NE-PL-PVC-2mm",(Užs1!E54/1000)*Užs1!L54,0)+(IF(Užs1!G54="NE-PL-PVC-2mm",(Užs1!E54/1000)*Užs1!L54,0)+(IF(Užs1!I54="NE-PL-PVC-2mm",(Užs1!H54/1000)*Užs1!L54,0)+(IF(Užs1!J54="NE-PL-PVC-2mm",(Užs1!H54/1000)*Užs1!L54,0)))))</f>
        <v>0</v>
      </c>
      <c r="AQ15" s="94">
        <f>SUM(IF(Užs1!F54="NE-PL-PVC-42/2mm",(Užs1!E54/1000)*Užs1!L54,0)+(IF(Užs1!G54="NE-PL-PVC-42/2mm",(Užs1!E54/1000)*Užs1!L54,0)+(IF(Užs1!I54="NE-PL-PVC-42/2mm",(Užs1!H54/1000)*Užs1!L54,0)+(IF(Užs1!J54="NE-PL-PVC-42/2mm",(Užs1!H54/1000)*Užs1!L54,0)))))</f>
        <v>0</v>
      </c>
      <c r="AR15" s="79"/>
    </row>
    <row r="16" spans="1:44" ht="17.100000000000001" customHeight="1">
      <c r="A16" s="79"/>
      <c r="B16" s="233" t="s">
        <v>412</v>
      </c>
      <c r="C16" s="236" t="s">
        <v>423</v>
      </c>
      <c r="D16" s="79"/>
      <c r="E16" s="79"/>
      <c r="F16" s="79"/>
      <c r="G16" s="79"/>
      <c r="H16" s="79"/>
      <c r="I16" s="79"/>
      <c r="J16" s="79"/>
      <c r="K16" s="87">
        <v>15</v>
      </c>
      <c r="L16" s="88">
        <f>Užs1!L55</f>
        <v>0</v>
      </c>
      <c r="M16" s="89">
        <f>(Užs1!E55/1000)*(Užs1!H55/1000)*Užs1!L55</f>
        <v>0</v>
      </c>
      <c r="N16" s="90">
        <f>SUM(IF(Užs1!F55="MEL",(Užs1!E55/1000)*Užs1!L55,0)+(IF(Užs1!G55="MEL",(Užs1!E55/1000)*Užs1!L55,0)+(IF(Užs1!I55="MEL",(Užs1!H55/1000)*Užs1!L55,0)+(IF(Užs1!J55="MEL",(Užs1!H55/1000)*Užs1!L55,0)))))</f>
        <v>0</v>
      </c>
      <c r="O16" s="91">
        <f>SUM(IF(Užs1!F55="MEL-BALTAS",(Užs1!E55/1000)*Užs1!L55,0)+(IF(Užs1!G55="MEL-BALTAS",(Užs1!E55/1000)*Užs1!L55,0)+(IF(Užs1!I55="MEL-BALTAS",(Užs1!H55/1000)*Užs1!L55,0)+(IF(Užs1!J55="MEL-BALTAS",(Užs1!H55/1000)*Užs1!L55,0)))))</f>
        <v>0</v>
      </c>
      <c r="P16" s="91">
        <f>SUM(IF(Užs1!F55="MEL-PILKAS",(Užs1!E55/1000)*Užs1!L55,0)+(IF(Užs1!G55="MEL-PILKAS",(Užs1!E55/1000)*Užs1!L55,0)+(IF(Užs1!I55="MEL-PILKAS",(Užs1!H55/1000)*Užs1!L55,0)+(IF(Užs1!J55="MEL-PILKAS",(Užs1!H55/1000)*Užs1!L55,0)))))</f>
        <v>0</v>
      </c>
      <c r="Q16" s="91">
        <f>SUM(IF(Užs1!F55="MEL-KLIENTO",(Užs1!E55/1000)*Užs1!L55,0)+(IF(Užs1!G55="MEL-KLIENTO",(Užs1!E55/1000)*Užs1!L55,0)+(IF(Užs1!I55="MEL-KLIENTO",(Užs1!H55/1000)*Užs1!L55,0)+(IF(Užs1!J55="MEL-KLIENTO",(Užs1!H55/1000)*Užs1!L55,0)))))</f>
        <v>0</v>
      </c>
      <c r="R16" s="91">
        <f>SUM(IF(Užs1!F55="MEL-NE-PL",(Užs1!E55/1000)*Užs1!L55,0)+(IF(Užs1!G55="MEL-NE-PL",(Užs1!E55/1000)*Užs1!L55,0)+(IF(Užs1!I55="MEL-NE-PL",(Užs1!H55/1000)*Užs1!L55,0)+(IF(Užs1!J55="MEL-NE-PL",(Užs1!H55/1000)*Užs1!L55,0)))))</f>
        <v>0</v>
      </c>
      <c r="S16" s="91">
        <f>SUM(IF(Užs1!F55="MEL-40mm",(Užs1!E55/1000)*Užs1!L55,0)+(IF(Užs1!G55="MEL-40mm",(Užs1!E55/1000)*Užs1!L55,0)+(IF(Užs1!I55="MEL-40mm",(Užs1!H55/1000)*Užs1!L55,0)+(IF(Užs1!J55="MEL-40mm",(Užs1!H55/1000)*Užs1!L55,0)))))</f>
        <v>0</v>
      </c>
      <c r="T16" s="92">
        <f>SUM(IF(Užs1!F55="PVC-04mm",(Užs1!E55/1000)*Užs1!L55,0)+(IF(Užs1!G55="PVC-04mm",(Užs1!E55/1000)*Užs1!L55,0)+(IF(Užs1!I55="PVC-04mm",(Užs1!H55/1000)*Užs1!L55,0)+(IF(Užs1!J55="PVC-04mm",(Užs1!H55/1000)*Užs1!L55,0)))))</f>
        <v>0</v>
      </c>
      <c r="U16" s="92">
        <f>SUM(IF(Užs1!F55="PVC-06mm",(Užs1!E55/1000)*Užs1!L55,0)+(IF(Užs1!G55="PVC-06mm",(Užs1!E55/1000)*Užs1!L55,0)+(IF(Užs1!I55="PVC-06mm",(Užs1!H55/1000)*Užs1!L55,0)+(IF(Užs1!J55="PVC-06mm",(Užs1!H55/1000)*Užs1!L55,0)))))</f>
        <v>0</v>
      </c>
      <c r="V16" s="92">
        <f>SUM(IF(Užs1!F55="PVC-08mm",(Užs1!E55/1000)*Užs1!L55,0)+(IF(Užs1!G55="PVC-08mm",(Užs1!E55/1000)*Užs1!L55,0)+(IF(Užs1!I55="PVC-08mm",(Užs1!H55/1000)*Užs1!L55,0)+(IF(Užs1!J55="PVC-08mm",(Užs1!H55/1000)*Užs1!L55,0)))))</f>
        <v>0</v>
      </c>
      <c r="W16" s="92">
        <f>SUM(IF(Užs1!F55="PVC-1mm",(Užs1!E55/1000)*Užs1!L55,0)+(IF(Užs1!G55="PVC-1mm",(Užs1!E55/1000)*Užs1!L55,0)+(IF(Užs1!I55="PVC-1mm",(Užs1!H55/1000)*Užs1!L55,0)+(IF(Užs1!J55="PVC-1mm",(Užs1!H55/1000)*Užs1!L55,0)))))</f>
        <v>0</v>
      </c>
      <c r="X16" s="92">
        <f>SUM(IF(Užs1!F55="PVC-2mm",(Užs1!E55/1000)*Užs1!L55,0)+(IF(Užs1!G55="PVC-2mm",(Užs1!E55/1000)*Užs1!L55,0)+(IF(Užs1!I55="PVC-2mm",(Užs1!H55/1000)*Užs1!L55,0)+(IF(Užs1!J55="PVC-2mm",(Užs1!H55/1000)*Užs1!L55,0)))))</f>
        <v>0</v>
      </c>
      <c r="Y16" s="92">
        <f>SUM(IF(Užs1!F55="PVC-42/2mm",(Užs1!E55/1000)*Užs1!L55,0)+(IF(Užs1!G55="PVC-42/2mm",(Užs1!E55/1000)*Užs1!L55,0)+(IF(Užs1!I55="PVC-42/2mm",(Užs1!H55/1000)*Užs1!L55,0)+(IF(Užs1!J55="PVC-42/2mm",(Užs1!H55/1000)*Užs1!L55,0)))))</f>
        <v>0</v>
      </c>
      <c r="Z16" s="313">
        <f>SUM(IF(Užs1!F55="BESIULIS-08mm",(Užs1!E55/1000)*Užs1!L55,0)+(IF(Užs1!G55="BESIULIS-08mm",(Užs1!E55/1000)*Užs1!L55,0)+(IF(Užs1!I55="BESIULIS-08mm",(Užs1!H55/1000)*Užs1!L55,0)+(IF(Užs1!J55="BESIULIS-08mm",(Užs1!H55/1000)*Užs1!L55,0)))))</f>
        <v>0</v>
      </c>
      <c r="AA16" s="313">
        <f>SUM(IF(Užs1!F55="BESIULIS-1mm",(Užs1!E55/1000)*Užs1!L55,0)+(IF(Užs1!G55="BESIULIS-1mm",(Užs1!E55/1000)*Užs1!L55,0)+(IF(Užs1!I55="BESIULIS-1mm",(Užs1!H55/1000)*Užs1!L55,0)+(IF(Užs1!J55="BESIULIS-1mm",(Užs1!H55/1000)*Užs1!L55,0)))))</f>
        <v>0</v>
      </c>
      <c r="AB16" s="313">
        <f>SUM(IF(Užs1!F55="BESIULIS-2mm",(Užs1!E55/1000)*Užs1!L55,0)+(IF(Užs1!G55="BESIULIS-2mm",(Užs1!E55/1000)*Užs1!L55,0)+(IF(Užs1!I55="BESIULIS-2mm",(Užs1!H55/1000)*Užs1!L55,0)+(IF(Užs1!J55="BESIULIS-2mm",(Užs1!H55/1000)*Užs1!L55,0)))))</f>
        <v>0</v>
      </c>
      <c r="AC16" s="93">
        <f>SUM(IF(Užs1!F55="KLIEN-PVC-04mm",(Užs1!E55/1000)*Užs1!L55,0)+(IF(Užs1!G55="KLIEN-PVC-04mm",(Užs1!E55/1000)*Užs1!L55,0)+(IF(Užs1!I55="KLIEN-PVC-04mm",(Užs1!H55/1000)*Užs1!L55,0)+(IF(Užs1!J55="KLIEN-PVC-04mm",(Užs1!H55/1000)*Užs1!L55,0)))))</f>
        <v>0</v>
      </c>
      <c r="AD16" s="93">
        <f>SUM(IF(Užs1!F55="KLIEN-PVC-06mm",(Užs1!E55/1000)*Užs1!L55,0)+(IF(Užs1!G55="KLIEN-PVC-06mm",(Užs1!E55/1000)*Užs1!L55,0)+(IF(Užs1!I55="KLIEN-PVC-06mm",(Užs1!H55/1000)*Užs1!L55,0)+(IF(Užs1!J55="KLIEN-PVC-06mm",(Užs1!H55/1000)*Užs1!L55,0)))))</f>
        <v>0</v>
      </c>
      <c r="AE16" s="93">
        <f>SUM(IF(Užs1!F55="KLIEN-PVC-08mm",(Užs1!E55/1000)*Užs1!L55,0)+(IF(Užs1!G55="KLIEN-PVC-08mm",(Užs1!E55/1000)*Užs1!L55,0)+(IF(Užs1!I55="KLIEN-PVC-08mm",(Užs1!H55/1000)*Užs1!L55,0)+(IF(Užs1!J55="KLIEN-PVC-08mm",(Užs1!H55/1000)*Užs1!L55,0)))))</f>
        <v>0</v>
      </c>
      <c r="AF16" s="93">
        <f>SUM(IF(Užs1!F55="KLIEN-PVC-1mm",(Užs1!E55/1000)*Užs1!L55,0)+(IF(Užs1!G55="KLIEN-PVC-1mm",(Užs1!E55/1000)*Užs1!L55,0)+(IF(Užs1!I55="KLIEN-PVC-1mm",(Užs1!H55/1000)*Užs1!L55,0)+(IF(Užs1!J55="KLIEN-PVC-1mm",(Užs1!H55/1000)*Užs1!L55,0)))))</f>
        <v>0</v>
      </c>
      <c r="AG16" s="93">
        <f>SUM(IF(Užs1!F55="KLIEN-PVC-2mm",(Užs1!E55/1000)*Užs1!L55,0)+(IF(Užs1!G55="KLIEN-PVC-2mm",(Užs1!E55/1000)*Užs1!L55,0)+(IF(Užs1!I55="KLIEN-PVC-2mm",(Užs1!H55/1000)*Užs1!L55,0)+(IF(Užs1!J55="KLIEN-PVC-2mm",(Užs1!H55/1000)*Užs1!L55,0)))))</f>
        <v>0</v>
      </c>
      <c r="AH16" s="93">
        <f>SUM(IF(Užs1!F55="KLIEN-PVC-42/2mm",(Užs1!E55/1000)*Užs1!L55,0)+(IF(Užs1!G55="KLIEN-PVC-42/2mm",(Užs1!E55/1000)*Užs1!L55,0)+(IF(Užs1!I55="KLIEN-PVC-42/2mm",(Užs1!H55/1000)*Užs1!L55,0)+(IF(Užs1!J55="KLIEN-PVC-42/2mm",(Užs1!H55/1000)*Užs1!L55,0)))))</f>
        <v>0</v>
      </c>
      <c r="AI16" s="315">
        <f>SUM(IF(Užs1!F55="KLIEN-BESIUL-08mm",(Užs1!E55/1000)*Užs1!L55,0)+(IF(Užs1!G55="KLIEN-BESIUL-08mm",(Užs1!E55/1000)*Užs1!L55,0)+(IF(Užs1!I55="KLIEN-BESIUL-08mm",(Užs1!H55/1000)*Užs1!L55,0)+(IF(Užs1!J55="KLIEN-BESIUL-08mm",(Užs1!H55/1000)*Užs1!L55,0)))))</f>
        <v>0</v>
      </c>
      <c r="AJ16" s="315">
        <f>SUM(IF(Užs1!F55="KLIEN-BESIUL-1mm",(Užs1!E55/1000)*Užs1!L55,0)+(IF(Užs1!G55="KLIEN-BESIUL-1mm",(Užs1!E55/1000)*Užs1!L55,0)+(IF(Užs1!I55="KLIEN-BESIUL-1mm",(Užs1!H55/1000)*Užs1!L55,0)+(IF(Užs1!J55="KLIEN-BESIUL-1mm",(Užs1!H55/1000)*Užs1!L55,0)))))</f>
        <v>0</v>
      </c>
      <c r="AK16" s="315">
        <f>SUM(IF(Užs1!F55="KLIEN-BESIUL-2mm",(Užs1!E55/1000)*Užs1!L55,0)+(IF(Užs1!G55="KLIEN-BESIUL-2mm",(Užs1!E55/1000)*Užs1!L55,0)+(IF(Užs1!I55="KLIEN-BESIUL-2mm",(Užs1!H55/1000)*Užs1!L55,0)+(IF(Užs1!J55="KLIEN-BESIUL-2mm",(Užs1!H55/1000)*Užs1!L55,0)))))</f>
        <v>0</v>
      </c>
      <c r="AL16" s="94">
        <f>SUM(IF(Užs1!F55="NE-PL-PVC-04mm",(Užs1!E55/1000)*Užs1!L55,0)+(IF(Užs1!G55="NE-PL-PVC-04mm",(Užs1!E55/1000)*Užs1!L55,0)+(IF(Užs1!I55="NE-PL-PVC-04mm",(Užs1!H55/1000)*Užs1!L55,0)+(IF(Užs1!J55="NE-PL-PVC-04mm",(Užs1!H55/1000)*Užs1!L55,0)))))</f>
        <v>0</v>
      </c>
      <c r="AM16" s="94">
        <f>SUM(IF(Užs1!F55="NE-PL-PVC-06mm",(Užs1!E55/1000)*Užs1!L55,0)+(IF(Užs1!G55="NE-PL-PVC-06mm",(Užs1!E55/1000)*Užs1!L55,0)+(IF(Užs1!I55="NE-PL-PVC-06mm",(Užs1!H55/1000)*Užs1!L55,0)+(IF(Užs1!J55="NE-PL-PVC-06mm",(Užs1!H55/1000)*Užs1!L55,0)))))</f>
        <v>0</v>
      </c>
      <c r="AN16" s="94">
        <f>SUM(IF(Užs1!F55="NE-PL-PVC-08mm",(Užs1!E55/1000)*Užs1!L55,0)+(IF(Užs1!G55="NE-PL-PVC-08mm",(Užs1!E55/1000)*Užs1!L55,0)+(IF(Užs1!I55="NE-PL-PVC-08mm",(Užs1!H55/1000)*Užs1!L55,0)+(IF(Užs1!J55="NE-PL-PVC-08mm",(Užs1!H55/1000)*Užs1!L55,0)))))</f>
        <v>0</v>
      </c>
      <c r="AO16" s="94">
        <f>SUM(IF(Užs1!F55="NE-PL-PVC-1mm",(Užs1!E55/1000)*Užs1!L55,0)+(IF(Užs1!G55="NE-PL-PVC-1mm",(Užs1!E55/1000)*Užs1!L55,0)+(IF(Užs1!I55="NE-PL-PVC-1mm",(Užs1!H55/1000)*Užs1!L55,0)+(IF(Užs1!J55="NE-PL-PVC-1mm",(Užs1!H55/1000)*Užs1!L55,0)))))</f>
        <v>0</v>
      </c>
      <c r="AP16" s="94">
        <f>SUM(IF(Užs1!F55="NE-PL-PVC-2mm",(Užs1!E55/1000)*Užs1!L55,0)+(IF(Užs1!G55="NE-PL-PVC-2mm",(Užs1!E55/1000)*Užs1!L55,0)+(IF(Užs1!I55="NE-PL-PVC-2mm",(Užs1!H55/1000)*Užs1!L55,0)+(IF(Užs1!J55="NE-PL-PVC-2mm",(Užs1!H55/1000)*Užs1!L55,0)))))</f>
        <v>0</v>
      </c>
      <c r="AQ16" s="94">
        <f>SUM(IF(Užs1!F55="NE-PL-PVC-42/2mm",(Užs1!E55/1000)*Užs1!L55,0)+(IF(Užs1!G55="NE-PL-PVC-42/2mm",(Užs1!E55/1000)*Užs1!L55,0)+(IF(Užs1!I55="NE-PL-PVC-42/2mm",(Užs1!H55/1000)*Užs1!L55,0)+(IF(Užs1!J55="NE-PL-PVC-42/2mm",(Užs1!H55/1000)*Užs1!L55,0)))))</f>
        <v>0</v>
      </c>
      <c r="AR16" s="79"/>
    </row>
    <row r="17" spans="1:44" ht="17.100000000000001" customHeight="1">
      <c r="A17" s="79"/>
      <c r="B17" s="233" t="s">
        <v>38</v>
      </c>
      <c r="C17" s="236" t="s">
        <v>424</v>
      </c>
      <c r="D17" s="79"/>
      <c r="E17" s="79"/>
      <c r="F17" s="79"/>
      <c r="G17" s="79"/>
      <c r="H17" s="79"/>
      <c r="I17" s="79"/>
      <c r="J17" s="79"/>
      <c r="K17" s="87">
        <v>16</v>
      </c>
      <c r="L17" s="88">
        <f>Užs1!L56</f>
        <v>0</v>
      </c>
      <c r="M17" s="89">
        <f>(Užs1!E56/1000)*(Užs1!H56/1000)*Užs1!L56</f>
        <v>0</v>
      </c>
      <c r="N17" s="90">
        <f>SUM(IF(Užs1!F56="MEL",(Užs1!E56/1000)*Užs1!L56,0)+(IF(Užs1!G56="MEL",(Užs1!E56/1000)*Užs1!L56,0)+(IF(Užs1!I56="MEL",(Užs1!H56/1000)*Užs1!L56,0)+(IF(Užs1!J56="MEL",(Užs1!H56/1000)*Užs1!L56,0)))))</f>
        <v>0</v>
      </c>
      <c r="O17" s="91">
        <f>SUM(IF(Užs1!F56="MEL-BALTAS",(Užs1!E56/1000)*Užs1!L56,0)+(IF(Užs1!G56="MEL-BALTAS",(Užs1!E56/1000)*Užs1!L56,0)+(IF(Užs1!I56="MEL-BALTAS",(Užs1!H56/1000)*Užs1!L56,0)+(IF(Užs1!J56="MEL-BALTAS",(Užs1!H56/1000)*Užs1!L56,0)))))</f>
        <v>0</v>
      </c>
      <c r="P17" s="91">
        <f>SUM(IF(Užs1!F56="MEL-PILKAS",(Užs1!E56/1000)*Užs1!L56,0)+(IF(Užs1!G56="MEL-PILKAS",(Užs1!E56/1000)*Užs1!L56,0)+(IF(Užs1!I56="MEL-PILKAS",(Užs1!H56/1000)*Užs1!L56,0)+(IF(Užs1!J56="MEL-PILKAS",(Užs1!H56/1000)*Užs1!L56,0)))))</f>
        <v>0</v>
      </c>
      <c r="Q17" s="91">
        <f>SUM(IF(Užs1!F56="MEL-KLIENTO",(Užs1!E56/1000)*Užs1!L56,0)+(IF(Užs1!G56="MEL-KLIENTO",(Užs1!E56/1000)*Užs1!L56,0)+(IF(Užs1!I56="MEL-KLIENTO",(Užs1!H56/1000)*Užs1!L56,0)+(IF(Užs1!J56="MEL-KLIENTO",(Užs1!H56/1000)*Užs1!L56,0)))))</f>
        <v>0</v>
      </c>
      <c r="R17" s="91">
        <f>SUM(IF(Užs1!F56="MEL-NE-PL",(Užs1!E56/1000)*Užs1!L56,0)+(IF(Užs1!G56="MEL-NE-PL",(Užs1!E56/1000)*Užs1!L56,0)+(IF(Užs1!I56="MEL-NE-PL",(Užs1!H56/1000)*Užs1!L56,0)+(IF(Užs1!J56="MEL-NE-PL",(Užs1!H56/1000)*Užs1!L56,0)))))</f>
        <v>0</v>
      </c>
      <c r="S17" s="91">
        <f>SUM(IF(Užs1!F56="MEL-40mm",(Užs1!E56/1000)*Užs1!L56,0)+(IF(Užs1!G56="MEL-40mm",(Užs1!E56/1000)*Užs1!L56,0)+(IF(Užs1!I56="MEL-40mm",(Užs1!H56/1000)*Užs1!L56,0)+(IF(Užs1!J56="MEL-40mm",(Užs1!H56/1000)*Užs1!L56,0)))))</f>
        <v>0</v>
      </c>
      <c r="T17" s="92">
        <f>SUM(IF(Užs1!F56="PVC-04mm",(Užs1!E56/1000)*Užs1!L56,0)+(IF(Užs1!G56="PVC-04mm",(Užs1!E56/1000)*Užs1!L56,0)+(IF(Užs1!I56="PVC-04mm",(Užs1!H56/1000)*Užs1!L56,0)+(IF(Užs1!J56="PVC-04mm",(Užs1!H56/1000)*Užs1!L56,0)))))</f>
        <v>0</v>
      </c>
      <c r="U17" s="92">
        <f>SUM(IF(Užs1!F56="PVC-06mm",(Užs1!E56/1000)*Užs1!L56,0)+(IF(Užs1!G56="PVC-06mm",(Užs1!E56/1000)*Užs1!L56,0)+(IF(Užs1!I56="PVC-06mm",(Užs1!H56/1000)*Užs1!L56,0)+(IF(Užs1!J56="PVC-06mm",(Užs1!H56/1000)*Užs1!L56,0)))))</f>
        <v>0</v>
      </c>
      <c r="V17" s="92">
        <f>SUM(IF(Užs1!F56="PVC-08mm",(Užs1!E56/1000)*Užs1!L56,0)+(IF(Užs1!G56="PVC-08mm",(Užs1!E56/1000)*Užs1!L56,0)+(IF(Užs1!I56="PVC-08mm",(Užs1!H56/1000)*Užs1!L56,0)+(IF(Užs1!J56="PVC-08mm",(Užs1!H56/1000)*Užs1!L56,0)))))</f>
        <v>0</v>
      </c>
      <c r="W17" s="92">
        <f>SUM(IF(Užs1!F56="PVC-1mm",(Užs1!E56/1000)*Užs1!L56,0)+(IF(Užs1!G56="PVC-1mm",(Užs1!E56/1000)*Užs1!L56,0)+(IF(Užs1!I56="PVC-1mm",(Užs1!H56/1000)*Užs1!L56,0)+(IF(Užs1!J56="PVC-1mm",(Užs1!H56/1000)*Užs1!L56,0)))))</f>
        <v>0</v>
      </c>
      <c r="X17" s="92">
        <f>SUM(IF(Užs1!F56="PVC-2mm",(Užs1!E56/1000)*Užs1!L56,0)+(IF(Užs1!G56="PVC-2mm",(Užs1!E56/1000)*Užs1!L56,0)+(IF(Užs1!I56="PVC-2mm",(Užs1!H56/1000)*Užs1!L56,0)+(IF(Užs1!J56="PVC-2mm",(Užs1!H56/1000)*Užs1!L56,0)))))</f>
        <v>0</v>
      </c>
      <c r="Y17" s="92">
        <f>SUM(IF(Užs1!F56="PVC-42/2mm",(Užs1!E56/1000)*Užs1!L56,0)+(IF(Užs1!G56="PVC-42/2mm",(Užs1!E56/1000)*Užs1!L56,0)+(IF(Užs1!I56="PVC-42/2mm",(Užs1!H56/1000)*Užs1!L56,0)+(IF(Užs1!J56="PVC-42/2mm",(Užs1!H56/1000)*Užs1!L56,0)))))</f>
        <v>0</v>
      </c>
      <c r="Z17" s="313">
        <f>SUM(IF(Užs1!F56="BESIULIS-08mm",(Užs1!E56/1000)*Užs1!L56,0)+(IF(Užs1!G56="BESIULIS-08mm",(Užs1!E56/1000)*Užs1!L56,0)+(IF(Užs1!I56="BESIULIS-08mm",(Užs1!H56/1000)*Užs1!L56,0)+(IF(Užs1!J56="BESIULIS-08mm",(Užs1!H56/1000)*Užs1!L56,0)))))</f>
        <v>0</v>
      </c>
      <c r="AA17" s="313">
        <f>SUM(IF(Užs1!F56="BESIULIS-1mm",(Užs1!E56/1000)*Užs1!L56,0)+(IF(Užs1!G56="BESIULIS-1mm",(Užs1!E56/1000)*Užs1!L56,0)+(IF(Užs1!I56="BESIULIS-1mm",(Užs1!H56/1000)*Užs1!L56,0)+(IF(Užs1!J56="BESIULIS-1mm",(Užs1!H56/1000)*Užs1!L56,0)))))</f>
        <v>0</v>
      </c>
      <c r="AB17" s="313">
        <f>SUM(IF(Užs1!F56="BESIULIS-2mm",(Užs1!E56/1000)*Užs1!L56,0)+(IF(Užs1!G56="BESIULIS-2mm",(Užs1!E56/1000)*Užs1!L56,0)+(IF(Užs1!I56="BESIULIS-2mm",(Užs1!H56/1000)*Užs1!L56,0)+(IF(Užs1!J56="BESIULIS-2mm",(Užs1!H56/1000)*Užs1!L56,0)))))</f>
        <v>0</v>
      </c>
      <c r="AC17" s="93">
        <f>SUM(IF(Užs1!F56="KLIEN-PVC-04mm",(Užs1!E56/1000)*Užs1!L56,0)+(IF(Užs1!G56="KLIEN-PVC-04mm",(Užs1!E56/1000)*Užs1!L56,0)+(IF(Užs1!I56="KLIEN-PVC-04mm",(Užs1!H56/1000)*Užs1!L56,0)+(IF(Užs1!J56="KLIEN-PVC-04mm",(Užs1!H56/1000)*Užs1!L56,0)))))</f>
        <v>0</v>
      </c>
      <c r="AD17" s="93">
        <f>SUM(IF(Užs1!F56="KLIEN-PVC-06mm",(Užs1!E56/1000)*Užs1!L56,0)+(IF(Užs1!G56="KLIEN-PVC-06mm",(Užs1!E56/1000)*Užs1!L56,0)+(IF(Užs1!I56="KLIEN-PVC-06mm",(Užs1!H56/1000)*Užs1!L56,0)+(IF(Užs1!J56="KLIEN-PVC-06mm",(Užs1!H56/1000)*Užs1!L56,0)))))</f>
        <v>0</v>
      </c>
      <c r="AE17" s="93">
        <f>SUM(IF(Užs1!F56="KLIEN-PVC-08mm",(Užs1!E56/1000)*Užs1!L56,0)+(IF(Užs1!G56="KLIEN-PVC-08mm",(Užs1!E56/1000)*Užs1!L56,0)+(IF(Užs1!I56="KLIEN-PVC-08mm",(Užs1!H56/1000)*Užs1!L56,0)+(IF(Užs1!J56="KLIEN-PVC-08mm",(Užs1!H56/1000)*Užs1!L56,0)))))</f>
        <v>0</v>
      </c>
      <c r="AF17" s="93">
        <f>SUM(IF(Užs1!F56="KLIEN-PVC-1mm",(Užs1!E56/1000)*Užs1!L56,0)+(IF(Užs1!G56="KLIEN-PVC-1mm",(Užs1!E56/1000)*Užs1!L56,0)+(IF(Užs1!I56="KLIEN-PVC-1mm",(Užs1!H56/1000)*Užs1!L56,0)+(IF(Užs1!J56="KLIEN-PVC-1mm",(Užs1!H56/1000)*Užs1!L56,0)))))</f>
        <v>0</v>
      </c>
      <c r="AG17" s="93">
        <f>SUM(IF(Užs1!F56="KLIEN-PVC-2mm",(Užs1!E56/1000)*Užs1!L56,0)+(IF(Užs1!G56="KLIEN-PVC-2mm",(Užs1!E56/1000)*Užs1!L56,0)+(IF(Užs1!I56="KLIEN-PVC-2mm",(Užs1!H56/1000)*Užs1!L56,0)+(IF(Užs1!J56="KLIEN-PVC-2mm",(Užs1!H56/1000)*Užs1!L56,0)))))</f>
        <v>0</v>
      </c>
      <c r="AH17" s="93">
        <f>SUM(IF(Užs1!F56="KLIEN-PVC-42/2mm",(Užs1!E56/1000)*Užs1!L56,0)+(IF(Užs1!G56="KLIEN-PVC-42/2mm",(Užs1!E56/1000)*Užs1!L56,0)+(IF(Užs1!I56="KLIEN-PVC-42/2mm",(Užs1!H56/1000)*Užs1!L56,0)+(IF(Užs1!J56="KLIEN-PVC-42/2mm",(Užs1!H56/1000)*Užs1!L56,0)))))</f>
        <v>0</v>
      </c>
      <c r="AI17" s="315">
        <f>SUM(IF(Užs1!F56="KLIEN-BESIUL-08mm",(Užs1!E56/1000)*Užs1!L56,0)+(IF(Užs1!G56="KLIEN-BESIUL-08mm",(Užs1!E56/1000)*Užs1!L56,0)+(IF(Užs1!I56="KLIEN-BESIUL-08mm",(Užs1!H56/1000)*Užs1!L56,0)+(IF(Užs1!J56="KLIEN-BESIUL-08mm",(Užs1!H56/1000)*Užs1!L56,0)))))</f>
        <v>0</v>
      </c>
      <c r="AJ17" s="315">
        <f>SUM(IF(Užs1!F56="KLIEN-BESIUL-1mm",(Užs1!E56/1000)*Užs1!L56,0)+(IF(Užs1!G56="KLIEN-BESIUL-1mm",(Užs1!E56/1000)*Užs1!L56,0)+(IF(Užs1!I56="KLIEN-BESIUL-1mm",(Užs1!H56/1000)*Užs1!L56,0)+(IF(Užs1!J56="KLIEN-BESIUL-1mm",(Užs1!H56/1000)*Užs1!L56,0)))))</f>
        <v>0</v>
      </c>
      <c r="AK17" s="315">
        <f>SUM(IF(Užs1!F56="KLIEN-BESIUL-2mm",(Užs1!E56/1000)*Užs1!L56,0)+(IF(Užs1!G56="KLIEN-BESIUL-2mm",(Užs1!E56/1000)*Užs1!L56,0)+(IF(Užs1!I56="KLIEN-BESIUL-2mm",(Užs1!H56/1000)*Užs1!L56,0)+(IF(Užs1!J56="KLIEN-BESIUL-2mm",(Užs1!H56/1000)*Užs1!L56,0)))))</f>
        <v>0</v>
      </c>
      <c r="AL17" s="94">
        <f>SUM(IF(Užs1!F56="NE-PL-PVC-04mm",(Užs1!E56/1000)*Užs1!L56,0)+(IF(Užs1!G56="NE-PL-PVC-04mm",(Užs1!E56/1000)*Užs1!L56,0)+(IF(Užs1!I56="NE-PL-PVC-04mm",(Užs1!H56/1000)*Užs1!L56,0)+(IF(Užs1!J56="NE-PL-PVC-04mm",(Užs1!H56/1000)*Užs1!L56,0)))))</f>
        <v>0</v>
      </c>
      <c r="AM17" s="94">
        <f>SUM(IF(Užs1!F56="NE-PL-PVC-06mm",(Užs1!E56/1000)*Užs1!L56,0)+(IF(Užs1!G56="NE-PL-PVC-06mm",(Užs1!E56/1000)*Užs1!L56,0)+(IF(Užs1!I56="NE-PL-PVC-06mm",(Užs1!H56/1000)*Užs1!L56,0)+(IF(Užs1!J56="NE-PL-PVC-06mm",(Užs1!H56/1000)*Užs1!L56,0)))))</f>
        <v>0</v>
      </c>
      <c r="AN17" s="94">
        <f>SUM(IF(Užs1!F56="NE-PL-PVC-08mm",(Užs1!E56/1000)*Užs1!L56,0)+(IF(Užs1!G56="NE-PL-PVC-08mm",(Užs1!E56/1000)*Užs1!L56,0)+(IF(Užs1!I56="NE-PL-PVC-08mm",(Užs1!H56/1000)*Užs1!L56,0)+(IF(Užs1!J56="NE-PL-PVC-08mm",(Užs1!H56/1000)*Užs1!L56,0)))))</f>
        <v>0</v>
      </c>
      <c r="AO17" s="94">
        <f>SUM(IF(Užs1!F56="NE-PL-PVC-1mm",(Užs1!E56/1000)*Užs1!L56,0)+(IF(Užs1!G56="NE-PL-PVC-1mm",(Užs1!E56/1000)*Užs1!L56,0)+(IF(Užs1!I56="NE-PL-PVC-1mm",(Užs1!H56/1000)*Užs1!L56,0)+(IF(Užs1!J56="NE-PL-PVC-1mm",(Užs1!H56/1000)*Užs1!L56,0)))))</f>
        <v>0</v>
      </c>
      <c r="AP17" s="94">
        <f>SUM(IF(Užs1!F56="NE-PL-PVC-2mm",(Užs1!E56/1000)*Užs1!L56,0)+(IF(Užs1!G56="NE-PL-PVC-2mm",(Užs1!E56/1000)*Užs1!L56,0)+(IF(Užs1!I56="NE-PL-PVC-2mm",(Užs1!H56/1000)*Užs1!L56,0)+(IF(Užs1!J56="NE-PL-PVC-2mm",(Užs1!H56/1000)*Užs1!L56,0)))))</f>
        <v>0</v>
      </c>
      <c r="AQ17" s="94">
        <f>SUM(IF(Užs1!F56="NE-PL-PVC-42/2mm",(Užs1!E56/1000)*Užs1!L56,0)+(IF(Užs1!G56="NE-PL-PVC-42/2mm",(Užs1!E56/1000)*Užs1!L56,0)+(IF(Užs1!I56="NE-PL-PVC-42/2mm",(Užs1!H56/1000)*Užs1!L56,0)+(IF(Užs1!J56="NE-PL-PVC-42/2mm",(Užs1!H56/1000)*Užs1!L56,0)))))</f>
        <v>0</v>
      </c>
      <c r="AR17" s="79"/>
    </row>
    <row r="18" spans="1:44" ht="17.100000000000001" customHeight="1">
      <c r="A18" s="79"/>
      <c r="B18" s="233" t="s">
        <v>425</v>
      </c>
      <c r="C18" s="237" t="s">
        <v>425</v>
      </c>
      <c r="D18" s="79"/>
      <c r="E18" s="79"/>
      <c r="F18" s="79"/>
      <c r="G18" s="79"/>
      <c r="H18" s="79"/>
      <c r="I18" s="79"/>
      <c r="J18" s="79"/>
      <c r="K18" s="87">
        <v>17</v>
      </c>
      <c r="L18" s="88">
        <f>Užs1!L57</f>
        <v>0</v>
      </c>
      <c r="M18" s="89">
        <f>(Užs1!E57/1000)*(Užs1!H57/1000)*Užs1!L57</f>
        <v>0</v>
      </c>
      <c r="N18" s="90">
        <f>SUM(IF(Užs1!F57="MEL",(Užs1!E57/1000)*Užs1!L57,0)+(IF(Užs1!G57="MEL",(Užs1!E57/1000)*Užs1!L57,0)+(IF(Užs1!I57="MEL",(Užs1!H57/1000)*Užs1!L57,0)+(IF(Užs1!J57="MEL",(Užs1!H57/1000)*Užs1!L57,0)))))</f>
        <v>0</v>
      </c>
      <c r="O18" s="91">
        <f>SUM(IF(Užs1!F57="MEL-BALTAS",(Užs1!E57/1000)*Užs1!L57,0)+(IF(Užs1!G57="MEL-BALTAS",(Užs1!E57/1000)*Užs1!L57,0)+(IF(Užs1!I57="MEL-BALTAS",(Užs1!H57/1000)*Užs1!L57,0)+(IF(Užs1!J57="MEL-BALTAS",(Užs1!H57/1000)*Užs1!L57,0)))))</f>
        <v>0</v>
      </c>
      <c r="P18" s="91">
        <f>SUM(IF(Užs1!F57="MEL-PILKAS",(Užs1!E57/1000)*Užs1!L57,0)+(IF(Užs1!G57="MEL-PILKAS",(Užs1!E57/1000)*Užs1!L57,0)+(IF(Užs1!I57="MEL-PILKAS",(Užs1!H57/1000)*Užs1!L57,0)+(IF(Užs1!J57="MEL-PILKAS",(Užs1!H57/1000)*Užs1!L57,0)))))</f>
        <v>0</v>
      </c>
      <c r="Q18" s="91">
        <f>SUM(IF(Užs1!F57="MEL-KLIENTO",(Užs1!E57/1000)*Užs1!L57,0)+(IF(Užs1!G57="MEL-KLIENTO",(Užs1!E57/1000)*Užs1!L57,0)+(IF(Užs1!I57="MEL-KLIENTO",(Užs1!H57/1000)*Užs1!L57,0)+(IF(Užs1!J57="MEL-KLIENTO",(Užs1!H57/1000)*Užs1!L57,0)))))</f>
        <v>0</v>
      </c>
      <c r="R18" s="91">
        <f>SUM(IF(Užs1!F57="MEL-NE-PL",(Užs1!E57/1000)*Užs1!L57,0)+(IF(Užs1!G57="MEL-NE-PL",(Užs1!E57/1000)*Užs1!L57,0)+(IF(Užs1!I57="MEL-NE-PL",(Užs1!H57/1000)*Užs1!L57,0)+(IF(Užs1!J57="MEL-NE-PL",(Užs1!H57/1000)*Užs1!L57,0)))))</f>
        <v>0</v>
      </c>
      <c r="S18" s="91">
        <f>SUM(IF(Užs1!F57="MEL-40mm",(Užs1!E57/1000)*Užs1!L57,0)+(IF(Užs1!G57="MEL-40mm",(Užs1!E57/1000)*Užs1!L57,0)+(IF(Užs1!I57="MEL-40mm",(Užs1!H57/1000)*Užs1!L57,0)+(IF(Užs1!J57="MEL-40mm",(Užs1!H57/1000)*Užs1!L57,0)))))</f>
        <v>0</v>
      </c>
      <c r="T18" s="92">
        <f>SUM(IF(Užs1!F57="PVC-04mm",(Užs1!E57/1000)*Užs1!L57,0)+(IF(Užs1!G57="PVC-04mm",(Užs1!E57/1000)*Užs1!L57,0)+(IF(Užs1!I57="PVC-04mm",(Užs1!H57/1000)*Užs1!L57,0)+(IF(Užs1!J57="PVC-04mm",(Užs1!H57/1000)*Užs1!L57,0)))))</f>
        <v>0</v>
      </c>
      <c r="U18" s="92">
        <f>SUM(IF(Užs1!F57="PVC-06mm",(Užs1!E57/1000)*Užs1!L57,0)+(IF(Užs1!G57="PVC-06mm",(Užs1!E57/1000)*Užs1!L57,0)+(IF(Užs1!I57="PVC-06mm",(Užs1!H57/1000)*Užs1!L57,0)+(IF(Užs1!J57="PVC-06mm",(Užs1!H57/1000)*Užs1!L57,0)))))</f>
        <v>0</v>
      </c>
      <c r="V18" s="92">
        <f>SUM(IF(Užs1!F57="PVC-08mm",(Užs1!E57/1000)*Užs1!L57,0)+(IF(Užs1!G57="PVC-08mm",(Užs1!E57/1000)*Užs1!L57,0)+(IF(Užs1!I57="PVC-08mm",(Užs1!H57/1000)*Užs1!L57,0)+(IF(Užs1!J57="PVC-08mm",(Užs1!H57/1000)*Užs1!L57,0)))))</f>
        <v>0</v>
      </c>
      <c r="W18" s="92">
        <f>SUM(IF(Užs1!F57="PVC-1mm",(Užs1!E57/1000)*Užs1!L57,0)+(IF(Užs1!G57="PVC-1mm",(Užs1!E57/1000)*Užs1!L57,0)+(IF(Užs1!I57="PVC-1mm",(Užs1!H57/1000)*Užs1!L57,0)+(IF(Užs1!J57="PVC-1mm",(Užs1!H57/1000)*Užs1!L57,0)))))</f>
        <v>0</v>
      </c>
      <c r="X18" s="92">
        <f>SUM(IF(Užs1!F57="PVC-2mm",(Užs1!E57/1000)*Užs1!L57,0)+(IF(Užs1!G57="PVC-2mm",(Užs1!E57/1000)*Užs1!L57,0)+(IF(Užs1!I57="PVC-2mm",(Užs1!H57/1000)*Užs1!L57,0)+(IF(Užs1!J57="PVC-2mm",(Užs1!H57/1000)*Užs1!L57,0)))))</f>
        <v>0</v>
      </c>
      <c r="Y18" s="92">
        <f>SUM(IF(Užs1!F57="PVC-42/2mm",(Užs1!E57/1000)*Užs1!L57,0)+(IF(Užs1!G57="PVC-42/2mm",(Užs1!E57/1000)*Užs1!L57,0)+(IF(Užs1!I57="PVC-42/2mm",(Užs1!H57/1000)*Užs1!L57,0)+(IF(Užs1!J57="PVC-42/2mm",(Užs1!H57/1000)*Užs1!L57,0)))))</f>
        <v>0</v>
      </c>
      <c r="Z18" s="313">
        <f>SUM(IF(Užs1!F57="BESIULIS-08mm",(Užs1!E57/1000)*Užs1!L57,0)+(IF(Užs1!G57="BESIULIS-08mm",(Užs1!E57/1000)*Užs1!L57,0)+(IF(Užs1!I57="BESIULIS-08mm",(Užs1!H57/1000)*Užs1!L57,0)+(IF(Užs1!J57="BESIULIS-08mm",(Užs1!H57/1000)*Užs1!L57,0)))))</f>
        <v>0</v>
      </c>
      <c r="AA18" s="313">
        <f>SUM(IF(Užs1!F57="BESIULIS-1mm",(Užs1!E57/1000)*Užs1!L57,0)+(IF(Užs1!G57="BESIULIS-1mm",(Užs1!E57/1000)*Užs1!L57,0)+(IF(Užs1!I57="BESIULIS-1mm",(Užs1!H57/1000)*Užs1!L57,0)+(IF(Užs1!J57="BESIULIS-1mm",(Užs1!H57/1000)*Užs1!L57,0)))))</f>
        <v>0</v>
      </c>
      <c r="AB18" s="313">
        <f>SUM(IF(Užs1!F57="BESIULIS-2mm",(Užs1!E57/1000)*Užs1!L57,0)+(IF(Užs1!G57="BESIULIS-2mm",(Užs1!E57/1000)*Užs1!L57,0)+(IF(Užs1!I57="BESIULIS-2mm",(Užs1!H57/1000)*Užs1!L57,0)+(IF(Užs1!J57="BESIULIS-2mm",(Užs1!H57/1000)*Užs1!L57,0)))))</f>
        <v>0</v>
      </c>
      <c r="AC18" s="93">
        <f>SUM(IF(Užs1!F57="KLIEN-PVC-04mm",(Užs1!E57/1000)*Užs1!L57,0)+(IF(Užs1!G57="KLIEN-PVC-04mm",(Užs1!E57/1000)*Užs1!L57,0)+(IF(Užs1!I57="KLIEN-PVC-04mm",(Užs1!H57/1000)*Užs1!L57,0)+(IF(Užs1!J57="KLIEN-PVC-04mm",(Užs1!H57/1000)*Užs1!L57,0)))))</f>
        <v>0</v>
      </c>
      <c r="AD18" s="93">
        <f>SUM(IF(Užs1!F57="KLIEN-PVC-06mm",(Užs1!E57/1000)*Užs1!L57,0)+(IF(Užs1!G57="KLIEN-PVC-06mm",(Užs1!E57/1000)*Užs1!L57,0)+(IF(Užs1!I57="KLIEN-PVC-06mm",(Užs1!H57/1000)*Užs1!L57,0)+(IF(Užs1!J57="KLIEN-PVC-06mm",(Užs1!H57/1000)*Užs1!L57,0)))))</f>
        <v>0</v>
      </c>
      <c r="AE18" s="93">
        <f>SUM(IF(Užs1!F57="KLIEN-PVC-08mm",(Užs1!E57/1000)*Užs1!L57,0)+(IF(Užs1!G57="KLIEN-PVC-08mm",(Užs1!E57/1000)*Užs1!L57,0)+(IF(Užs1!I57="KLIEN-PVC-08mm",(Užs1!H57/1000)*Užs1!L57,0)+(IF(Užs1!J57="KLIEN-PVC-08mm",(Užs1!H57/1000)*Užs1!L57,0)))))</f>
        <v>0</v>
      </c>
      <c r="AF18" s="93">
        <f>SUM(IF(Užs1!F57="KLIEN-PVC-1mm",(Užs1!E57/1000)*Užs1!L57,0)+(IF(Užs1!G57="KLIEN-PVC-1mm",(Užs1!E57/1000)*Užs1!L57,0)+(IF(Užs1!I57="KLIEN-PVC-1mm",(Užs1!H57/1000)*Užs1!L57,0)+(IF(Užs1!J57="KLIEN-PVC-1mm",(Užs1!H57/1000)*Užs1!L57,0)))))</f>
        <v>0</v>
      </c>
      <c r="AG18" s="93">
        <f>SUM(IF(Užs1!F57="KLIEN-PVC-2mm",(Užs1!E57/1000)*Užs1!L57,0)+(IF(Užs1!G57="KLIEN-PVC-2mm",(Užs1!E57/1000)*Užs1!L57,0)+(IF(Užs1!I57="KLIEN-PVC-2mm",(Užs1!H57/1000)*Užs1!L57,0)+(IF(Užs1!J57="KLIEN-PVC-2mm",(Užs1!H57/1000)*Užs1!L57,0)))))</f>
        <v>0</v>
      </c>
      <c r="AH18" s="93">
        <f>SUM(IF(Užs1!F57="KLIEN-PVC-42/2mm",(Užs1!E57/1000)*Užs1!L57,0)+(IF(Užs1!G57="KLIEN-PVC-42/2mm",(Užs1!E57/1000)*Užs1!L57,0)+(IF(Užs1!I57="KLIEN-PVC-42/2mm",(Užs1!H57/1000)*Užs1!L57,0)+(IF(Užs1!J57="KLIEN-PVC-42/2mm",(Užs1!H57/1000)*Užs1!L57,0)))))</f>
        <v>0</v>
      </c>
      <c r="AI18" s="315">
        <f>SUM(IF(Užs1!F57="KLIEN-BESIUL-08mm",(Užs1!E57/1000)*Užs1!L57,0)+(IF(Užs1!G57="KLIEN-BESIUL-08mm",(Užs1!E57/1000)*Užs1!L57,0)+(IF(Užs1!I57="KLIEN-BESIUL-08mm",(Užs1!H57/1000)*Užs1!L57,0)+(IF(Užs1!J57="KLIEN-BESIUL-08mm",(Užs1!H57/1000)*Užs1!L57,0)))))</f>
        <v>0</v>
      </c>
      <c r="AJ18" s="315">
        <f>SUM(IF(Užs1!F57="KLIEN-BESIUL-1mm",(Užs1!E57/1000)*Užs1!L57,0)+(IF(Užs1!G57="KLIEN-BESIUL-1mm",(Užs1!E57/1000)*Užs1!L57,0)+(IF(Užs1!I57="KLIEN-BESIUL-1mm",(Užs1!H57/1000)*Užs1!L57,0)+(IF(Užs1!J57="KLIEN-BESIUL-1mm",(Užs1!H57/1000)*Užs1!L57,0)))))</f>
        <v>0</v>
      </c>
      <c r="AK18" s="315">
        <f>SUM(IF(Užs1!F57="KLIEN-BESIUL-2mm",(Užs1!E57/1000)*Užs1!L57,0)+(IF(Užs1!G57="KLIEN-BESIUL-2mm",(Užs1!E57/1000)*Užs1!L57,0)+(IF(Užs1!I57="KLIEN-BESIUL-2mm",(Užs1!H57/1000)*Užs1!L57,0)+(IF(Užs1!J57="KLIEN-BESIUL-2mm",(Užs1!H57/1000)*Užs1!L57,0)))))</f>
        <v>0</v>
      </c>
      <c r="AL18" s="94">
        <f>SUM(IF(Užs1!F57="NE-PL-PVC-04mm",(Užs1!E57/1000)*Užs1!L57,0)+(IF(Užs1!G57="NE-PL-PVC-04mm",(Užs1!E57/1000)*Užs1!L57,0)+(IF(Užs1!I57="NE-PL-PVC-04mm",(Užs1!H57/1000)*Užs1!L57,0)+(IF(Užs1!J57="NE-PL-PVC-04mm",(Užs1!H57/1000)*Užs1!L57,0)))))</f>
        <v>0</v>
      </c>
      <c r="AM18" s="94">
        <f>SUM(IF(Užs1!F57="NE-PL-PVC-06mm",(Užs1!E57/1000)*Užs1!L57,0)+(IF(Užs1!G57="NE-PL-PVC-06mm",(Užs1!E57/1000)*Užs1!L57,0)+(IF(Užs1!I57="NE-PL-PVC-06mm",(Užs1!H57/1000)*Užs1!L57,0)+(IF(Užs1!J57="NE-PL-PVC-06mm",(Užs1!H57/1000)*Užs1!L57,0)))))</f>
        <v>0</v>
      </c>
      <c r="AN18" s="94">
        <f>SUM(IF(Užs1!F57="NE-PL-PVC-08mm",(Užs1!E57/1000)*Užs1!L57,0)+(IF(Užs1!G57="NE-PL-PVC-08mm",(Užs1!E57/1000)*Užs1!L57,0)+(IF(Užs1!I57="NE-PL-PVC-08mm",(Užs1!H57/1000)*Užs1!L57,0)+(IF(Užs1!J57="NE-PL-PVC-08mm",(Užs1!H57/1000)*Užs1!L57,0)))))</f>
        <v>0</v>
      </c>
      <c r="AO18" s="94">
        <f>SUM(IF(Užs1!F57="NE-PL-PVC-1mm",(Užs1!E57/1000)*Užs1!L57,0)+(IF(Užs1!G57="NE-PL-PVC-1mm",(Užs1!E57/1000)*Užs1!L57,0)+(IF(Užs1!I57="NE-PL-PVC-1mm",(Užs1!H57/1000)*Užs1!L57,0)+(IF(Užs1!J57="NE-PL-PVC-1mm",(Užs1!H57/1000)*Užs1!L57,0)))))</f>
        <v>0</v>
      </c>
      <c r="AP18" s="94">
        <f>SUM(IF(Užs1!F57="NE-PL-PVC-2mm",(Užs1!E57/1000)*Užs1!L57,0)+(IF(Užs1!G57="NE-PL-PVC-2mm",(Užs1!E57/1000)*Užs1!L57,0)+(IF(Užs1!I57="NE-PL-PVC-2mm",(Užs1!H57/1000)*Užs1!L57,0)+(IF(Užs1!J57="NE-PL-PVC-2mm",(Užs1!H57/1000)*Užs1!L57,0)))))</f>
        <v>0</v>
      </c>
      <c r="AQ18" s="94">
        <f>SUM(IF(Užs1!F57="NE-PL-PVC-42/2mm",(Užs1!E57/1000)*Užs1!L57,0)+(IF(Užs1!G57="NE-PL-PVC-42/2mm",(Užs1!E57/1000)*Užs1!L57,0)+(IF(Užs1!I57="NE-PL-PVC-42/2mm",(Užs1!H57/1000)*Užs1!L57,0)+(IF(Užs1!J57="NE-PL-PVC-42/2mm",(Užs1!H57/1000)*Užs1!L57,0)))))</f>
        <v>0</v>
      </c>
      <c r="AR18" s="79"/>
    </row>
    <row r="19" spans="1:44" ht="17.100000000000001" customHeight="1">
      <c r="A19" s="79"/>
      <c r="B19" s="233" t="s">
        <v>41</v>
      </c>
      <c r="C19" s="236" t="s">
        <v>432</v>
      </c>
      <c r="D19" s="79"/>
      <c r="E19" s="79"/>
      <c r="F19" s="79"/>
      <c r="G19" s="79"/>
      <c r="H19" s="79"/>
      <c r="I19" s="79"/>
      <c r="J19" s="79"/>
      <c r="K19" s="87">
        <v>18</v>
      </c>
      <c r="L19" s="88">
        <f>Užs1!L58</f>
        <v>0</v>
      </c>
      <c r="M19" s="89">
        <f>(Užs1!E58/1000)*(Užs1!H58/1000)*Užs1!L58</f>
        <v>0</v>
      </c>
      <c r="N19" s="90">
        <f>SUM(IF(Užs1!F58="MEL",(Užs1!E58/1000)*Užs1!L58,0)+(IF(Užs1!G58="MEL",(Užs1!E58/1000)*Užs1!L58,0)+(IF(Užs1!I58="MEL",(Užs1!H58/1000)*Užs1!L58,0)+(IF(Užs1!J58="MEL",(Užs1!H58/1000)*Užs1!L58,0)))))</f>
        <v>0</v>
      </c>
      <c r="O19" s="91">
        <f>SUM(IF(Užs1!F58="MEL-BALTAS",(Užs1!E58/1000)*Užs1!L58,0)+(IF(Užs1!G58="MEL-BALTAS",(Užs1!E58/1000)*Užs1!L58,0)+(IF(Užs1!I58="MEL-BALTAS",(Užs1!H58/1000)*Užs1!L58,0)+(IF(Užs1!J58="MEL-BALTAS",(Užs1!H58/1000)*Užs1!L58,0)))))</f>
        <v>0</v>
      </c>
      <c r="P19" s="91">
        <f>SUM(IF(Užs1!F58="MEL-PILKAS",(Užs1!E58/1000)*Užs1!L58,0)+(IF(Užs1!G58="MEL-PILKAS",(Užs1!E58/1000)*Užs1!L58,0)+(IF(Užs1!I58="MEL-PILKAS",(Užs1!H58/1000)*Užs1!L58,0)+(IF(Užs1!J58="MEL-PILKAS",(Užs1!H58/1000)*Užs1!L58,0)))))</f>
        <v>0</v>
      </c>
      <c r="Q19" s="91">
        <f>SUM(IF(Užs1!F58="MEL-KLIENTO",(Užs1!E58/1000)*Užs1!L58,0)+(IF(Užs1!G58="MEL-KLIENTO",(Užs1!E58/1000)*Užs1!L58,0)+(IF(Užs1!I58="MEL-KLIENTO",(Užs1!H58/1000)*Užs1!L58,0)+(IF(Užs1!J58="MEL-KLIENTO",(Užs1!H58/1000)*Užs1!L58,0)))))</f>
        <v>0</v>
      </c>
      <c r="R19" s="91">
        <f>SUM(IF(Užs1!F58="MEL-NE-PL",(Užs1!E58/1000)*Užs1!L58,0)+(IF(Užs1!G58="MEL-NE-PL",(Užs1!E58/1000)*Užs1!L58,0)+(IF(Užs1!I58="MEL-NE-PL",(Užs1!H58/1000)*Užs1!L58,0)+(IF(Užs1!J58="MEL-NE-PL",(Užs1!H58/1000)*Užs1!L58,0)))))</f>
        <v>0</v>
      </c>
      <c r="S19" s="91">
        <f>SUM(IF(Užs1!F58="MEL-40mm",(Užs1!E58/1000)*Užs1!L58,0)+(IF(Užs1!G58="MEL-40mm",(Užs1!E58/1000)*Užs1!L58,0)+(IF(Užs1!I58="MEL-40mm",(Užs1!H58/1000)*Užs1!L58,0)+(IF(Užs1!J58="MEL-40mm",(Užs1!H58/1000)*Užs1!L58,0)))))</f>
        <v>0</v>
      </c>
      <c r="T19" s="92">
        <f>SUM(IF(Užs1!F58="PVC-04mm",(Užs1!E58/1000)*Užs1!L58,0)+(IF(Užs1!G58="PVC-04mm",(Užs1!E58/1000)*Užs1!L58,0)+(IF(Užs1!I58="PVC-04mm",(Užs1!H58/1000)*Užs1!L58,0)+(IF(Užs1!J58="PVC-04mm",(Užs1!H58/1000)*Užs1!L58,0)))))</f>
        <v>0</v>
      </c>
      <c r="U19" s="92">
        <f>SUM(IF(Užs1!F58="PVC-06mm",(Užs1!E58/1000)*Užs1!L58,0)+(IF(Užs1!G58="PVC-06mm",(Užs1!E58/1000)*Užs1!L58,0)+(IF(Užs1!I58="PVC-06mm",(Užs1!H58/1000)*Užs1!L58,0)+(IF(Užs1!J58="PVC-06mm",(Užs1!H58/1000)*Užs1!L58,0)))))</f>
        <v>0</v>
      </c>
      <c r="V19" s="92">
        <f>SUM(IF(Užs1!F58="PVC-08mm",(Užs1!E58/1000)*Užs1!L58,0)+(IF(Užs1!G58="PVC-08mm",(Užs1!E58/1000)*Užs1!L58,0)+(IF(Užs1!I58="PVC-08mm",(Užs1!H58/1000)*Užs1!L58,0)+(IF(Užs1!J58="PVC-08mm",(Užs1!H58/1000)*Užs1!L58,0)))))</f>
        <v>0</v>
      </c>
      <c r="W19" s="92">
        <f>SUM(IF(Užs1!F58="PVC-1mm",(Užs1!E58/1000)*Užs1!L58,0)+(IF(Užs1!G58="PVC-1mm",(Užs1!E58/1000)*Užs1!L58,0)+(IF(Užs1!I58="PVC-1mm",(Užs1!H58/1000)*Užs1!L58,0)+(IF(Užs1!J58="PVC-1mm",(Užs1!H58/1000)*Užs1!L58,0)))))</f>
        <v>0</v>
      </c>
      <c r="X19" s="92">
        <f>SUM(IF(Užs1!F58="PVC-2mm",(Užs1!E58/1000)*Užs1!L58,0)+(IF(Užs1!G58="PVC-2mm",(Užs1!E58/1000)*Užs1!L58,0)+(IF(Užs1!I58="PVC-2mm",(Užs1!H58/1000)*Užs1!L58,0)+(IF(Užs1!J58="PVC-2mm",(Užs1!H58/1000)*Užs1!L58,0)))))</f>
        <v>0</v>
      </c>
      <c r="Y19" s="92">
        <f>SUM(IF(Užs1!F58="PVC-42/2mm",(Užs1!E58/1000)*Užs1!L58,0)+(IF(Užs1!G58="PVC-42/2mm",(Užs1!E58/1000)*Užs1!L58,0)+(IF(Užs1!I58="PVC-42/2mm",(Užs1!H58/1000)*Užs1!L58,0)+(IF(Užs1!J58="PVC-42/2mm",(Užs1!H58/1000)*Užs1!L58,0)))))</f>
        <v>0</v>
      </c>
      <c r="Z19" s="313">
        <f>SUM(IF(Užs1!F58="BESIULIS-08mm",(Užs1!E58/1000)*Užs1!L58,0)+(IF(Užs1!G58="BESIULIS-08mm",(Užs1!E58/1000)*Užs1!L58,0)+(IF(Užs1!I58="BESIULIS-08mm",(Užs1!H58/1000)*Užs1!L58,0)+(IF(Užs1!J58="BESIULIS-08mm",(Užs1!H58/1000)*Užs1!L58,0)))))</f>
        <v>0</v>
      </c>
      <c r="AA19" s="313">
        <f>SUM(IF(Užs1!F58="BESIULIS-1mm",(Užs1!E58/1000)*Užs1!L58,0)+(IF(Užs1!G58="BESIULIS-1mm",(Užs1!E58/1000)*Užs1!L58,0)+(IF(Užs1!I58="BESIULIS-1mm",(Užs1!H58/1000)*Užs1!L58,0)+(IF(Užs1!J58="BESIULIS-1mm",(Užs1!H58/1000)*Užs1!L58,0)))))</f>
        <v>0</v>
      </c>
      <c r="AB19" s="313">
        <f>SUM(IF(Užs1!F58="BESIULIS-2mm",(Užs1!E58/1000)*Užs1!L58,0)+(IF(Užs1!G58="BESIULIS-2mm",(Užs1!E58/1000)*Užs1!L58,0)+(IF(Užs1!I58="BESIULIS-2mm",(Užs1!H58/1000)*Užs1!L58,0)+(IF(Užs1!J58="BESIULIS-2mm",(Užs1!H58/1000)*Užs1!L58,0)))))</f>
        <v>0</v>
      </c>
      <c r="AC19" s="93">
        <f>SUM(IF(Užs1!F58="KLIEN-PVC-04mm",(Užs1!E58/1000)*Užs1!L58,0)+(IF(Užs1!G58="KLIEN-PVC-04mm",(Užs1!E58/1000)*Užs1!L58,0)+(IF(Užs1!I58="KLIEN-PVC-04mm",(Užs1!H58/1000)*Užs1!L58,0)+(IF(Užs1!J58="KLIEN-PVC-04mm",(Užs1!H58/1000)*Užs1!L58,0)))))</f>
        <v>0</v>
      </c>
      <c r="AD19" s="93">
        <f>SUM(IF(Užs1!F58="KLIEN-PVC-06mm",(Užs1!E58/1000)*Užs1!L58,0)+(IF(Užs1!G58="KLIEN-PVC-06mm",(Užs1!E58/1000)*Užs1!L58,0)+(IF(Užs1!I58="KLIEN-PVC-06mm",(Užs1!H58/1000)*Užs1!L58,0)+(IF(Užs1!J58="KLIEN-PVC-06mm",(Užs1!H58/1000)*Užs1!L58,0)))))</f>
        <v>0</v>
      </c>
      <c r="AE19" s="93">
        <f>SUM(IF(Užs1!F58="KLIEN-PVC-08mm",(Užs1!E58/1000)*Užs1!L58,0)+(IF(Užs1!G58="KLIEN-PVC-08mm",(Užs1!E58/1000)*Užs1!L58,0)+(IF(Užs1!I58="KLIEN-PVC-08mm",(Užs1!H58/1000)*Užs1!L58,0)+(IF(Užs1!J58="KLIEN-PVC-08mm",(Užs1!H58/1000)*Užs1!L58,0)))))</f>
        <v>0</v>
      </c>
      <c r="AF19" s="93">
        <f>SUM(IF(Užs1!F58="KLIEN-PVC-1mm",(Užs1!E58/1000)*Užs1!L58,0)+(IF(Užs1!G58="KLIEN-PVC-1mm",(Užs1!E58/1000)*Užs1!L58,0)+(IF(Užs1!I58="KLIEN-PVC-1mm",(Užs1!H58/1000)*Užs1!L58,0)+(IF(Užs1!J58="KLIEN-PVC-1mm",(Užs1!H58/1000)*Užs1!L58,0)))))</f>
        <v>0</v>
      </c>
      <c r="AG19" s="93">
        <f>SUM(IF(Užs1!F58="KLIEN-PVC-2mm",(Užs1!E58/1000)*Užs1!L58,0)+(IF(Užs1!G58="KLIEN-PVC-2mm",(Užs1!E58/1000)*Užs1!L58,0)+(IF(Užs1!I58="KLIEN-PVC-2mm",(Užs1!H58/1000)*Užs1!L58,0)+(IF(Užs1!J58="KLIEN-PVC-2mm",(Užs1!H58/1000)*Užs1!L58,0)))))</f>
        <v>0</v>
      </c>
      <c r="AH19" s="93">
        <f>SUM(IF(Užs1!F58="KLIEN-PVC-42/2mm",(Užs1!E58/1000)*Užs1!L58,0)+(IF(Užs1!G58="KLIEN-PVC-42/2mm",(Užs1!E58/1000)*Užs1!L58,0)+(IF(Užs1!I58="KLIEN-PVC-42/2mm",(Užs1!H58/1000)*Užs1!L58,0)+(IF(Užs1!J58="KLIEN-PVC-42/2mm",(Užs1!H58/1000)*Užs1!L58,0)))))</f>
        <v>0</v>
      </c>
      <c r="AI19" s="315">
        <f>SUM(IF(Užs1!F58="KLIEN-BESIUL-08mm",(Užs1!E58/1000)*Užs1!L58,0)+(IF(Užs1!G58="KLIEN-BESIUL-08mm",(Užs1!E58/1000)*Užs1!L58,0)+(IF(Užs1!I58="KLIEN-BESIUL-08mm",(Užs1!H58/1000)*Užs1!L58,0)+(IF(Užs1!J58="KLIEN-BESIUL-08mm",(Užs1!H58/1000)*Užs1!L58,0)))))</f>
        <v>0</v>
      </c>
      <c r="AJ19" s="315">
        <f>SUM(IF(Užs1!F58="KLIEN-BESIUL-1mm",(Užs1!E58/1000)*Užs1!L58,0)+(IF(Užs1!G58="KLIEN-BESIUL-1mm",(Užs1!E58/1000)*Užs1!L58,0)+(IF(Užs1!I58="KLIEN-BESIUL-1mm",(Užs1!H58/1000)*Užs1!L58,0)+(IF(Užs1!J58="KLIEN-BESIUL-1mm",(Užs1!H58/1000)*Užs1!L58,0)))))</f>
        <v>0</v>
      </c>
      <c r="AK19" s="315">
        <f>SUM(IF(Užs1!F58="KLIEN-BESIUL-2mm",(Užs1!E58/1000)*Užs1!L58,0)+(IF(Užs1!G58="KLIEN-BESIUL-2mm",(Užs1!E58/1000)*Užs1!L58,0)+(IF(Užs1!I58="KLIEN-BESIUL-2mm",(Užs1!H58/1000)*Užs1!L58,0)+(IF(Užs1!J58="KLIEN-BESIUL-2mm",(Užs1!H58/1000)*Užs1!L58,0)))))</f>
        <v>0</v>
      </c>
      <c r="AL19" s="94">
        <f>SUM(IF(Užs1!F58="NE-PL-PVC-04mm",(Užs1!E58/1000)*Užs1!L58,0)+(IF(Užs1!G58="NE-PL-PVC-04mm",(Užs1!E58/1000)*Užs1!L58,0)+(IF(Užs1!I58="NE-PL-PVC-04mm",(Užs1!H58/1000)*Užs1!L58,0)+(IF(Užs1!J58="NE-PL-PVC-04mm",(Užs1!H58/1000)*Užs1!L58,0)))))</f>
        <v>0</v>
      </c>
      <c r="AM19" s="94">
        <f>SUM(IF(Užs1!F58="NE-PL-PVC-06mm",(Užs1!E58/1000)*Užs1!L58,0)+(IF(Užs1!G58="NE-PL-PVC-06mm",(Užs1!E58/1000)*Užs1!L58,0)+(IF(Užs1!I58="NE-PL-PVC-06mm",(Užs1!H58/1000)*Užs1!L58,0)+(IF(Užs1!J58="NE-PL-PVC-06mm",(Užs1!H58/1000)*Užs1!L58,0)))))</f>
        <v>0</v>
      </c>
      <c r="AN19" s="94">
        <f>SUM(IF(Užs1!F58="NE-PL-PVC-08mm",(Užs1!E58/1000)*Užs1!L58,0)+(IF(Užs1!G58="NE-PL-PVC-08mm",(Užs1!E58/1000)*Užs1!L58,0)+(IF(Užs1!I58="NE-PL-PVC-08mm",(Užs1!H58/1000)*Užs1!L58,0)+(IF(Užs1!J58="NE-PL-PVC-08mm",(Užs1!H58/1000)*Užs1!L58,0)))))</f>
        <v>0</v>
      </c>
      <c r="AO19" s="94">
        <f>SUM(IF(Užs1!F58="NE-PL-PVC-1mm",(Užs1!E58/1000)*Užs1!L58,0)+(IF(Užs1!G58="NE-PL-PVC-1mm",(Užs1!E58/1000)*Užs1!L58,0)+(IF(Užs1!I58="NE-PL-PVC-1mm",(Užs1!H58/1000)*Užs1!L58,0)+(IF(Užs1!J58="NE-PL-PVC-1mm",(Užs1!H58/1000)*Užs1!L58,0)))))</f>
        <v>0</v>
      </c>
      <c r="AP19" s="94">
        <f>SUM(IF(Užs1!F58="NE-PL-PVC-2mm",(Užs1!E58/1000)*Užs1!L58,0)+(IF(Užs1!G58="NE-PL-PVC-2mm",(Užs1!E58/1000)*Užs1!L58,0)+(IF(Užs1!I58="NE-PL-PVC-2mm",(Užs1!H58/1000)*Užs1!L58,0)+(IF(Užs1!J58="NE-PL-PVC-2mm",(Užs1!H58/1000)*Užs1!L58,0)))))</f>
        <v>0</v>
      </c>
      <c r="AQ19" s="94">
        <f>SUM(IF(Užs1!F58="NE-PL-PVC-42/2mm",(Užs1!E58/1000)*Užs1!L58,0)+(IF(Užs1!G58="NE-PL-PVC-42/2mm",(Užs1!E58/1000)*Užs1!L58,0)+(IF(Užs1!I58="NE-PL-PVC-42/2mm",(Užs1!H58/1000)*Užs1!L58,0)+(IF(Užs1!J58="NE-PL-PVC-42/2mm",(Užs1!H58/1000)*Užs1!L58,0)))))</f>
        <v>0</v>
      </c>
      <c r="AR19" s="79"/>
    </row>
    <row r="20" spans="1:44" ht="17.100000000000001" customHeight="1">
      <c r="A20" s="79"/>
      <c r="B20" s="233" t="s">
        <v>43</v>
      </c>
      <c r="C20" s="236" t="s">
        <v>433</v>
      </c>
      <c r="D20" s="79"/>
      <c r="E20" s="79"/>
      <c r="F20" s="79"/>
      <c r="G20" s="79"/>
      <c r="H20" s="79"/>
      <c r="I20" s="79"/>
      <c r="J20" s="79"/>
      <c r="K20" s="87">
        <v>19</v>
      </c>
      <c r="L20" s="88">
        <f>Užs1!L59</f>
        <v>0</v>
      </c>
      <c r="M20" s="89">
        <f>(Užs1!E59/1000)*(Užs1!H59/1000)*Užs1!L59</f>
        <v>0</v>
      </c>
      <c r="N20" s="90">
        <f>SUM(IF(Užs1!F59="MEL",(Užs1!E59/1000)*Užs1!L59,0)+(IF(Užs1!G59="MEL",(Užs1!E59/1000)*Užs1!L59,0)+(IF(Užs1!I59="MEL",(Užs1!H59/1000)*Užs1!L59,0)+(IF(Užs1!J59="MEL",(Užs1!H59/1000)*Užs1!L59,0)))))</f>
        <v>0</v>
      </c>
      <c r="O20" s="91">
        <f>SUM(IF(Užs1!F59="MEL-BALTAS",(Užs1!E59/1000)*Užs1!L59,0)+(IF(Užs1!G59="MEL-BALTAS",(Užs1!E59/1000)*Užs1!L59,0)+(IF(Užs1!I59="MEL-BALTAS",(Užs1!H59/1000)*Užs1!L59,0)+(IF(Užs1!J59="MEL-BALTAS",(Užs1!H59/1000)*Užs1!L59,0)))))</f>
        <v>0</v>
      </c>
      <c r="P20" s="91">
        <f>SUM(IF(Užs1!F59="MEL-PILKAS",(Užs1!E59/1000)*Užs1!L59,0)+(IF(Užs1!G59="MEL-PILKAS",(Užs1!E59/1000)*Užs1!L59,0)+(IF(Užs1!I59="MEL-PILKAS",(Užs1!H59/1000)*Užs1!L59,0)+(IF(Užs1!J59="MEL-PILKAS",(Užs1!H59/1000)*Užs1!L59,0)))))</f>
        <v>0</v>
      </c>
      <c r="Q20" s="91">
        <f>SUM(IF(Užs1!F59="MEL-KLIENTO",(Užs1!E59/1000)*Užs1!L59,0)+(IF(Užs1!G59="MEL-KLIENTO",(Užs1!E59/1000)*Užs1!L59,0)+(IF(Užs1!I59="MEL-KLIENTO",(Užs1!H59/1000)*Užs1!L59,0)+(IF(Užs1!J59="MEL-KLIENTO",(Užs1!H59/1000)*Užs1!L59,0)))))</f>
        <v>0</v>
      </c>
      <c r="R20" s="91">
        <f>SUM(IF(Užs1!F59="MEL-NE-PL",(Užs1!E59/1000)*Užs1!L59,0)+(IF(Užs1!G59="MEL-NE-PL",(Užs1!E59/1000)*Užs1!L59,0)+(IF(Užs1!I59="MEL-NE-PL",(Užs1!H59/1000)*Užs1!L59,0)+(IF(Užs1!J59="MEL-NE-PL",(Užs1!H59/1000)*Užs1!L59,0)))))</f>
        <v>0</v>
      </c>
      <c r="S20" s="91">
        <f>SUM(IF(Užs1!F59="MEL-40mm",(Užs1!E59/1000)*Užs1!L59,0)+(IF(Užs1!G59="MEL-40mm",(Užs1!E59/1000)*Užs1!L59,0)+(IF(Užs1!I59="MEL-40mm",(Užs1!H59/1000)*Užs1!L59,0)+(IF(Užs1!J59="MEL-40mm",(Užs1!H59/1000)*Užs1!L59,0)))))</f>
        <v>0</v>
      </c>
      <c r="T20" s="92">
        <f>SUM(IF(Užs1!F59="PVC-04mm",(Užs1!E59/1000)*Užs1!L59,0)+(IF(Užs1!G59="PVC-04mm",(Užs1!E59/1000)*Užs1!L59,0)+(IF(Užs1!I59="PVC-04mm",(Užs1!H59/1000)*Užs1!L59,0)+(IF(Užs1!J59="PVC-04mm",(Užs1!H59/1000)*Užs1!L59,0)))))</f>
        <v>0</v>
      </c>
      <c r="U20" s="92">
        <f>SUM(IF(Užs1!F59="PVC-06mm",(Užs1!E59/1000)*Užs1!L59,0)+(IF(Užs1!G59="PVC-06mm",(Užs1!E59/1000)*Užs1!L59,0)+(IF(Užs1!I59="PVC-06mm",(Užs1!H59/1000)*Užs1!L59,0)+(IF(Užs1!J59="PVC-06mm",(Užs1!H59/1000)*Užs1!L59,0)))))</f>
        <v>0</v>
      </c>
      <c r="V20" s="92">
        <f>SUM(IF(Užs1!F59="PVC-08mm",(Užs1!E59/1000)*Užs1!L59,0)+(IF(Užs1!G59="PVC-08mm",(Užs1!E59/1000)*Užs1!L59,0)+(IF(Užs1!I59="PVC-08mm",(Užs1!H59/1000)*Užs1!L59,0)+(IF(Užs1!J59="PVC-08mm",(Užs1!H59/1000)*Užs1!L59,0)))))</f>
        <v>0</v>
      </c>
      <c r="W20" s="92">
        <f>SUM(IF(Užs1!F59="PVC-1mm",(Užs1!E59/1000)*Užs1!L59,0)+(IF(Užs1!G59="PVC-1mm",(Užs1!E59/1000)*Užs1!L59,0)+(IF(Užs1!I59="PVC-1mm",(Užs1!H59/1000)*Užs1!L59,0)+(IF(Užs1!J59="PVC-1mm",(Užs1!H59/1000)*Užs1!L59,0)))))</f>
        <v>0</v>
      </c>
      <c r="X20" s="92">
        <f>SUM(IF(Užs1!F59="PVC-2mm",(Užs1!E59/1000)*Užs1!L59,0)+(IF(Užs1!G59="PVC-2mm",(Užs1!E59/1000)*Užs1!L59,0)+(IF(Užs1!I59="PVC-2mm",(Užs1!H59/1000)*Užs1!L59,0)+(IF(Užs1!J59="PVC-2mm",(Užs1!H59/1000)*Užs1!L59,0)))))</f>
        <v>0</v>
      </c>
      <c r="Y20" s="92">
        <f>SUM(IF(Užs1!F59="PVC-42/2mm",(Užs1!E59/1000)*Užs1!L59,0)+(IF(Užs1!G59="PVC-42/2mm",(Užs1!E59/1000)*Užs1!L59,0)+(IF(Užs1!I59="PVC-42/2mm",(Užs1!H59/1000)*Užs1!L59,0)+(IF(Užs1!J59="PVC-42/2mm",(Užs1!H59/1000)*Užs1!L59,0)))))</f>
        <v>0</v>
      </c>
      <c r="Z20" s="313">
        <f>SUM(IF(Užs1!F59="BESIULIS-08mm",(Užs1!E59/1000)*Užs1!L59,0)+(IF(Užs1!G59="BESIULIS-08mm",(Užs1!E59/1000)*Užs1!L59,0)+(IF(Užs1!I59="BESIULIS-08mm",(Užs1!H59/1000)*Užs1!L59,0)+(IF(Užs1!J59="BESIULIS-08mm",(Užs1!H59/1000)*Užs1!L59,0)))))</f>
        <v>0</v>
      </c>
      <c r="AA20" s="313">
        <f>SUM(IF(Užs1!F59="BESIULIS-1mm",(Užs1!E59/1000)*Užs1!L59,0)+(IF(Užs1!G59="BESIULIS-1mm",(Užs1!E59/1000)*Užs1!L59,0)+(IF(Užs1!I59="BESIULIS-1mm",(Užs1!H59/1000)*Užs1!L59,0)+(IF(Užs1!J59="BESIULIS-1mm",(Užs1!H59/1000)*Užs1!L59,0)))))</f>
        <v>0</v>
      </c>
      <c r="AB20" s="313">
        <f>SUM(IF(Užs1!F59="BESIULIS-2mm",(Užs1!E59/1000)*Užs1!L59,0)+(IF(Užs1!G59="BESIULIS-2mm",(Užs1!E59/1000)*Užs1!L59,0)+(IF(Užs1!I59="BESIULIS-2mm",(Užs1!H59/1000)*Užs1!L59,0)+(IF(Užs1!J59="BESIULIS-2mm",(Užs1!H59/1000)*Užs1!L59,0)))))</f>
        <v>0</v>
      </c>
      <c r="AC20" s="93">
        <f>SUM(IF(Užs1!F59="KLIEN-PVC-04mm",(Užs1!E59/1000)*Užs1!L59,0)+(IF(Užs1!G59="KLIEN-PVC-04mm",(Užs1!E59/1000)*Užs1!L59,0)+(IF(Užs1!I59="KLIEN-PVC-04mm",(Užs1!H59/1000)*Užs1!L59,0)+(IF(Užs1!J59="KLIEN-PVC-04mm",(Užs1!H59/1000)*Užs1!L59,0)))))</f>
        <v>0</v>
      </c>
      <c r="AD20" s="93">
        <f>SUM(IF(Užs1!F59="KLIEN-PVC-06mm",(Užs1!E59/1000)*Užs1!L59,0)+(IF(Užs1!G59="KLIEN-PVC-06mm",(Užs1!E59/1000)*Užs1!L59,0)+(IF(Užs1!I59="KLIEN-PVC-06mm",(Užs1!H59/1000)*Užs1!L59,0)+(IF(Užs1!J59="KLIEN-PVC-06mm",(Užs1!H59/1000)*Užs1!L59,0)))))</f>
        <v>0</v>
      </c>
      <c r="AE20" s="93">
        <f>SUM(IF(Užs1!F59="KLIEN-PVC-08mm",(Užs1!E59/1000)*Užs1!L59,0)+(IF(Užs1!G59="KLIEN-PVC-08mm",(Užs1!E59/1000)*Užs1!L59,0)+(IF(Užs1!I59="KLIEN-PVC-08mm",(Užs1!H59/1000)*Užs1!L59,0)+(IF(Užs1!J59="KLIEN-PVC-08mm",(Užs1!H59/1000)*Užs1!L59,0)))))</f>
        <v>0</v>
      </c>
      <c r="AF20" s="93">
        <f>SUM(IF(Užs1!F59="KLIEN-PVC-1mm",(Užs1!E59/1000)*Užs1!L59,0)+(IF(Užs1!G59="KLIEN-PVC-1mm",(Užs1!E59/1000)*Užs1!L59,0)+(IF(Užs1!I59="KLIEN-PVC-1mm",(Užs1!H59/1000)*Užs1!L59,0)+(IF(Užs1!J59="KLIEN-PVC-1mm",(Užs1!H59/1000)*Užs1!L59,0)))))</f>
        <v>0</v>
      </c>
      <c r="AG20" s="93">
        <f>SUM(IF(Užs1!F59="KLIEN-PVC-2mm",(Užs1!E59/1000)*Užs1!L59,0)+(IF(Užs1!G59="KLIEN-PVC-2mm",(Užs1!E59/1000)*Užs1!L59,0)+(IF(Užs1!I59="KLIEN-PVC-2mm",(Užs1!H59/1000)*Užs1!L59,0)+(IF(Užs1!J59="KLIEN-PVC-2mm",(Užs1!H59/1000)*Užs1!L59,0)))))</f>
        <v>0</v>
      </c>
      <c r="AH20" s="93">
        <f>SUM(IF(Užs1!F59="KLIEN-PVC-42/2mm",(Užs1!E59/1000)*Užs1!L59,0)+(IF(Užs1!G59="KLIEN-PVC-42/2mm",(Užs1!E59/1000)*Užs1!L59,0)+(IF(Užs1!I59="KLIEN-PVC-42/2mm",(Užs1!H59/1000)*Užs1!L59,0)+(IF(Užs1!J59="KLIEN-PVC-42/2mm",(Užs1!H59/1000)*Užs1!L59,0)))))</f>
        <v>0</v>
      </c>
      <c r="AI20" s="315">
        <f>SUM(IF(Užs1!F59="KLIEN-BESIUL-08mm",(Užs1!E59/1000)*Užs1!L59,0)+(IF(Užs1!G59="KLIEN-BESIUL-08mm",(Užs1!E59/1000)*Užs1!L59,0)+(IF(Užs1!I59="KLIEN-BESIUL-08mm",(Užs1!H59/1000)*Užs1!L59,0)+(IF(Užs1!J59="KLIEN-BESIUL-08mm",(Užs1!H59/1000)*Užs1!L59,0)))))</f>
        <v>0</v>
      </c>
      <c r="AJ20" s="315">
        <f>SUM(IF(Užs1!F59="KLIEN-BESIUL-1mm",(Užs1!E59/1000)*Užs1!L59,0)+(IF(Užs1!G59="KLIEN-BESIUL-1mm",(Užs1!E59/1000)*Užs1!L59,0)+(IF(Užs1!I59="KLIEN-BESIUL-1mm",(Užs1!H59/1000)*Užs1!L59,0)+(IF(Užs1!J59="KLIEN-BESIUL-1mm",(Užs1!H59/1000)*Užs1!L59,0)))))</f>
        <v>0</v>
      </c>
      <c r="AK20" s="315">
        <f>SUM(IF(Užs1!F59="KLIEN-BESIUL-2mm",(Užs1!E59/1000)*Užs1!L59,0)+(IF(Užs1!G59="KLIEN-BESIUL-2mm",(Užs1!E59/1000)*Užs1!L59,0)+(IF(Užs1!I59="KLIEN-BESIUL-2mm",(Užs1!H59/1000)*Užs1!L59,0)+(IF(Užs1!J59="KLIEN-BESIUL-2mm",(Užs1!H59/1000)*Užs1!L59,0)))))</f>
        <v>0</v>
      </c>
      <c r="AL20" s="94">
        <f>SUM(IF(Užs1!F59="NE-PL-PVC-04mm",(Užs1!E59/1000)*Užs1!L59,0)+(IF(Užs1!G59="NE-PL-PVC-04mm",(Užs1!E59/1000)*Užs1!L59,0)+(IF(Užs1!I59="NE-PL-PVC-04mm",(Užs1!H59/1000)*Užs1!L59,0)+(IF(Užs1!J59="NE-PL-PVC-04mm",(Užs1!H59/1000)*Užs1!L59,0)))))</f>
        <v>0</v>
      </c>
      <c r="AM20" s="94">
        <f>SUM(IF(Užs1!F59="NE-PL-PVC-06mm",(Užs1!E59/1000)*Užs1!L59,0)+(IF(Užs1!G59="NE-PL-PVC-06mm",(Užs1!E59/1000)*Užs1!L59,0)+(IF(Užs1!I59="NE-PL-PVC-06mm",(Užs1!H59/1000)*Užs1!L59,0)+(IF(Užs1!J59="NE-PL-PVC-06mm",(Užs1!H59/1000)*Užs1!L59,0)))))</f>
        <v>0</v>
      </c>
      <c r="AN20" s="94">
        <f>SUM(IF(Užs1!F59="NE-PL-PVC-08mm",(Užs1!E59/1000)*Užs1!L59,0)+(IF(Užs1!G59="NE-PL-PVC-08mm",(Užs1!E59/1000)*Užs1!L59,0)+(IF(Užs1!I59="NE-PL-PVC-08mm",(Užs1!H59/1000)*Užs1!L59,0)+(IF(Užs1!J59="NE-PL-PVC-08mm",(Užs1!H59/1000)*Užs1!L59,0)))))</f>
        <v>0</v>
      </c>
      <c r="AO20" s="94">
        <f>SUM(IF(Užs1!F59="NE-PL-PVC-1mm",(Užs1!E59/1000)*Užs1!L59,0)+(IF(Užs1!G59="NE-PL-PVC-1mm",(Užs1!E59/1000)*Užs1!L59,0)+(IF(Užs1!I59="NE-PL-PVC-1mm",(Užs1!H59/1000)*Užs1!L59,0)+(IF(Užs1!J59="NE-PL-PVC-1mm",(Užs1!H59/1000)*Užs1!L59,0)))))</f>
        <v>0</v>
      </c>
      <c r="AP20" s="94">
        <f>SUM(IF(Užs1!F59="NE-PL-PVC-2mm",(Užs1!E59/1000)*Užs1!L59,0)+(IF(Užs1!G59="NE-PL-PVC-2mm",(Užs1!E59/1000)*Užs1!L59,0)+(IF(Užs1!I59="NE-PL-PVC-2mm",(Užs1!H59/1000)*Užs1!L59,0)+(IF(Užs1!J59="NE-PL-PVC-2mm",(Užs1!H59/1000)*Užs1!L59,0)))))</f>
        <v>0</v>
      </c>
      <c r="AQ20" s="94">
        <f>SUM(IF(Užs1!F59="NE-PL-PVC-42/2mm",(Užs1!E59/1000)*Užs1!L59,0)+(IF(Užs1!G59="NE-PL-PVC-42/2mm",(Užs1!E59/1000)*Užs1!L59,0)+(IF(Užs1!I59="NE-PL-PVC-42/2mm",(Užs1!H59/1000)*Užs1!L59,0)+(IF(Užs1!J59="NE-PL-PVC-42/2mm",(Užs1!H59/1000)*Užs1!L59,0)))))</f>
        <v>0</v>
      </c>
      <c r="AR20" s="79"/>
    </row>
    <row r="21" spans="1:44" ht="17.100000000000001" customHeight="1">
      <c r="A21" s="79"/>
      <c r="B21" s="233" t="s">
        <v>45</v>
      </c>
      <c r="C21" s="236" t="s">
        <v>434</v>
      </c>
      <c r="D21" s="79"/>
      <c r="E21" s="79"/>
      <c r="F21" s="79"/>
      <c r="G21" s="79"/>
      <c r="H21" s="79"/>
      <c r="I21" s="79"/>
      <c r="J21" s="79"/>
      <c r="K21" s="87">
        <v>20</v>
      </c>
      <c r="L21" s="88">
        <f>Užs1!L60</f>
        <v>0</v>
      </c>
      <c r="M21" s="89">
        <f>(Užs1!E60/1000)*(Užs1!H60/1000)*Užs1!L60</f>
        <v>0</v>
      </c>
      <c r="N21" s="90">
        <f>SUM(IF(Užs1!F60="MEL",(Užs1!E60/1000)*Užs1!L60,0)+(IF(Užs1!G60="MEL",(Užs1!E60/1000)*Užs1!L60,0)+(IF(Užs1!I60="MEL",(Užs1!H60/1000)*Užs1!L60,0)+(IF(Užs1!J60="MEL",(Užs1!H60/1000)*Užs1!L60,0)))))</f>
        <v>0</v>
      </c>
      <c r="O21" s="91">
        <f>SUM(IF(Užs1!F60="MEL-BALTAS",(Užs1!E60/1000)*Užs1!L60,0)+(IF(Užs1!G60="MEL-BALTAS",(Užs1!E60/1000)*Užs1!L60,0)+(IF(Užs1!I60="MEL-BALTAS",(Užs1!H60/1000)*Užs1!L60,0)+(IF(Užs1!J60="MEL-BALTAS",(Užs1!H60/1000)*Užs1!L60,0)))))</f>
        <v>0</v>
      </c>
      <c r="P21" s="91">
        <f>SUM(IF(Užs1!F60="MEL-PILKAS",(Užs1!E60/1000)*Užs1!L60,0)+(IF(Užs1!G60="MEL-PILKAS",(Užs1!E60/1000)*Užs1!L60,0)+(IF(Užs1!I60="MEL-PILKAS",(Užs1!H60/1000)*Užs1!L60,0)+(IF(Užs1!J60="MEL-PILKAS",(Užs1!H60/1000)*Užs1!L60,0)))))</f>
        <v>0</v>
      </c>
      <c r="Q21" s="91">
        <f>SUM(IF(Užs1!F60="MEL-KLIENTO",(Užs1!E60/1000)*Užs1!L60,0)+(IF(Užs1!G60="MEL-KLIENTO",(Užs1!E60/1000)*Užs1!L60,0)+(IF(Užs1!I60="MEL-KLIENTO",(Užs1!H60/1000)*Užs1!L60,0)+(IF(Užs1!J60="MEL-KLIENTO",(Užs1!H60/1000)*Užs1!L60,0)))))</f>
        <v>0</v>
      </c>
      <c r="R21" s="91">
        <f>SUM(IF(Užs1!F60="MEL-NE-PL",(Užs1!E60/1000)*Užs1!L60,0)+(IF(Užs1!G60="MEL-NE-PL",(Užs1!E60/1000)*Užs1!L60,0)+(IF(Užs1!I60="MEL-NE-PL",(Užs1!H60/1000)*Užs1!L60,0)+(IF(Užs1!J60="MEL-NE-PL",(Užs1!H60/1000)*Užs1!L60,0)))))</f>
        <v>0</v>
      </c>
      <c r="S21" s="91">
        <f>SUM(IF(Užs1!F60="MEL-40mm",(Užs1!E60/1000)*Užs1!L60,0)+(IF(Užs1!G60="MEL-40mm",(Užs1!E60/1000)*Užs1!L60,0)+(IF(Užs1!I60="MEL-40mm",(Užs1!H60/1000)*Užs1!L60,0)+(IF(Užs1!J60="MEL-40mm",(Užs1!H60/1000)*Užs1!L60,0)))))</f>
        <v>0</v>
      </c>
      <c r="T21" s="92">
        <f>SUM(IF(Užs1!F60="PVC-04mm",(Užs1!E60/1000)*Užs1!L60,0)+(IF(Užs1!G60="PVC-04mm",(Užs1!E60/1000)*Užs1!L60,0)+(IF(Užs1!I60="PVC-04mm",(Užs1!H60/1000)*Užs1!L60,0)+(IF(Užs1!J60="PVC-04mm",(Užs1!H60/1000)*Užs1!L60,0)))))</f>
        <v>0</v>
      </c>
      <c r="U21" s="92">
        <f>SUM(IF(Užs1!F60="PVC-06mm",(Užs1!E60/1000)*Užs1!L60,0)+(IF(Užs1!G60="PVC-06mm",(Užs1!E60/1000)*Užs1!L60,0)+(IF(Užs1!I60="PVC-06mm",(Užs1!H60/1000)*Užs1!L60,0)+(IF(Užs1!J60="PVC-06mm",(Užs1!H60/1000)*Užs1!L60,0)))))</f>
        <v>0</v>
      </c>
      <c r="V21" s="92">
        <f>SUM(IF(Užs1!F60="PVC-08mm",(Užs1!E60/1000)*Užs1!L60,0)+(IF(Užs1!G60="PVC-08mm",(Užs1!E60/1000)*Užs1!L60,0)+(IF(Užs1!I60="PVC-08mm",(Užs1!H60/1000)*Užs1!L60,0)+(IF(Užs1!J60="PVC-08mm",(Užs1!H60/1000)*Užs1!L60,0)))))</f>
        <v>0</v>
      </c>
      <c r="W21" s="92">
        <f>SUM(IF(Užs1!F60="PVC-1mm",(Užs1!E60/1000)*Užs1!L60,0)+(IF(Užs1!G60="PVC-1mm",(Užs1!E60/1000)*Užs1!L60,0)+(IF(Užs1!I60="PVC-1mm",(Užs1!H60/1000)*Užs1!L60,0)+(IF(Užs1!J60="PVC-1mm",(Užs1!H60/1000)*Užs1!L60,0)))))</f>
        <v>0</v>
      </c>
      <c r="X21" s="92">
        <f>SUM(IF(Užs1!F60="PVC-2mm",(Užs1!E60/1000)*Užs1!L60,0)+(IF(Užs1!G60="PVC-2mm",(Užs1!E60/1000)*Užs1!L60,0)+(IF(Užs1!I60="PVC-2mm",(Užs1!H60/1000)*Užs1!L60,0)+(IF(Užs1!J60="PVC-2mm",(Užs1!H60/1000)*Užs1!L60,0)))))</f>
        <v>0</v>
      </c>
      <c r="Y21" s="92">
        <f>SUM(IF(Užs1!F60="PVC-42/2mm",(Užs1!E60/1000)*Užs1!L60,0)+(IF(Užs1!G60="PVC-42/2mm",(Užs1!E60/1000)*Užs1!L60,0)+(IF(Užs1!I60="PVC-42/2mm",(Užs1!H60/1000)*Užs1!L60,0)+(IF(Užs1!J60="PVC-42/2mm",(Užs1!H60/1000)*Užs1!L60,0)))))</f>
        <v>0</v>
      </c>
      <c r="Z21" s="313">
        <f>SUM(IF(Užs1!F60="BESIULIS-08mm",(Užs1!E60/1000)*Užs1!L60,0)+(IF(Užs1!G60="BESIULIS-08mm",(Užs1!E60/1000)*Užs1!L60,0)+(IF(Užs1!I60="BESIULIS-08mm",(Užs1!H60/1000)*Užs1!L60,0)+(IF(Užs1!J60="BESIULIS-08mm",(Užs1!H60/1000)*Užs1!L60,0)))))</f>
        <v>0</v>
      </c>
      <c r="AA21" s="313">
        <f>SUM(IF(Užs1!F60="BESIULIS-1mm",(Užs1!E60/1000)*Užs1!L60,0)+(IF(Užs1!G60="BESIULIS-1mm",(Užs1!E60/1000)*Užs1!L60,0)+(IF(Užs1!I60="BESIULIS-1mm",(Užs1!H60/1000)*Užs1!L60,0)+(IF(Užs1!J60="BESIULIS-1mm",(Užs1!H60/1000)*Užs1!L60,0)))))</f>
        <v>0</v>
      </c>
      <c r="AB21" s="313">
        <f>SUM(IF(Užs1!F60="BESIULIS-2mm",(Užs1!E60/1000)*Užs1!L60,0)+(IF(Užs1!G60="BESIULIS-2mm",(Užs1!E60/1000)*Užs1!L60,0)+(IF(Užs1!I60="BESIULIS-2mm",(Užs1!H60/1000)*Užs1!L60,0)+(IF(Užs1!J60="BESIULIS-2mm",(Užs1!H60/1000)*Užs1!L60,0)))))</f>
        <v>0</v>
      </c>
      <c r="AC21" s="93">
        <f>SUM(IF(Užs1!F60="KLIEN-PVC-04mm",(Užs1!E60/1000)*Užs1!L60,0)+(IF(Užs1!G60="KLIEN-PVC-04mm",(Užs1!E60/1000)*Užs1!L60,0)+(IF(Užs1!I60="KLIEN-PVC-04mm",(Užs1!H60/1000)*Užs1!L60,0)+(IF(Užs1!J60="KLIEN-PVC-04mm",(Užs1!H60/1000)*Užs1!L60,0)))))</f>
        <v>0</v>
      </c>
      <c r="AD21" s="93">
        <f>SUM(IF(Užs1!F60="KLIEN-PVC-06mm",(Užs1!E60/1000)*Užs1!L60,0)+(IF(Užs1!G60="KLIEN-PVC-06mm",(Užs1!E60/1000)*Užs1!L60,0)+(IF(Užs1!I60="KLIEN-PVC-06mm",(Užs1!H60/1000)*Užs1!L60,0)+(IF(Užs1!J60="KLIEN-PVC-06mm",(Užs1!H60/1000)*Užs1!L60,0)))))</f>
        <v>0</v>
      </c>
      <c r="AE21" s="93">
        <f>SUM(IF(Užs1!F60="KLIEN-PVC-08mm",(Užs1!E60/1000)*Užs1!L60,0)+(IF(Užs1!G60="KLIEN-PVC-08mm",(Užs1!E60/1000)*Užs1!L60,0)+(IF(Užs1!I60="KLIEN-PVC-08mm",(Užs1!H60/1000)*Užs1!L60,0)+(IF(Užs1!J60="KLIEN-PVC-08mm",(Užs1!H60/1000)*Užs1!L60,0)))))</f>
        <v>0</v>
      </c>
      <c r="AF21" s="93">
        <f>SUM(IF(Užs1!F60="KLIEN-PVC-1mm",(Užs1!E60/1000)*Užs1!L60,0)+(IF(Užs1!G60="KLIEN-PVC-1mm",(Užs1!E60/1000)*Užs1!L60,0)+(IF(Užs1!I60="KLIEN-PVC-1mm",(Užs1!H60/1000)*Užs1!L60,0)+(IF(Užs1!J60="KLIEN-PVC-1mm",(Užs1!H60/1000)*Užs1!L60,0)))))</f>
        <v>0</v>
      </c>
      <c r="AG21" s="93">
        <f>SUM(IF(Užs1!F60="KLIEN-PVC-2mm",(Užs1!E60/1000)*Užs1!L60,0)+(IF(Užs1!G60="KLIEN-PVC-2mm",(Užs1!E60/1000)*Užs1!L60,0)+(IF(Užs1!I60="KLIEN-PVC-2mm",(Užs1!H60/1000)*Užs1!L60,0)+(IF(Užs1!J60="KLIEN-PVC-2mm",(Užs1!H60/1000)*Užs1!L60,0)))))</f>
        <v>0</v>
      </c>
      <c r="AH21" s="93">
        <f>SUM(IF(Užs1!F60="KLIEN-PVC-42/2mm",(Užs1!E60/1000)*Užs1!L60,0)+(IF(Užs1!G60="KLIEN-PVC-42/2mm",(Užs1!E60/1000)*Užs1!L60,0)+(IF(Užs1!I60="KLIEN-PVC-42/2mm",(Užs1!H60/1000)*Užs1!L60,0)+(IF(Užs1!J60="KLIEN-PVC-42/2mm",(Užs1!H60/1000)*Užs1!L60,0)))))</f>
        <v>0</v>
      </c>
      <c r="AI21" s="315">
        <f>SUM(IF(Užs1!F60="KLIEN-BESIUL-08mm",(Užs1!E60/1000)*Užs1!L60,0)+(IF(Užs1!G60="KLIEN-BESIUL-08mm",(Užs1!E60/1000)*Užs1!L60,0)+(IF(Užs1!I60="KLIEN-BESIUL-08mm",(Užs1!H60/1000)*Užs1!L60,0)+(IF(Užs1!J60="KLIEN-BESIUL-08mm",(Užs1!H60/1000)*Užs1!L60,0)))))</f>
        <v>0</v>
      </c>
      <c r="AJ21" s="315">
        <f>SUM(IF(Užs1!F60="KLIEN-BESIUL-1mm",(Užs1!E60/1000)*Užs1!L60,0)+(IF(Užs1!G60="KLIEN-BESIUL-1mm",(Užs1!E60/1000)*Užs1!L60,0)+(IF(Užs1!I60="KLIEN-BESIUL-1mm",(Užs1!H60/1000)*Užs1!L60,0)+(IF(Užs1!J60="KLIEN-BESIUL-1mm",(Užs1!H60/1000)*Užs1!L60,0)))))</f>
        <v>0</v>
      </c>
      <c r="AK21" s="315">
        <f>SUM(IF(Užs1!F60="KLIEN-BESIUL-2mm",(Užs1!E60/1000)*Užs1!L60,0)+(IF(Užs1!G60="KLIEN-BESIUL-2mm",(Užs1!E60/1000)*Užs1!L60,0)+(IF(Užs1!I60="KLIEN-BESIUL-2mm",(Užs1!H60/1000)*Užs1!L60,0)+(IF(Užs1!J60="KLIEN-BESIUL-2mm",(Užs1!H60/1000)*Užs1!L60,0)))))</f>
        <v>0</v>
      </c>
      <c r="AL21" s="94">
        <f>SUM(IF(Užs1!F60="NE-PL-PVC-04mm",(Užs1!E60/1000)*Užs1!L60,0)+(IF(Užs1!G60="NE-PL-PVC-04mm",(Užs1!E60/1000)*Užs1!L60,0)+(IF(Užs1!I60="NE-PL-PVC-04mm",(Užs1!H60/1000)*Užs1!L60,0)+(IF(Užs1!J60="NE-PL-PVC-04mm",(Užs1!H60/1000)*Užs1!L60,0)))))</f>
        <v>0</v>
      </c>
      <c r="AM21" s="94">
        <f>SUM(IF(Užs1!F60="NE-PL-PVC-06mm",(Užs1!E60/1000)*Užs1!L60,0)+(IF(Užs1!G60="NE-PL-PVC-06mm",(Užs1!E60/1000)*Užs1!L60,0)+(IF(Užs1!I60="NE-PL-PVC-06mm",(Užs1!H60/1000)*Užs1!L60,0)+(IF(Užs1!J60="NE-PL-PVC-06mm",(Užs1!H60/1000)*Užs1!L60,0)))))</f>
        <v>0</v>
      </c>
      <c r="AN21" s="94">
        <f>SUM(IF(Užs1!F60="NE-PL-PVC-08mm",(Užs1!E60/1000)*Užs1!L60,0)+(IF(Užs1!G60="NE-PL-PVC-08mm",(Užs1!E60/1000)*Užs1!L60,0)+(IF(Užs1!I60="NE-PL-PVC-08mm",(Užs1!H60/1000)*Užs1!L60,0)+(IF(Užs1!J60="NE-PL-PVC-08mm",(Užs1!H60/1000)*Užs1!L60,0)))))</f>
        <v>0</v>
      </c>
      <c r="AO21" s="94">
        <f>SUM(IF(Užs1!F60="NE-PL-PVC-1mm",(Užs1!E60/1000)*Užs1!L60,0)+(IF(Užs1!G60="NE-PL-PVC-1mm",(Užs1!E60/1000)*Užs1!L60,0)+(IF(Užs1!I60="NE-PL-PVC-1mm",(Užs1!H60/1000)*Užs1!L60,0)+(IF(Užs1!J60="NE-PL-PVC-1mm",(Užs1!H60/1000)*Užs1!L60,0)))))</f>
        <v>0</v>
      </c>
      <c r="AP21" s="94">
        <f>SUM(IF(Užs1!F60="NE-PL-PVC-2mm",(Užs1!E60/1000)*Užs1!L60,0)+(IF(Užs1!G60="NE-PL-PVC-2mm",(Užs1!E60/1000)*Užs1!L60,0)+(IF(Užs1!I60="NE-PL-PVC-2mm",(Užs1!H60/1000)*Užs1!L60,0)+(IF(Užs1!J60="NE-PL-PVC-2mm",(Užs1!H60/1000)*Užs1!L60,0)))))</f>
        <v>0</v>
      </c>
      <c r="AQ21" s="94">
        <f>SUM(IF(Užs1!F60="NE-PL-PVC-42/2mm",(Užs1!E60/1000)*Užs1!L60,0)+(IF(Užs1!G60="NE-PL-PVC-42/2mm",(Užs1!E60/1000)*Užs1!L60,0)+(IF(Užs1!I60="NE-PL-PVC-42/2mm",(Užs1!H60/1000)*Užs1!L60,0)+(IF(Užs1!J60="NE-PL-PVC-42/2mm",(Užs1!H60/1000)*Užs1!L60,0)))))</f>
        <v>0</v>
      </c>
      <c r="AR21" s="79"/>
    </row>
    <row r="22" spans="1:44" ht="17.100000000000001" customHeight="1">
      <c r="A22" s="79"/>
      <c r="B22" s="233" t="s">
        <v>47</v>
      </c>
      <c r="C22" s="236" t="s">
        <v>435</v>
      </c>
      <c r="D22" s="79"/>
      <c r="E22" s="79"/>
      <c r="F22" s="79"/>
      <c r="G22" s="79"/>
      <c r="H22" s="79"/>
      <c r="I22" s="79"/>
      <c r="J22" s="79"/>
      <c r="K22" s="87">
        <v>21</v>
      </c>
      <c r="L22" s="88">
        <f>Užs1!L61</f>
        <v>0</v>
      </c>
      <c r="M22" s="89">
        <f>(Užs1!E61/1000)*(Užs1!H61/1000)*Užs1!L61</f>
        <v>0</v>
      </c>
      <c r="N22" s="90">
        <f>SUM(IF(Užs1!F61="MEL",(Užs1!E61/1000)*Užs1!L61,0)+(IF(Užs1!G61="MEL",(Užs1!E61/1000)*Užs1!L61,0)+(IF(Užs1!I61="MEL",(Užs1!H61/1000)*Užs1!L61,0)+(IF(Užs1!J61="MEL",(Užs1!H61/1000)*Užs1!L61,0)))))</f>
        <v>0</v>
      </c>
      <c r="O22" s="91">
        <f>SUM(IF(Užs1!F61="MEL-BALTAS",(Užs1!E61/1000)*Užs1!L61,0)+(IF(Užs1!G61="MEL-BALTAS",(Užs1!E61/1000)*Užs1!L61,0)+(IF(Užs1!I61="MEL-BALTAS",(Užs1!H61/1000)*Užs1!L61,0)+(IF(Užs1!J61="MEL-BALTAS",(Užs1!H61/1000)*Užs1!L61,0)))))</f>
        <v>0</v>
      </c>
      <c r="P22" s="91">
        <f>SUM(IF(Užs1!F61="MEL-PILKAS",(Užs1!E61/1000)*Užs1!L61,0)+(IF(Užs1!G61="MEL-PILKAS",(Užs1!E61/1000)*Užs1!L61,0)+(IF(Užs1!I61="MEL-PILKAS",(Užs1!H61/1000)*Užs1!L61,0)+(IF(Užs1!J61="MEL-PILKAS",(Užs1!H61/1000)*Užs1!L61,0)))))</f>
        <v>0</v>
      </c>
      <c r="Q22" s="91">
        <f>SUM(IF(Užs1!F61="MEL-KLIENTO",(Užs1!E61/1000)*Užs1!L61,0)+(IF(Užs1!G61="MEL-KLIENTO",(Užs1!E61/1000)*Užs1!L61,0)+(IF(Užs1!I61="MEL-KLIENTO",(Užs1!H61/1000)*Užs1!L61,0)+(IF(Užs1!J61="MEL-KLIENTO",(Užs1!H61/1000)*Užs1!L61,0)))))</f>
        <v>0</v>
      </c>
      <c r="R22" s="91">
        <f>SUM(IF(Užs1!F61="MEL-NE-PL",(Užs1!E61/1000)*Užs1!L61,0)+(IF(Užs1!G61="MEL-NE-PL",(Užs1!E61/1000)*Užs1!L61,0)+(IF(Užs1!I61="MEL-NE-PL",(Užs1!H61/1000)*Užs1!L61,0)+(IF(Užs1!J61="MEL-NE-PL",(Užs1!H61/1000)*Užs1!L61,0)))))</f>
        <v>0</v>
      </c>
      <c r="S22" s="91">
        <f>SUM(IF(Užs1!F61="MEL-40mm",(Užs1!E61/1000)*Užs1!L61,0)+(IF(Užs1!G61="MEL-40mm",(Užs1!E61/1000)*Užs1!L61,0)+(IF(Užs1!I61="MEL-40mm",(Užs1!H61/1000)*Užs1!L61,0)+(IF(Užs1!J61="MEL-40mm",(Užs1!H61/1000)*Užs1!L61,0)))))</f>
        <v>0</v>
      </c>
      <c r="T22" s="92">
        <f>SUM(IF(Užs1!F61="PVC-04mm",(Užs1!E61/1000)*Užs1!L61,0)+(IF(Užs1!G61="PVC-04mm",(Užs1!E61/1000)*Užs1!L61,0)+(IF(Užs1!I61="PVC-04mm",(Užs1!H61/1000)*Užs1!L61,0)+(IF(Užs1!J61="PVC-04mm",(Užs1!H61/1000)*Užs1!L61,0)))))</f>
        <v>0</v>
      </c>
      <c r="U22" s="92">
        <f>SUM(IF(Užs1!F61="PVC-06mm",(Užs1!E61/1000)*Užs1!L61,0)+(IF(Užs1!G61="PVC-06mm",(Užs1!E61/1000)*Užs1!L61,0)+(IF(Užs1!I61="PVC-06mm",(Užs1!H61/1000)*Užs1!L61,0)+(IF(Užs1!J61="PVC-06mm",(Užs1!H61/1000)*Užs1!L61,0)))))</f>
        <v>0</v>
      </c>
      <c r="V22" s="92">
        <f>SUM(IF(Užs1!F61="PVC-08mm",(Užs1!E61/1000)*Užs1!L61,0)+(IF(Užs1!G61="PVC-08mm",(Užs1!E61/1000)*Užs1!L61,0)+(IF(Užs1!I61="PVC-08mm",(Užs1!H61/1000)*Užs1!L61,0)+(IF(Užs1!J61="PVC-08mm",(Užs1!H61/1000)*Užs1!L61,0)))))</f>
        <v>0</v>
      </c>
      <c r="W22" s="92">
        <f>SUM(IF(Užs1!F61="PVC-1mm",(Užs1!E61/1000)*Užs1!L61,0)+(IF(Užs1!G61="PVC-1mm",(Užs1!E61/1000)*Užs1!L61,0)+(IF(Užs1!I61="PVC-1mm",(Užs1!H61/1000)*Užs1!L61,0)+(IF(Užs1!J61="PVC-1mm",(Užs1!H61/1000)*Užs1!L61,0)))))</f>
        <v>0</v>
      </c>
      <c r="X22" s="92">
        <f>SUM(IF(Užs1!F61="PVC-2mm",(Užs1!E61/1000)*Užs1!L61,0)+(IF(Užs1!G61="PVC-2mm",(Užs1!E61/1000)*Užs1!L61,0)+(IF(Užs1!I61="PVC-2mm",(Užs1!H61/1000)*Užs1!L61,0)+(IF(Užs1!J61="PVC-2mm",(Užs1!H61/1000)*Užs1!L61,0)))))</f>
        <v>0</v>
      </c>
      <c r="Y22" s="92">
        <f>SUM(IF(Užs1!F61="PVC-42/2mm",(Užs1!E61/1000)*Užs1!L61,0)+(IF(Užs1!G61="PVC-42/2mm",(Užs1!E61/1000)*Užs1!L61,0)+(IF(Užs1!I61="PVC-42/2mm",(Užs1!H61/1000)*Užs1!L61,0)+(IF(Užs1!J61="PVC-42/2mm",(Užs1!H61/1000)*Užs1!L61,0)))))</f>
        <v>0</v>
      </c>
      <c r="Z22" s="313">
        <f>SUM(IF(Užs1!F61="BESIULIS-08mm",(Užs1!E61/1000)*Užs1!L61,0)+(IF(Užs1!G61="BESIULIS-08mm",(Užs1!E61/1000)*Užs1!L61,0)+(IF(Užs1!I61="BESIULIS-08mm",(Užs1!H61/1000)*Užs1!L61,0)+(IF(Užs1!J61="BESIULIS-08mm",(Užs1!H61/1000)*Užs1!L61,0)))))</f>
        <v>0</v>
      </c>
      <c r="AA22" s="313">
        <f>SUM(IF(Užs1!F61="BESIULIS-1mm",(Užs1!E61/1000)*Užs1!L61,0)+(IF(Užs1!G61="BESIULIS-1mm",(Užs1!E61/1000)*Užs1!L61,0)+(IF(Užs1!I61="BESIULIS-1mm",(Užs1!H61/1000)*Užs1!L61,0)+(IF(Užs1!J61="BESIULIS-1mm",(Užs1!H61/1000)*Užs1!L61,0)))))</f>
        <v>0</v>
      </c>
      <c r="AB22" s="313">
        <f>SUM(IF(Užs1!F61="BESIULIS-2mm",(Užs1!E61/1000)*Užs1!L61,0)+(IF(Užs1!G61="BESIULIS-2mm",(Užs1!E61/1000)*Užs1!L61,0)+(IF(Užs1!I61="BESIULIS-2mm",(Užs1!H61/1000)*Užs1!L61,0)+(IF(Užs1!J61="BESIULIS-2mm",(Užs1!H61/1000)*Užs1!L61,0)))))</f>
        <v>0</v>
      </c>
      <c r="AC22" s="93">
        <f>SUM(IF(Užs1!F61="KLIEN-PVC-04mm",(Užs1!E61/1000)*Užs1!L61,0)+(IF(Užs1!G61="KLIEN-PVC-04mm",(Užs1!E61/1000)*Užs1!L61,0)+(IF(Užs1!I61="KLIEN-PVC-04mm",(Užs1!H61/1000)*Užs1!L61,0)+(IF(Užs1!J61="KLIEN-PVC-04mm",(Užs1!H61/1000)*Užs1!L61,0)))))</f>
        <v>0</v>
      </c>
      <c r="AD22" s="93">
        <f>SUM(IF(Užs1!F61="KLIEN-PVC-06mm",(Užs1!E61/1000)*Užs1!L61,0)+(IF(Užs1!G61="KLIEN-PVC-06mm",(Užs1!E61/1000)*Užs1!L61,0)+(IF(Užs1!I61="KLIEN-PVC-06mm",(Užs1!H61/1000)*Užs1!L61,0)+(IF(Užs1!J61="KLIEN-PVC-06mm",(Užs1!H61/1000)*Užs1!L61,0)))))</f>
        <v>0</v>
      </c>
      <c r="AE22" s="93">
        <f>SUM(IF(Užs1!F61="KLIEN-PVC-08mm",(Užs1!E61/1000)*Užs1!L61,0)+(IF(Užs1!G61="KLIEN-PVC-08mm",(Užs1!E61/1000)*Užs1!L61,0)+(IF(Užs1!I61="KLIEN-PVC-08mm",(Užs1!H61/1000)*Užs1!L61,0)+(IF(Užs1!J61="KLIEN-PVC-08mm",(Užs1!H61/1000)*Užs1!L61,0)))))</f>
        <v>0</v>
      </c>
      <c r="AF22" s="93">
        <f>SUM(IF(Užs1!F61="KLIEN-PVC-1mm",(Užs1!E61/1000)*Užs1!L61,0)+(IF(Užs1!G61="KLIEN-PVC-1mm",(Užs1!E61/1000)*Užs1!L61,0)+(IF(Užs1!I61="KLIEN-PVC-1mm",(Užs1!H61/1000)*Užs1!L61,0)+(IF(Užs1!J61="KLIEN-PVC-1mm",(Užs1!H61/1000)*Užs1!L61,0)))))</f>
        <v>0</v>
      </c>
      <c r="AG22" s="93">
        <f>SUM(IF(Užs1!F61="KLIEN-PVC-2mm",(Užs1!E61/1000)*Užs1!L61,0)+(IF(Užs1!G61="KLIEN-PVC-2mm",(Užs1!E61/1000)*Užs1!L61,0)+(IF(Užs1!I61="KLIEN-PVC-2mm",(Užs1!H61/1000)*Užs1!L61,0)+(IF(Užs1!J61="KLIEN-PVC-2mm",(Užs1!H61/1000)*Užs1!L61,0)))))</f>
        <v>0</v>
      </c>
      <c r="AH22" s="93">
        <f>SUM(IF(Užs1!F61="KLIEN-PVC-42/2mm",(Užs1!E61/1000)*Užs1!L61,0)+(IF(Užs1!G61="KLIEN-PVC-42/2mm",(Užs1!E61/1000)*Užs1!L61,0)+(IF(Užs1!I61="KLIEN-PVC-42/2mm",(Užs1!H61/1000)*Užs1!L61,0)+(IF(Užs1!J61="KLIEN-PVC-42/2mm",(Užs1!H61/1000)*Užs1!L61,0)))))</f>
        <v>0</v>
      </c>
      <c r="AI22" s="315">
        <f>SUM(IF(Užs1!F61="KLIEN-BESIUL-08mm",(Užs1!E61/1000)*Užs1!L61,0)+(IF(Užs1!G61="KLIEN-BESIUL-08mm",(Užs1!E61/1000)*Užs1!L61,0)+(IF(Užs1!I61="KLIEN-BESIUL-08mm",(Užs1!H61/1000)*Užs1!L61,0)+(IF(Užs1!J61="KLIEN-BESIUL-08mm",(Užs1!H61/1000)*Užs1!L61,0)))))</f>
        <v>0</v>
      </c>
      <c r="AJ22" s="315">
        <f>SUM(IF(Užs1!F61="KLIEN-BESIUL-1mm",(Užs1!E61/1000)*Užs1!L61,0)+(IF(Užs1!G61="KLIEN-BESIUL-1mm",(Užs1!E61/1000)*Užs1!L61,0)+(IF(Užs1!I61="KLIEN-BESIUL-1mm",(Užs1!H61/1000)*Užs1!L61,0)+(IF(Užs1!J61="KLIEN-BESIUL-1mm",(Užs1!H61/1000)*Užs1!L61,0)))))</f>
        <v>0</v>
      </c>
      <c r="AK22" s="315">
        <f>SUM(IF(Užs1!F61="KLIEN-BESIUL-2mm",(Užs1!E61/1000)*Užs1!L61,0)+(IF(Užs1!G61="KLIEN-BESIUL-2mm",(Užs1!E61/1000)*Užs1!L61,0)+(IF(Užs1!I61="KLIEN-BESIUL-2mm",(Užs1!H61/1000)*Užs1!L61,0)+(IF(Užs1!J61="KLIEN-BESIUL-2mm",(Užs1!H61/1000)*Užs1!L61,0)))))</f>
        <v>0</v>
      </c>
      <c r="AL22" s="94">
        <f>SUM(IF(Užs1!F61="NE-PL-PVC-04mm",(Užs1!E61/1000)*Užs1!L61,0)+(IF(Užs1!G61="NE-PL-PVC-04mm",(Užs1!E61/1000)*Užs1!L61,0)+(IF(Užs1!I61="NE-PL-PVC-04mm",(Užs1!H61/1000)*Užs1!L61,0)+(IF(Užs1!J61="NE-PL-PVC-04mm",(Užs1!H61/1000)*Užs1!L61,0)))))</f>
        <v>0</v>
      </c>
      <c r="AM22" s="94">
        <f>SUM(IF(Užs1!F61="NE-PL-PVC-06mm",(Užs1!E61/1000)*Užs1!L61,0)+(IF(Užs1!G61="NE-PL-PVC-06mm",(Užs1!E61/1000)*Užs1!L61,0)+(IF(Užs1!I61="NE-PL-PVC-06mm",(Užs1!H61/1000)*Užs1!L61,0)+(IF(Užs1!J61="NE-PL-PVC-06mm",(Užs1!H61/1000)*Užs1!L61,0)))))</f>
        <v>0</v>
      </c>
      <c r="AN22" s="94">
        <f>SUM(IF(Užs1!F61="NE-PL-PVC-08mm",(Užs1!E61/1000)*Užs1!L61,0)+(IF(Užs1!G61="NE-PL-PVC-08mm",(Užs1!E61/1000)*Užs1!L61,0)+(IF(Užs1!I61="NE-PL-PVC-08mm",(Užs1!H61/1000)*Užs1!L61,0)+(IF(Užs1!J61="NE-PL-PVC-08mm",(Užs1!H61/1000)*Užs1!L61,0)))))</f>
        <v>0</v>
      </c>
      <c r="AO22" s="94">
        <f>SUM(IF(Užs1!F61="NE-PL-PVC-1mm",(Užs1!E61/1000)*Užs1!L61,0)+(IF(Užs1!G61="NE-PL-PVC-1mm",(Užs1!E61/1000)*Užs1!L61,0)+(IF(Užs1!I61="NE-PL-PVC-1mm",(Užs1!H61/1000)*Užs1!L61,0)+(IF(Užs1!J61="NE-PL-PVC-1mm",(Užs1!H61/1000)*Užs1!L61,0)))))</f>
        <v>0</v>
      </c>
      <c r="AP22" s="94">
        <f>SUM(IF(Užs1!F61="NE-PL-PVC-2mm",(Užs1!E61/1000)*Užs1!L61,0)+(IF(Užs1!G61="NE-PL-PVC-2mm",(Užs1!E61/1000)*Užs1!L61,0)+(IF(Užs1!I61="NE-PL-PVC-2mm",(Užs1!H61/1000)*Užs1!L61,0)+(IF(Užs1!J61="NE-PL-PVC-2mm",(Užs1!H61/1000)*Užs1!L61,0)))))</f>
        <v>0</v>
      </c>
      <c r="AQ22" s="94">
        <f>SUM(IF(Užs1!F61="NE-PL-PVC-42/2mm",(Užs1!E61/1000)*Užs1!L61,0)+(IF(Užs1!G61="NE-PL-PVC-42/2mm",(Užs1!E61/1000)*Užs1!L61,0)+(IF(Užs1!I61="NE-PL-PVC-42/2mm",(Užs1!H61/1000)*Užs1!L61,0)+(IF(Užs1!J61="NE-PL-PVC-42/2mm",(Užs1!H61/1000)*Užs1!L61,0)))))</f>
        <v>0</v>
      </c>
      <c r="AR22" s="79"/>
    </row>
    <row r="23" spans="1:44" ht="17.100000000000001" customHeight="1">
      <c r="A23" s="79"/>
      <c r="B23" s="233" t="s">
        <v>49</v>
      </c>
      <c r="C23" s="236" t="s">
        <v>436</v>
      </c>
      <c r="D23" s="79"/>
      <c r="E23" s="79"/>
      <c r="F23" s="79"/>
      <c r="G23" s="79"/>
      <c r="H23" s="79"/>
      <c r="I23" s="79"/>
      <c r="J23" s="79"/>
      <c r="K23" s="87">
        <v>22</v>
      </c>
      <c r="L23" s="88">
        <f>Užs1!L62</f>
        <v>0</v>
      </c>
      <c r="M23" s="89">
        <f>(Užs1!E62/1000)*(Užs1!H62/1000)*Užs1!L62</f>
        <v>0</v>
      </c>
      <c r="N23" s="90">
        <f>SUM(IF(Užs1!F62="MEL",(Užs1!E62/1000)*Užs1!L62,0)+(IF(Užs1!G62="MEL",(Užs1!E62/1000)*Užs1!L62,0)+(IF(Užs1!I62="MEL",(Užs1!H62/1000)*Užs1!L62,0)+(IF(Užs1!J62="MEL",(Užs1!H62/1000)*Užs1!L62,0)))))</f>
        <v>0</v>
      </c>
      <c r="O23" s="91">
        <f>SUM(IF(Užs1!F62="MEL-BALTAS",(Užs1!E62/1000)*Užs1!L62,0)+(IF(Užs1!G62="MEL-BALTAS",(Užs1!E62/1000)*Užs1!L62,0)+(IF(Užs1!I62="MEL-BALTAS",(Užs1!H62/1000)*Užs1!L62,0)+(IF(Užs1!J62="MEL-BALTAS",(Užs1!H62/1000)*Užs1!L62,0)))))</f>
        <v>0</v>
      </c>
      <c r="P23" s="91">
        <f>SUM(IF(Užs1!F62="MEL-PILKAS",(Užs1!E62/1000)*Užs1!L62,0)+(IF(Užs1!G62="MEL-PILKAS",(Užs1!E62/1000)*Užs1!L62,0)+(IF(Užs1!I62="MEL-PILKAS",(Užs1!H62/1000)*Užs1!L62,0)+(IF(Užs1!J62="MEL-PILKAS",(Užs1!H62/1000)*Užs1!L62,0)))))</f>
        <v>0</v>
      </c>
      <c r="Q23" s="91">
        <f>SUM(IF(Užs1!F62="MEL-KLIENTO",(Užs1!E62/1000)*Užs1!L62,0)+(IF(Užs1!G62="MEL-KLIENTO",(Užs1!E62/1000)*Užs1!L62,0)+(IF(Užs1!I62="MEL-KLIENTO",(Užs1!H62/1000)*Užs1!L62,0)+(IF(Užs1!J62="MEL-KLIENTO",(Užs1!H62/1000)*Užs1!L62,0)))))</f>
        <v>0</v>
      </c>
      <c r="R23" s="91">
        <f>SUM(IF(Užs1!F62="MEL-NE-PL",(Užs1!E62/1000)*Užs1!L62,0)+(IF(Užs1!G62="MEL-NE-PL",(Užs1!E62/1000)*Užs1!L62,0)+(IF(Užs1!I62="MEL-NE-PL",(Užs1!H62/1000)*Užs1!L62,0)+(IF(Užs1!J62="MEL-NE-PL",(Užs1!H62/1000)*Užs1!L62,0)))))</f>
        <v>0</v>
      </c>
      <c r="S23" s="91">
        <f>SUM(IF(Užs1!F62="MEL-40mm",(Užs1!E62/1000)*Užs1!L62,0)+(IF(Užs1!G62="MEL-40mm",(Užs1!E62/1000)*Užs1!L62,0)+(IF(Užs1!I62="MEL-40mm",(Užs1!H62/1000)*Užs1!L62,0)+(IF(Užs1!J62="MEL-40mm",(Užs1!H62/1000)*Užs1!L62,0)))))</f>
        <v>0</v>
      </c>
      <c r="T23" s="92">
        <f>SUM(IF(Užs1!F62="PVC-04mm",(Užs1!E62/1000)*Užs1!L62,0)+(IF(Užs1!G62="PVC-04mm",(Užs1!E62/1000)*Užs1!L62,0)+(IF(Užs1!I62="PVC-04mm",(Užs1!H62/1000)*Užs1!L62,0)+(IF(Užs1!J62="PVC-04mm",(Užs1!H62/1000)*Užs1!L62,0)))))</f>
        <v>0</v>
      </c>
      <c r="U23" s="92">
        <f>SUM(IF(Užs1!F62="PVC-06mm",(Užs1!E62/1000)*Užs1!L62,0)+(IF(Užs1!G62="PVC-06mm",(Užs1!E62/1000)*Užs1!L62,0)+(IF(Užs1!I62="PVC-06mm",(Užs1!H62/1000)*Užs1!L62,0)+(IF(Užs1!J62="PVC-06mm",(Užs1!H62/1000)*Užs1!L62,0)))))</f>
        <v>0</v>
      </c>
      <c r="V23" s="92">
        <f>SUM(IF(Užs1!F62="PVC-08mm",(Užs1!E62/1000)*Užs1!L62,0)+(IF(Užs1!G62="PVC-08mm",(Užs1!E62/1000)*Užs1!L62,0)+(IF(Užs1!I62="PVC-08mm",(Užs1!H62/1000)*Užs1!L62,0)+(IF(Užs1!J62="PVC-08mm",(Užs1!H62/1000)*Užs1!L62,0)))))</f>
        <v>0</v>
      </c>
      <c r="W23" s="92">
        <f>SUM(IF(Užs1!F62="PVC-1mm",(Užs1!E62/1000)*Užs1!L62,0)+(IF(Užs1!G62="PVC-1mm",(Užs1!E62/1000)*Užs1!L62,0)+(IF(Užs1!I62="PVC-1mm",(Užs1!H62/1000)*Užs1!L62,0)+(IF(Užs1!J62="PVC-1mm",(Užs1!H62/1000)*Užs1!L62,0)))))</f>
        <v>0</v>
      </c>
      <c r="X23" s="92">
        <f>SUM(IF(Užs1!F62="PVC-2mm",(Užs1!E62/1000)*Užs1!L62,0)+(IF(Užs1!G62="PVC-2mm",(Užs1!E62/1000)*Užs1!L62,0)+(IF(Užs1!I62="PVC-2mm",(Užs1!H62/1000)*Užs1!L62,0)+(IF(Užs1!J62="PVC-2mm",(Užs1!H62/1000)*Užs1!L62,0)))))</f>
        <v>0</v>
      </c>
      <c r="Y23" s="92">
        <f>SUM(IF(Užs1!F62="PVC-42/2mm",(Užs1!E62/1000)*Užs1!L62,0)+(IF(Užs1!G62="PVC-42/2mm",(Užs1!E62/1000)*Užs1!L62,0)+(IF(Užs1!I62="PVC-42/2mm",(Užs1!H62/1000)*Užs1!L62,0)+(IF(Užs1!J62="PVC-42/2mm",(Užs1!H62/1000)*Užs1!L62,0)))))</f>
        <v>0</v>
      </c>
      <c r="Z23" s="313">
        <f>SUM(IF(Užs1!F62="BESIULIS-08mm",(Užs1!E62/1000)*Užs1!L62,0)+(IF(Užs1!G62="BESIULIS-08mm",(Užs1!E62/1000)*Užs1!L62,0)+(IF(Užs1!I62="BESIULIS-08mm",(Užs1!H62/1000)*Užs1!L62,0)+(IF(Užs1!J62="BESIULIS-08mm",(Užs1!H62/1000)*Užs1!L62,0)))))</f>
        <v>0</v>
      </c>
      <c r="AA23" s="313">
        <f>SUM(IF(Užs1!F62="BESIULIS-1mm",(Užs1!E62/1000)*Užs1!L62,0)+(IF(Užs1!G62="BESIULIS-1mm",(Užs1!E62/1000)*Užs1!L62,0)+(IF(Užs1!I62="BESIULIS-1mm",(Užs1!H62/1000)*Užs1!L62,0)+(IF(Užs1!J62="BESIULIS-1mm",(Užs1!H62/1000)*Užs1!L62,0)))))</f>
        <v>0</v>
      </c>
      <c r="AB23" s="313">
        <f>SUM(IF(Užs1!F62="BESIULIS-2mm",(Užs1!E62/1000)*Užs1!L62,0)+(IF(Užs1!G62="BESIULIS-2mm",(Užs1!E62/1000)*Užs1!L62,0)+(IF(Užs1!I62="BESIULIS-2mm",(Užs1!H62/1000)*Užs1!L62,0)+(IF(Užs1!J62="BESIULIS-2mm",(Užs1!H62/1000)*Užs1!L62,0)))))</f>
        <v>0</v>
      </c>
      <c r="AC23" s="93">
        <f>SUM(IF(Užs1!F62="KLIEN-PVC-04mm",(Užs1!E62/1000)*Užs1!L62,0)+(IF(Užs1!G62="KLIEN-PVC-04mm",(Užs1!E62/1000)*Užs1!L62,0)+(IF(Užs1!I62="KLIEN-PVC-04mm",(Užs1!H62/1000)*Užs1!L62,0)+(IF(Užs1!J62="KLIEN-PVC-04mm",(Užs1!H62/1000)*Užs1!L62,0)))))</f>
        <v>0</v>
      </c>
      <c r="AD23" s="93">
        <f>SUM(IF(Užs1!F62="KLIEN-PVC-06mm",(Užs1!E62/1000)*Užs1!L62,0)+(IF(Užs1!G62="KLIEN-PVC-06mm",(Užs1!E62/1000)*Užs1!L62,0)+(IF(Užs1!I62="KLIEN-PVC-06mm",(Užs1!H62/1000)*Užs1!L62,0)+(IF(Užs1!J62="KLIEN-PVC-06mm",(Užs1!H62/1000)*Užs1!L62,0)))))</f>
        <v>0</v>
      </c>
      <c r="AE23" s="93">
        <f>SUM(IF(Užs1!F62="KLIEN-PVC-08mm",(Užs1!E62/1000)*Užs1!L62,0)+(IF(Užs1!G62="KLIEN-PVC-08mm",(Užs1!E62/1000)*Užs1!L62,0)+(IF(Užs1!I62="KLIEN-PVC-08mm",(Užs1!H62/1000)*Užs1!L62,0)+(IF(Užs1!J62="KLIEN-PVC-08mm",(Užs1!H62/1000)*Užs1!L62,0)))))</f>
        <v>0</v>
      </c>
      <c r="AF23" s="93">
        <f>SUM(IF(Užs1!F62="KLIEN-PVC-1mm",(Užs1!E62/1000)*Užs1!L62,0)+(IF(Užs1!G62="KLIEN-PVC-1mm",(Užs1!E62/1000)*Užs1!L62,0)+(IF(Užs1!I62="KLIEN-PVC-1mm",(Užs1!H62/1000)*Užs1!L62,0)+(IF(Užs1!J62="KLIEN-PVC-1mm",(Užs1!H62/1000)*Užs1!L62,0)))))</f>
        <v>0</v>
      </c>
      <c r="AG23" s="93">
        <f>SUM(IF(Užs1!F62="KLIEN-PVC-2mm",(Užs1!E62/1000)*Užs1!L62,0)+(IF(Užs1!G62="KLIEN-PVC-2mm",(Užs1!E62/1000)*Užs1!L62,0)+(IF(Užs1!I62="KLIEN-PVC-2mm",(Užs1!H62/1000)*Užs1!L62,0)+(IF(Užs1!J62="KLIEN-PVC-2mm",(Užs1!H62/1000)*Užs1!L62,0)))))</f>
        <v>0</v>
      </c>
      <c r="AH23" s="93">
        <f>SUM(IF(Užs1!F62="KLIEN-PVC-42/2mm",(Užs1!E62/1000)*Užs1!L62,0)+(IF(Užs1!G62="KLIEN-PVC-42/2mm",(Užs1!E62/1000)*Užs1!L62,0)+(IF(Užs1!I62="KLIEN-PVC-42/2mm",(Užs1!H62/1000)*Užs1!L62,0)+(IF(Užs1!J62="KLIEN-PVC-42/2mm",(Užs1!H62/1000)*Užs1!L62,0)))))</f>
        <v>0</v>
      </c>
      <c r="AI23" s="315">
        <f>SUM(IF(Užs1!F62="KLIEN-BESIUL-08mm",(Užs1!E62/1000)*Užs1!L62,0)+(IF(Užs1!G62="KLIEN-BESIUL-08mm",(Užs1!E62/1000)*Užs1!L62,0)+(IF(Užs1!I62="KLIEN-BESIUL-08mm",(Užs1!H62/1000)*Užs1!L62,0)+(IF(Užs1!J62="KLIEN-BESIUL-08mm",(Užs1!H62/1000)*Užs1!L62,0)))))</f>
        <v>0</v>
      </c>
      <c r="AJ23" s="315">
        <f>SUM(IF(Užs1!F62="KLIEN-BESIUL-1mm",(Užs1!E62/1000)*Užs1!L62,0)+(IF(Užs1!G62="KLIEN-BESIUL-1mm",(Užs1!E62/1000)*Užs1!L62,0)+(IF(Užs1!I62="KLIEN-BESIUL-1mm",(Užs1!H62/1000)*Užs1!L62,0)+(IF(Užs1!J62="KLIEN-BESIUL-1mm",(Užs1!H62/1000)*Užs1!L62,0)))))</f>
        <v>0</v>
      </c>
      <c r="AK23" s="315">
        <f>SUM(IF(Užs1!F62="KLIEN-BESIUL-2mm",(Užs1!E62/1000)*Užs1!L62,0)+(IF(Užs1!G62="KLIEN-BESIUL-2mm",(Užs1!E62/1000)*Užs1!L62,0)+(IF(Užs1!I62="KLIEN-BESIUL-2mm",(Užs1!H62/1000)*Užs1!L62,0)+(IF(Užs1!J62="KLIEN-BESIUL-2mm",(Užs1!H62/1000)*Užs1!L62,0)))))</f>
        <v>0</v>
      </c>
      <c r="AL23" s="94">
        <f>SUM(IF(Užs1!F62="NE-PL-PVC-04mm",(Užs1!E62/1000)*Užs1!L62,0)+(IF(Užs1!G62="NE-PL-PVC-04mm",(Užs1!E62/1000)*Užs1!L62,0)+(IF(Užs1!I62="NE-PL-PVC-04mm",(Užs1!H62/1000)*Užs1!L62,0)+(IF(Užs1!J62="NE-PL-PVC-04mm",(Užs1!H62/1000)*Užs1!L62,0)))))</f>
        <v>0</v>
      </c>
      <c r="AM23" s="94">
        <f>SUM(IF(Užs1!F62="NE-PL-PVC-06mm",(Užs1!E62/1000)*Užs1!L62,0)+(IF(Užs1!G62="NE-PL-PVC-06mm",(Užs1!E62/1000)*Užs1!L62,0)+(IF(Užs1!I62="NE-PL-PVC-06mm",(Užs1!H62/1000)*Užs1!L62,0)+(IF(Užs1!J62="NE-PL-PVC-06mm",(Užs1!H62/1000)*Užs1!L62,0)))))</f>
        <v>0</v>
      </c>
      <c r="AN23" s="94">
        <f>SUM(IF(Užs1!F62="NE-PL-PVC-08mm",(Užs1!E62/1000)*Užs1!L62,0)+(IF(Užs1!G62="NE-PL-PVC-08mm",(Užs1!E62/1000)*Užs1!L62,0)+(IF(Užs1!I62="NE-PL-PVC-08mm",(Užs1!H62/1000)*Užs1!L62,0)+(IF(Užs1!J62="NE-PL-PVC-08mm",(Užs1!H62/1000)*Užs1!L62,0)))))</f>
        <v>0</v>
      </c>
      <c r="AO23" s="94">
        <f>SUM(IF(Užs1!F62="NE-PL-PVC-1mm",(Užs1!E62/1000)*Užs1!L62,0)+(IF(Užs1!G62="NE-PL-PVC-1mm",(Užs1!E62/1000)*Užs1!L62,0)+(IF(Užs1!I62="NE-PL-PVC-1mm",(Užs1!H62/1000)*Užs1!L62,0)+(IF(Užs1!J62="NE-PL-PVC-1mm",(Užs1!H62/1000)*Užs1!L62,0)))))</f>
        <v>0</v>
      </c>
      <c r="AP23" s="94">
        <f>SUM(IF(Užs1!F62="NE-PL-PVC-2mm",(Užs1!E62/1000)*Užs1!L62,0)+(IF(Užs1!G62="NE-PL-PVC-2mm",(Užs1!E62/1000)*Užs1!L62,0)+(IF(Užs1!I62="NE-PL-PVC-2mm",(Užs1!H62/1000)*Užs1!L62,0)+(IF(Užs1!J62="NE-PL-PVC-2mm",(Užs1!H62/1000)*Užs1!L62,0)))))</f>
        <v>0</v>
      </c>
      <c r="AQ23" s="94">
        <f>SUM(IF(Užs1!F62="NE-PL-PVC-42/2mm",(Užs1!E62/1000)*Užs1!L62,0)+(IF(Užs1!G62="NE-PL-PVC-42/2mm",(Užs1!E62/1000)*Užs1!L62,0)+(IF(Užs1!I62="NE-PL-PVC-42/2mm",(Užs1!H62/1000)*Užs1!L62,0)+(IF(Užs1!J62="NE-PL-PVC-42/2mm",(Užs1!H62/1000)*Užs1!L62,0)))))</f>
        <v>0</v>
      </c>
      <c r="AR23" s="79"/>
    </row>
    <row r="24" spans="1:44" ht="17.100000000000001" customHeight="1">
      <c r="A24" s="79"/>
      <c r="B24" s="233" t="s">
        <v>51</v>
      </c>
      <c r="C24" s="236" t="s">
        <v>437</v>
      </c>
      <c r="D24" s="79"/>
      <c r="E24" s="79"/>
      <c r="F24" s="79"/>
      <c r="G24" s="79"/>
      <c r="H24" s="79"/>
      <c r="I24" s="79"/>
      <c r="J24" s="79"/>
      <c r="K24" s="87">
        <v>23</v>
      </c>
      <c r="L24" s="88">
        <f>Užs1!L63</f>
        <v>0</v>
      </c>
      <c r="M24" s="89">
        <f>(Užs1!E63/1000)*(Užs1!H63/1000)*Užs1!L63</f>
        <v>0</v>
      </c>
      <c r="N24" s="90">
        <f>SUM(IF(Užs1!F63="MEL",(Užs1!E63/1000)*Užs1!L63,0)+(IF(Užs1!G63="MEL",(Užs1!E63/1000)*Užs1!L63,0)+(IF(Užs1!I63="MEL",(Užs1!H63/1000)*Užs1!L63,0)+(IF(Užs1!J63="MEL",(Užs1!H63/1000)*Užs1!L63,0)))))</f>
        <v>0</v>
      </c>
      <c r="O24" s="91">
        <f>SUM(IF(Užs1!F63="MEL-BALTAS",(Užs1!E63/1000)*Užs1!L63,0)+(IF(Užs1!G63="MEL-BALTAS",(Užs1!E63/1000)*Užs1!L63,0)+(IF(Užs1!I63="MEL-BALTAS",(Užs1!H63/1000)*Užs1!L63,0)+(IF(Užs1!J63="MEL-BALTAS",(Užs1!H63/1000)*Užs1!L63,0)))))</f>
        <v>0</v>
      </c>
      <c r="P24" s="91">
        <f>SUM(IF(Užs1!F63="MEL-PILKAS",(Užs1!E63/1000)*Užs1!L63,0)+(IF(Užs1!G63="MEL-PILKAS",(Užs1!E63/1000)*Užs1!L63,0)+(IF(Užs1!I63="MEL-PILKAS",(Užs1!H63/1000)*Užs1!L63,0)+(IF(Užs1!J63="MEL-PILKAS",(Užs1!H63/1000)*Užs1!L63,0)))))</f>
        <v>0</v>
      </c>
      <c r="Q24" s="91">
        <f>SUM(IF(Užs1!F63="MEL-KLIENTO",(Užs1!E63/1000)*Užs1!L63,0)+(IF(Užs1!G63="MEL-KLIENTO",(Užs1!E63/1000)*Užs1!L63,0)+(IF(Užs1!I63="MEL-KLIENTO",(Užs1!H63/1000)*Užs1!L63,0)+(IF(Užs1!J63="MEL-KLIENTO",(Užs1!H63/1000)*Užs1!L63,0)))))</f>
        <v>0</v>
      </c>
      <c r="R24" s="91">
        <f>SUM(IF(Užs1!F63="MEL-NE-PL",(Užs1!E63/1000)*Užs1!L63,0)+(IF(Užs1!G63="MEL-NE-PL",(Užs1!E63/1000)*Užs1!L63,0)+(IF(Užs1!I63="MEL-NE-PL",(Užs1!H63/1000)*Užs1!L63,0)+(IF(Užs1!J63="MEL-NE-PL",(Užs1!H63/1000)*Užs1!L63,0)))))</f>
        <v>0</v>
      </c>
      <c r="S24" s="91">
        <f>SUM(IF(Užs1!F63="MEL-40mm",(Užs1!E63/1000)*Užs1!L63,0)+(IF(Užs1!G63="MEL-40mm",(Užs1!E63/1000)*Užs1!L63,0)+(IF(Užs1!I63="MEL-40mm",(Užs1!H63/1000)*Užs1!L63,0)+(IF(Užs1!J63="MEL-40mm",(Užs1!H63/1000)*Užs1!L63,0)))))</f>
        <v>0</v>
      </c>
      <c r="T24" s="92">
        <f>SUM(IF(Užs1!F63="PVC-04mm",(Užs1!E63/1000)*Užs1!L63,0)+(IF(Užs1!G63="PVC-04mm",(Užs1!E63/1000)*Užs1!L63,0)+(IF(Užs1!I63="PVC-04mm",(Užs1!H63/1000)*Užs1!L63,0)+(IF(Užs1!J63="PVC-04mm",(Užs1!H63/1000)*Užs1!L63,0)))))</f>
        <v>0</v>
      </c>
      <c r="U24" s="92">
        <f>SUM(IF(Užs1!F63="PVC-06mm",(Užs1!E63/1000)*Užs1!L63,0)+(IF(Užs1!G63="PVC-06mm",(Užs1!E63/1000)*Užs1!L63,0)+(IF(Užs1!I63="PVC-06mm",(Užs1!H63/1000)*Užs1!L63,0)+(IF(Užs1!J63="PVC-06mm",(Užs1!H63/1000)*Užs1!L63,0)))))</f>
        <v>0</v>
      </c>
      <c r="V24" s="92">
        <f>SUM(IF(Užs1!F63="PVC-08mm",(Užs1!E63/1000)*Užs1!L63,0)+(IF(Užs1!G63="PVC-08mm",(Užs1!E63/1000)*Užs1!L63,0)+(IF(Užs1!I63="PVC-08mm",(Užs1!H63/1000)*Užs1!L63,0)+(IF(Užs1!J63="PVC-08mm",(Užs1!H63/1000)*Užs1!L63,0)))))</f>
        <v>0</v>
      </c>
      <c r="W24" s="92">
        <f>SUM(IF(Užs1!F63="PVC-1mm",(Užs1!E63/1000)*Užs1!L63,0)+(IF(Užs1!G63="PVC-1mm",(Užs1!E63/1000)*Užs1!L63,0)+(IF(Užs1!I63="PVC-1mm",(Užs1!H63/1000)*Užs1!L63,0)+(IF(Užs1!J63="PVC-1mm",(Užs1!H63/1000)*Užs1!L63,0)))))</f>
        <v>0</v>
      </c>
      <c r="X24" s="92">
        <f>SUM(IF(Užs1!F63="PVC-2mm",(Užs1!E63/1000)*Užs1!L63,0)+(IF(Užs1!G63="PVC-2mm",(Užs1!E63/1000)*Užs1!L63,0)+(IF(Užs1!I63="PVC-2mm",(Užs1!H63/1000)*Užs1!L63,0)+(IF(Užs1!J63="PVC-2mm",(Užs1!H63/1000)*Užs1!L63,0)))))</f>
        <v>0</v>
      </c>
      <c r="Y24" s="92">
        <f>SUM(IF(Užs1!F63="PVC-42/2mm",(Užs1!E63/1000)*Užs1!L63,0)+(IF(Užs1!G63="PVC-42/2mm",(Užs1!E63/1000)*Užs1!L63,0)+(IF(Užs1!I63="PVC-42/2mm",(Užs1!H63/1000)*Užs1!L63,0)+(IF(Užs1!J63="PVC-42/2mm",(Užs1!H63/1000)*Užs1!L63,0)))))</f>
        <v>0</v>
      </c>
      <c r="Z24" s="313">
        <f>SUM(IF(Užs1!F63="BESIULIS-08mm",(Užs1!E63/1000)*Užs1!L63,0)+(IF(Užs1!G63="BESIULIS-08mm",(Užs1!E63/1000)*Užs1!L63,0)+(IF(Užs1!I63="BESIULIS-08mm",(Užs1!H63/1000)*Užs1!L63,0)+(IF(Užs1!J63="BESIULIS-08mm",(Užs1!H63/1000)*Užs1!L63,0)))))</f>
        <v>0</v>
      </c>
      <c r="AA24" s="313">
        <f>SUM(IF(Užs1!F63="BESIULIS-1mm",(Užs1!E63/1000)*Užs1!L63,0)+(IF(Užs1!G63="BESIULIS-1mm",(Užs1!E63/1000)*Užs1!L63,0)+(IF(Užs1!I63="BESIULIS-1mm",(Užs1!H63/1000)*Užs1!L63,0)+(IF(Užs1!J63="BESIULIS-1mm",(Užs1!H63/1000)*Užs1!L63,0)))))</f>
        <v>0</v>
      </c>
      <c r="AB24" s="313">
        <f>SUM(IF(Užs1!F63="BESIULIS-2mm",(Užs1!E63/1000)*Užs1!L63,0)+(IF(Užs1!G63="BESIULIS-2mm",(Užs1!E63/1000)*Užs1!L63,0)+(IF(Užs1!I63="BESIULIS-2mm",(Užs1!H63/1000)*Užs1!L63,0)+(IF(Užs1!J63="BESIULIS-2mm",(Užs1!H63/1000)*Užs1!L63,0)))))</f>
        <v>0</v>
      </c>
      <c r="AC24" s="93">
        <f>SUM(IF(Užs1!F63="KLIEN-PVC-04mm",(Užs1!E63/1000)*Užs1!L63,0)+(IF(Užs1!G63="KLIEN-PVC-04mm",(Užs1!E63/1000)*Užs1!L63,0)+(IF(Užs1!I63="KLIEN-PVC-04mm",(Užs1!H63/1000)*Užs1!L63,0)+(IF(Užs1!J63="KLIEN-PVC-04mm",(Užs1!H63/1000)*Užs1!L63,0)))))</f>
        <v>0</v>
      </c>
      <c r="AD24" s="93">
        <f>SUM(IF(Užs1!F63="KLIEN-PVC-06mm",(Užs1!E63/1000)*Užs1!L63,0)+(IF(Užs1!G63="KLIEN-PVC-06mm",(Užs1!E63/1000)*Užs1!L63,0)+(IF(Užs1!I63="KLIEN-PVC-06mm",(Užs1!H63/1000)*Užs1!L63,0)+(IF(Užs1!J63="KLIEN-PVC-06mm",(Užs1!H63/1000)*Užs1!L63,0)))))</f>
        <v>0</v>
      </c>
      <c r="AE24" s="93">
        <f>SUM(IF(Užs1!F63="KLIEN-PVC-08mm",(Užs1!E63/1000)*Užs1!L63,0)+(IF(Užs1!G63="KLIEN-PVC-08mm",(Užs1!E63/1000)*Užs1!L63,0)+(IF(Užs1!I63="KLIEN-PVC-08mm",(Užs1!H63/1000)*Užs1!L63,0)+(IF(Užs1!J63="KLIEN-PVC-08mm",(Užs1!H63/1000)*Užs1!L63,0)))))</f>
        <v>0</v>
      </c>
      <c r="AF24" s="93">
        <f>SUM(IF(Užs1!F63="KLIEN-PVC-1mm",(Užs1!E63/1000)*Užs1!L63,0)+(IF(Užs1!G63="KLIEN-PVC-1mm",(Užs1!E63/1000)*Užs1!L63,0)+(IF(Užs1!I63="KLIEN-PVC-1mm",(Užs1!H63/1000)*Užs1!L63,0)+(IF(Užs1!J63="KLIEN-PVC-1mm",(Užs1!H63/1000)*Užs1!L63,0)))))</f>
        <v>0</v>
      </c>
      <c r="AG24" s="93">
        <f>SUM(IF(Užs1!F63="KLIEN-PVC-2mm",(Užs1!E63/1000)*Užs1!L63,0)+(IF(Užs1!G63="KLIEN-PVC-2mm",(Užs1!E63/1000)*Užs1!L63,0)+(IF(Užs1!I63="KLIEN-PVC-2mm",(Užs1!H63/1000)*Užs1!L63,0)+(IF(Užs1!J63="KLIEN-PVC-2mm",(Užs1!H63/1000)*Užs1!L63,0)))))</f>
        <v>0</v>
      </c>
      <c r="AH24" s="93">
        <f>SUM(IF(Užs1!F63="KLIEN-PVC-42/2mm",(Užs1!E63/1000)*Užs1!L63,0)+(IF(Užs1!G63="KLIEN-PVC-42/2mm",(Užs1!E63/1000)*Užs1!L63,0)+(IF(Užs1!I63="KLIEN-PVC-42/2mm",(Užs1!H63/1000)*Užs1!L63,0)+(IF(Užs1!J63="KLIEN-PVC-42/2mm",(Užs1!H63/1000)*Užs1!L63,0)))))</f>
        <v>0</v>
      </c>
      <c r="AI24" s="315">
        <f>SUM(IF(Užs1!F63="KLIEN-BESIUL-08mm",(Užs1!E63/1000)*Užs1!L63,0)+(IF(Užs1!G63="KLIEN-BESIUL-08mm",(Užs1!E63/1000)*Užs1!L63,0)+(IF(Užs1!I63="KLIEN-BESIUL-08mm",(Užs1!H63/1000)*Užs1!L63,0)+(IF(Užs1!J63="KLIEN-BESIUL-08mm",(Užs1!H63/1000)*Užs1!L63,0)))))</f>
        <v>0</v>
      </c>
      <c r="AJ24" s="315">
        <f>SUM(IF(Užs1!F63="KLIEN-BESIUL-1mm",(Užs1!E63/1000)*Užs1!L63,0)+(IF(Užs1!G63="KLIEN-BESIUL-1mm",(Užs1!E63/1000)*Užs1!L63,0)+(IF(Užs1!I63="KLIEN-BESIUL-1mm",(Užs1!H63/1000)*Užs1!L63,0)+(IF(Užs1!J63="KLIEN-BESIUL-1mm",(Užs1!H63/1000)*Užs1!L63,0)))))</f>
        <v>0</v>
      </c>
      <c r="AK24" s="315">
        <f>SUM(IF(Užs1!F63="KLIEN-BESIUL-2mm",(Užs1!E63/1000)*Užs1!L63,0)+(IF(Užs1!G63="KLIEN-BESIUL-2mm",(Užs1!E63/1000)*Užs1!L63,0)+(IF(Užs1!I63="KLIEN-BESIUL-2mm",(Užs1!H63/1000)*Užs1!L63,0)+(IF(Užs1!J63="KLIEN-BESIUL-2mm",(Užs1!H63/1000)*Užs1!L63,0)))))</f>
        <v>0</v>
      </c>
      <c r="AL24" s="94">
        <f>SUM(IF(Užs1!F63="NE-PL-PVC-04mm",(Užs1!E63/1000)*Užs1!L63,0)+(IF(Užs1!G63="NE-PL-PVC-04mm",(Užs1!E63/1000)*Užs1!L63,0)+(IF(Užs1!I63="NE-PL-PVC-04mm",(Užs1!H63/1000)*Užs1!L63,0)+(IF(Užs1!J63="NE-PL-PVC-04mm",(Užs1!H63/1000)*Užs1!L63,0)))))</f>
        <v>0</v>
      </c>
      <c r="AM24" s="94">
        <f>SUM(IF(Užs1!F63="NE-PL-PVC-06mm",(Užs1!E63/1000)*Užs1!L63,0)+(IF(Užs1!G63="NE-PL-PVC-06mm",(Užs1!E63/1000)*Užs1!L63,0)+(IF(Užs1!I63="NE-PL-PVC-06mm",(Užs1!H63/1000)*Užs1!L63,0)+(IF(Užs1!J63="NE-PL-PVC-06mm",(Užs1!H63/1000)*Užs1!L63,0)))))</f>
        <v>0</v>
      </c>
      <c r="AN24" s="94">
        <f>SUM(IF(Užs1!F63="NE-PL-PVC-08mm",(Užs1!E63/1000)*Užs1!L63,0)+(IF(Užs1!G63="NE-PL-PVC-08mm",(Užs1!E63/1000)*Užs1!L63,0)+(IF(Užs1!I63="NE-PL-PVC-08mm",(Užs1!H63/1000)*Užs1!L63,0)+(IF(Užs1!J63="NE-PL-PVC-08mm",(Užs1!H63/1000)*Užs1!L63,0)))))</f>
        <v>0</v>
      </c>
      <c r="AO24" s="94">
        <f>SUM(IF(Užs1!F63="NE-PL-PVC-1mm",(Užs1!E63/1000)*Užs1!L63,0)+(IF(Užs1!G63="NE-PL-PVC-1mm",(Užs1!E63/1000)*Užs1!L63,0)+(IF(Užs1!I63="NE-PL-PVC-1mm",(Užs1!H63/1000)*Užs1!L63,0)+(IF(Užs1!J63="NE-PL-PVC-1mm",(Užs1!H63/1000)*Užs1!L63,0)))))</f>
        <v>0</v>
      </c>
      <c r="AP24" s="94">
        <f>SUM(IF(Užs1!F63="NE-PL-PVC-2mm",(Užs1!E63/1000)*Užs1!L63,0)+(IF(Užs1!G63="NE-PL-PVC-2mm",(Užs1!E63/1000)*Užs1!L63,0)+(IF(Užs1!I63="NE-PL-PVC-2mm",(Užs1!H63/1000)*Užs1!L63,0)+(IF(Užs1!J63="NE-PL-PVC-2mm",(Užs1!H63/1000)*Užs1!L63,0)))))</f>
        <v>0</v>
      </c>
      <c r="AQ24" s="94">
        <f>SUM(IF(Užs1!F63="NE-PL-PVC-42/2mm",(Užs1!E63/1000)*Užs1!L63,0)+(IF(Užs1!G63="NE-PL-PVC-42/2mm",(Užs1!E63/1000)*Užs1!L63,0)+(IF(Užs1!I63="NE-PL-PVC-42/2mm",(Užs1!H63/1000)*Užs1!L63,0)+(IF(Užs1!J63="NE-PL-PVC-42/2mm",(Užs1!H63/1000)*Užs1!L63,0)))))</f>
        <v>0</v>
      </c>
      <c r="AR24" s="79"/>
    </row>
    <row r="25" spans="1:44" ht="17.100000000000001" customHeight="1">
      <c r="A25" s="79"/>
      <c r="B25" s="233" t="s">
        <v>735</v>
      </c>
      <c r="C25" s="236" t="s">
        <v>732</v>
      </c>
      <c r="D25" s="79"/>
      <c r="E25" s="79"/>
      <c r="F25" s="79"/>
      <c r="G25" s="79"/>
      <c r="H25" s="79"/>
      <c r="I25" s="79"/>
      <c r="J25" s="79"/>
      <c r="K25" s="87">
        <v>24</v>
      </c>
      <c r="L25" s="88">
        <f>Užs1!L64</f>
        <v>0</v>
      </c>
      <c r="M25" s="89">
        <f>(Užs1!E64/1000)*(Užs1!H64/1000)*Užs1!L64</f>
        <v>0</v>
      </c>
      <c r="N25" s="90">
        <f>SUM(IF(Užs1!F64="MEL",(Užs1!E64/1000)*Užs1!L64,0)+(IF(Užs1!G64="MEL",(Užs1!E64/1000)*Užs1!L64,0)+(IF(Užs1!I64="MEL",(Užs1!H64/1000)*Užs1!L64,0)+(IF(Užs1!J64="MEL",(Užs1!H64/1000)*Užs1!L64,0)))))</f>
        <v>0</v>
      </c>
      <c r="O25" s="91">
        <f>SUM(IF(Užs1!F64="MEL-BALTAS",(Užs1!E64/1000)*Užs1!L64,0)+(IF(Užs1!G64="MEL-BALTAS",(Užs1!E64/1000)*Užs1!L64,0)+(IF(Užs1!I64="MEL-BALTAS",(Užs1!H64/1000)*Užs1!L64,0)+(IF(Užs1!J64="MEL-BALTAS",(Užs1!H64/1000)*Užs1!L64,0)))))</f>
        <v>0</v>
      </c>
      <c r="P25" s="91">
        <f>SUM(IF(Užs1!F64="MEL-PILKAS",(Užs1!E64/1000)*Užs1!L64,0)+(IF(Užs1!G64="MEL-PILKAS",(Užs1!E64/1000)*Užs1!L64,0)+(IF(Užs1!I64="MEL-PILKAS",(Užs1!H64/1000)*Užs1!L64,0)+(IF(Užs1!J64="MEL-PILKAS",(Užs1!H64/1000)*Užs1!L64,0)))))</f>
        <v>0</v>
      </c>
      <c r="Q25" s="91">
        <f>SUM(IF(Užs1!F64="MEL-KLIENTO",(Užs1!E64/1000)*Užs1!L64,0)+(IF(Užs1!G64="MEL-KLIENTO",(Užs1!E64/1000)*Užs1!L64,0)+(IF(Užs1!I64="MEL-KLIENTO",(Užs1!H64/1000)*Užs1!L64,0)+(IF(Užs1!J64="MEL-KLIENTO",(Užs1!H64/1000)*Užs1!L64,0)))))</f>
        <v>0</v>
      </c>
      <c r="R25" s="91">
        <f>SUM(IF(Užs1!F64="MEL-NE-PL",(Užs1!E64/1000)*Užs1!L64,0)+(IF(Užs1!G64="MEL-NE-PL",(Užs1!E64/1000)*Užs1!L64,0)+(IF(Užs1!I64="MEL-NE-PL",(Užs1!H64/1000)*Užs1!L64,0)+(IF(Užs1!J64="MEL-NE-PL",(Užs1!H64/1000)*Užs1!L64,0)))))</f>
        <v>0</v>
      </c>
      <c r="S25" s="91">
        <f>SUM(IF(Užs1!F64="MEL-40mm",(Užs1!E64/1000)*Užs1!L64,0)+(IF(Užs1!G64="MEL-40mm",(Užs1!E64/1000)*Užs1!L64,0)+(IF(Užs1!I64="MEL-40mm",(Užs1!H64/1000)*Užs1!L64,0)+(IF(Užs1!J64="MEL-40mm",(Užs1!H64/1000)*Užs1!L64,0)))))</f>
        <v>0</v>
      </c>
      <c r="T25" s="92">
        <f>SUM(IF(Užs1!F64="PVC-04mm",(Užs1!E64/1000)*Užs1!L64,0)+(IF(Užs1!G64="PVC-04mm",(Užs1!E64/1000)*Užs1!L64,0)+(IF(Užs1!I64="PVC-04mm",(Užs1!H64/1000)*Užs1!L64,0)+(IF(Užs1!J64="PVC-04mm",(Užs1!H64/1000)*Užs1!L64,0)))))</f>
        <v>0</v>
      </c>
      <c r="U25" s="92">
        <f>SUM(IF(Užs1!F64="PVC-06mm",(Užs1!E64/1000)*Užs1!L64,0)+(IF(Užs1!G64="PVC-06mm",(Užs1!E64/1000)*Užs1!L64,0)+(IF(Užs1!I64="PVC-06mm",(Užs1!H64/1000)*Užs1!L64,0)+(IF(Užs1!J64="PVC-06mm",(Užs1!H64/1000)*Užs1!L64,0)))))</f>
        <v>0</v>
      </c>
      <c r="V25" s="92">
        <f>SUM(IF(Užs1!F64="PVC-08mm",(Užs1!E64/1000)*Užs1!L64,0)+(IF(Užs1!G64="PVC-08mm",(Užs1!E64/1000)*Užs1!L64,0)+(IF(Užs1!I64="PVC-08mm",(Užs1!H64/1000)*Užs1!L64,0)+(IF(Užs1!J64="PVC-08mm",(Užs1!H64/1000)*Užs1!L64,0)))))</f>
        <v>0</v>
      </c>
      <c r="W25" s="92">
        <f>SUM(IF(Užs1!F64="PVC-1mm",(Užs1!E64/1000)*Užs1!L64,0)+(IF(Užs1!G64="PVC-1mm",(Užs1!E64/1000)*Užs1!L64,0)+(IF(Užs1!I64="PVC-1mm",(Užs1!H64/1000)*Užs1!L64,0)+(IF(Užs1!J64="PVC-1mm",(Užs1!H64/1000)*Užs1!L64,0)))))</f>
        <v>0</v>
      </c>
      <c r="X25" s="92">
        <f>SUM(IF(Užs1!F64="PVC-2mm",(Užs1!E64/1000)*Užs1!L64,0)+(IF(Užs1!G64="PVC-2mm",(Užs1!E64/1000)*Užs1!L64,0)+(IF(Užs1!I64="PVC-2mm",(Užs1!H64/1000)*Užs1!L64,0)+(IF(Užs1!J64="PVC-2mm",(Užs1!H64/1000)*Užs1!L64,0)))))</f>
        <v>0</v>
      </c>
      <c r="Y25" s="92">
        <f>SUM(IF(Užs1!F64="PVC-42/2mm",(Užs1!E64/1000)*Užs1!L64,0)+(IF(Užs1!G64="PVC-42/2mm",(Užs1!E64/1000)*Užs1!L64,0)+(IF(Užs1!I64="PVC-42/2mm",(Užs1!H64/1000)*Užs1!L64,0)+(IF(Užs1!J64="PVC-42/2mm",(Užs1!H64/1000)*Užs1!L64,0)))))</f>
        <v>0</v>
      </c>
      <c r="Z25" s="313">
        <f>SUM(IF(Užs1!F64="BESIULIS-08mm",(Užs1!E64/1000)*Užs1!L64,0)+(IF(Užs1!G64="BESIULIS-08mm",(Užs1!E64/1000)*Užs1!L64,0)+(IF(Užs1!I64="BESIULIS-08mm",(Užs1!H64/1000)*Užs1!L64,0)+(IF(Užs1!J64="BESIULIS-08mm",(Užs1!H64/1000)*Užs1!L64,0)))))</f>
        <v>0</v>
      </c>
      <c r="AA25" s="313">
        <f>SUM(IF(Užs1!F64="BESIULIS-1mm",(Užs1!E64/1000)*Užs1!L64,0)+(IF(Užs1!G64="BESIULIS-1mm",(Užs1!E64/1000)*Užs1!L64,0)+(IF(Užs1!I64="BESIULIS-1mm",(Užs1!H64/1000)*Užs1!L64,0)+(IF(Užs1!J64="BESIULIS-1mm",(Užs1!H64/1000)*Užs1!L64,0)))))</f>
        <v>0</v>
      </c>
      <c r="AB25" s="313">
        <f>SUM(IF(Užs1!F64="BESIULIS-2mm",(Užs1!E64/1000)*Užs1!L64,0)+(IF(Užs1!G64="BESIULIS-2mm",(Užs1!E64/1000)*Užs1!L64,0)+(IF(Užs1!I64="BESIULIS-2mm",(Užs1!H64/1000)*Užs1!L64,0)+(IF(Užs1!J64="BESIULIS-2mm",(Užs1!H64/1000)*Užs1!L64,0)))))</f>
        <v>0</v>
      </c>
      <c r="AC25" s="93">
        <f>SUM(IF(Užs1!F64="KLIEN-PVC-04mm",(Užs1!E64/1000)*Užs1!L64,0)+(IF(Užs1!G64="KLIEN-PVC-04mm",(Užs1!E64/1000)*Užs1!L64,0)+(IF(Užs1!I64="KLIEN-PVC-04mm",(Užs1!H64/1000)*Užs1!L64,0)+(IF(Užs1!J64="KLIEN-PVC-04mm",(Užs1!H64/1000)*Užs1!L64,0)))))</f>
        <v>0</v>
      </c>
      <c r="AD25" s="93">
        <f>SUM(IF(Užs1!F64="KLIEN-PVC-06mm",(Užs1!E64/1000)*Užs1!L64,0)+(IF(Užs1!G64="KLIEN-PVC-06mm",(Užs1!E64/1000)*Užs1!L64,0)+(IF(Užs1!I64="KLIEN-PVC-06mm",(Užs1!H64/1000)*Užs1!L64,0)+(IF(Užs1!J64="KLIEN-PVC-06mm",(Užs1!H64/1000)*Užs1!L64,0)))))</f>
        <v>0</v>
      </c>
      <c r="AE25" s="93">
        <f>SUM(IF(Užs1!F64="KLIEN-PVC-08mm",(Užs1!E64/1000)*Užs1!L64,0)+(IF(Užs1!G64="KLIEN-PVC-08mm",(Užs1!E64/1000)*Užs1!L64,0)+(IF(Užs1!I64="KLIEN-PVC-08mm",(Užs1!H64/1000)*Užs1!L64,0)+(IF(Užs1!J64="KLIEN-PVC-08mm",(Užs1!H64/1000)*Užs1!L64,0)))))</f>
        <v>0</v>
      </c>
      <c r="AF25" s="93">
        <f>SUM(IF(Užs1!F64="KLIEN-PVC-1mm",(Užs1!E64/1000)*Užs1!L64,0)+(IF(Užs1!G64="KLIEN-PVC-1mm",(Užs1!E64/1000)*Užs1!L64,0)+(IF(Užs1!I64="KLIEN-PVC-1mm",(Užs1!H64/1000)*Užs1!L64,0)+(IF(Užs1!J64="KLIEN-PVC-1mm",(Užs1!H64/1000)*Užs1!L64,0)))))</f>
        <v>0</v>
      </c>
      <c r="AG25" s="93">
        <f>SUM(IF(Užs1!F64="KLIEN-PVC-2mm",(Užs1!E64/1000)*Užs1!L64,0)+(IF(Užs1!G64="KLIEN-PVC-2mm",(Užs1!E64/1000)*Užs1!L64,0)+(IF(Užs1!I64="KLIEN-PVC-2mm",(Užs1!H64/1000)*Užs1!L64,0)+(IF(Užs1!J64="KLIEN-PVC-2mm",(Užs1!H64/1000)*Užs1!L64,0)))))</f>
        <v>0</v>
      </c>
      <c r="AH25" s="93">
        <f>SUM(IF(Užs1!F64="KLIEN-PVC-42/2mm",(Užs1!E64/1000)*Užs1!L64,0)+(IF(Užs1!G64="KLIEN-PVC-42/2mm",(Užs1!E64/1000)*Užs1!L64,0)+(IF(Užs1!I64="KLIEN-PVC-42/2mm",(Užs1!H64/1000)*Užs1!L64,0)+(IF(Užs1!J64="KLIEN-PVC-42/2mm",(Užs1!H64/1000)*Užs1!L64,0)))))</f>
        <v>0</v>
      </c>
      <c r="AI25" s="315">
        <f>SUM(IF(Užs1!F64="KLIEN-BESIUL-08mm",(Užs1!E64/1000)*Užs1!L64,0)+(IF(Užs1!G64="KLIEN-BESIUL-08mm",(Užs1!E64/1000)*Užs1!L64,0)+(IF(Užs1!I64="KLIEN-BESIUL-08mm",(Užs1!H64/1000)*Užs1!L64,0)+(IF(Užs1!J64="KLIEN-BESIUL-08mm",(Užs1!H64/1000)*Užs1!L64,0)))))</f>
        <v>0</v>
      </c>
      <c r="AJ25" s="315">
        <f>SUM(IF(Užs1!F64="KLIEN-BESIUL-1mm",(Užs1!E64/1000)*Užs1!L64,0)+(IF(Užs1!G64="KLIEN-BESIUL-1mm",(Užs1!E64/1000)*Užs1!L64,0)+(IF(Užs1!I64="KLIEN-BESIUL-1mm",(Užs1!H64/1000)*Užs1!L64,0)+(IF(Užs1!J64="KLIEN-BESIUL-1mm",(Užs1!H64/1000)*Užs1!L64,0)))))</f>
        <v>0</v>
      </c>
      <c r="AK25" s="315">
        <f>SUM(IF(Užs1!F64="KLIEN-BESIUL-2mm",(Užs1!E64/1000)*Užs1!L64,0)+(IF(Užs1!G64="KLIEN-BESIUL-2mm",(Užs1!E64/1000)*Užs1!L64,0)+(IF(Užs1!I64="KLIEN-BESIUL-2mm",(Užs1!H64/1000)*Užs1!L64,0)+(IF(Užs1!J64="KLIEN-BESIUL-2mm",(Užs1!H64/1000)*Užs1!L64,0)))))</f>
        <v>0</v>
      </c>
      <c r="AL25" s="94">
        <f>SUM(IF(Užs1!F64="NE-PL-PVC-04mm",(Užs1!E64/1000)*Užs1!L64,0)+(IF(Užs1!G64="NE-PL-PVC-04mm",(Užs1!E64/1000)*Užs1!L64,0)+(IF(Užs1!I64="NE-PL-PVC-04mm",(Užs1!H64/1000)*Užs1!L64,0)+(IF(Užs1!J64="NE-PL-PVC-04mm",(Užs1!H64/1000)*Užs1!L64,0)))))</f>
        <v>0</v>
      </c>
      <c r="AM25" s="94">
        <f>SUM(IF(Užs1!F64="NE-PL-PVC-06mm",(Užs1!E64/1000)*Užs1!L64,0)+(IF(Užs1!G64="NE-PL-PVC-06mm",(Užs1!E64/1000)*Užs1!L64,0)+(IF(Užs1!I64="NE-PL-PVC-06mm",(Užs1!H64/1000)*Užs1!L64,0)+(IF(Užs1!J64="NE-PL-PVC-06mm",(Užs1!H64/1000)*Užs1!L64,0)))))</f>
        <v>0</v>
      </c>
      <c r="AN25" s="94">
        <f>SUM(IF(Užs1!F64="NE-PL-PVC-08mm",(Užs1!E64/1000)*Užs1!L64,0)+(IF(Užs1!G64="NE-PL-PVC-08mm",(Užs1!E64/1000)*Užs1!L64,0)+(IF(Užs1!I64="NE-PL-PVC-08mm",(Užs1!H64/1000)*Užs1!L64,0)+(IF(Užs1!J64="NE-PL-PVC-08mm",(Užs1!H64/1000)*Užs1!L64,0)))))</f>
        <v>0</v>
      </c>
      <c r="AO25" s="94">
        <f>SUM(IF(Užs1!F64="NE-PL-PVC-1mm",(Užs1!E64/1000)*Užs1!L64,0)+(IF(Užs1!G64="NE-PL-PVC-1mm",(Užs1!E64/1000)*Užs1!L64,0)+(IF(Užs1!I64="NE-PL-PVC-1mm",(Užs1!H64/1000)*Užs1!L64,0)+(IF(Užs1!J64="NE-PL-PVC-1mm",(Užs1!H64/1000)*Užs1!L64,0)))))</f>
        <v>0</v>
      </c>
      <c r="AP25" s="94">
        <f>SUM(IF(Užs1!F64="NE-PL-PVC-2mm",(Užs1!E64/1000)*Užs1!L64,0)+(IF(Užs1!G64="NE-PL-PVC-2mm",(Užs1!E64/1000)*Užs1!L64,0)+(IF(Užs1!I64="NE-PL-PVC-2mm",(Užs1!H64/1000)*Užs1!L64,0)+(IF(Užs1!J64="NE-PL-PVC-2mm",(Užs1!H64/1000)*Užs1!L64,0)))))</f>
        <v>0</v>
      </c>
      <c r="AQ25" s="94">
        <f>SUM(IF(Užs1!F64="NE-PL-PVC-42/2mm",(Užs1!E64/1000)*Užs1!L64,0)+(IF(Užs1!G64="NE-PL-PVC-42/2mm",(Užs1!E64/1000)*Užs1!L64,0)+(IF(Užs1!I64="NE-PL-PVC-42/2mm",(Užs1!H64/1000)*Užs1!L64,0)+(IF(Užs1!J64="NE-PL-PVC-42/2mm",(Užs1!H64/1000)*Užs1!L64,0)))))</f>
        <v>0</v>
      </c>
      <c r="AR25" s="79"/>
    </row>
    <row r="26" spans="1:44" ht="17.100000000000001" customHeight="1">
      <c r="A26" s="79"/>
      <c r="B26" s="233" t="s">
        <v>736</v>
      </c>
      <c r="C26" s="236" t="s">
        <v>733</v>
      </c>
      <c r="D26" s="79"/>
      <c r="E26" s="79"/>
      <c r="F26" s="79"/>
      <c r="G26" s="79"/>
      <c r="H26" s="79"/>
      <c r="I26" s="79"/>
      <c r="J26" s="79"/>
      <c r="K26" s="87">
        <v>25</v>
      </c>
      <c r="L26" s="88">
        <f>Užs1!L65</f>
        <v>0</v>
      </c>
      <c r="M26" s="89">
        <f>(Užs1!E65/1000)*(Užs1!H65/1000)*Užs1!L65</f>
        <v>0</v>
      </c>
      <c r="N26" s="90">
        <f>SUM(IF(Užs1!F65="MEL",(Užs1!E65/1000)*Užs1!L65,0)+(IF(Užs1!G65="MEL",(Užs1!E65/1000)*Užs1!L65,0)+(IF(Užs1!I65="MEL",(Užs1!H65/1000)*Užs1!L65,0)+(IF(Užs1!J65="MEL",(Užs1!H65/1000)*Užs1!L65,0)))))</f>
        <v>0</v>
      </c>
      <c r="O26" s="91">
        <f>SUM(IF(Užs1!F65="MEL-BALTAS",(Užs1!E65/1000)*Užs1!L65,0)+(IF(Užs1!G65="MEL-BALTAS",(Užs1!E65/1000)*Užs1!L65,0)+(IF(Užs1!I65="MEL-BALTAS",(Užs1!H65/1000)*Užs1!L65,0)+(IF(Užs1!J65="MEL-BALTAS",(Užs1!H65/1000)*Užs1!L65,0)))))</f>
        <v>0</v>
      </c>
      <c r="P26" s="91">
        <f>SUM(IF(Užs1!F65="MEL-PILKAS",(Užs1!E65/1000)*Užs1!L65,0)+(IF(Užs1!G65="MEL-PILKAS",(Užs1!E65/1000)*Užs1!L65,0)+(IF(Užs1!I65="MEL-PILKAS",(Užs1!H65/1000)*Užs1!L65,0)+(IF(Užs1!J65="MEL-PILKAS",(Užs1!H65/1000)*Užs1!L65,0)))))</f>
        <v>0</v>
      </c>
      <c r="Q26" s="91">
        <f>SUM(IF(Užs1!F65="MEL-KLIENTO",(Užs1!E65/1000)*Užs1!L65,0)+(IF(Užs1!G65="MEL-KLIENTO",(Užs1!E65/1000)*Užs1!L65,0)+(IF(Užs1!I65="MEL-KLIENTO",(Užs1!H65/1000)*Užs1!L65,0)+(IF(Užs1!J65="MEL-KLIENTO",(Užs1!H65/1000)*Užs1!L65,0)))))</f>
        <v>0</v>
      </c>
      <c r="R26" s="91">
        <f>SUM(IF(Užs1!F65="MEL-NE-PL",(Užs1!E65/1000)*Užs1!L65,0)+(IF(Užs1!G65="MEL-NE-PL",(Užs1!E65/1000)*Užs1!L65,0)+(IF(Užs1!I65="MEL-NE-PL",(Užs1!H65/1000)*Užs1!L65,0)+(IF(Užs1!J65="MEL-NE-PL",(Užs1!H65/1000)*Užs1!L65,0)))))</f>
        <v>0</v>
      </c>
      <c r="S26" s="91">
        <f>SUM(IF(Užs1!F65="MEL-40mm",(Užs1!E65/1000)*Užs1!L65,0)+(IF(Užs1!G65="MEL-40mm",(Užs1!E65/1000)*Užs1!L65,0)+(IF(Užs1!I65="MEL-40mm",(Užs1!H65/1000)*Užs1!L65,0)+(IF(Užs1!J65="MEL-40mm",(Užs1!H65/1000)*Užs1!L65,0)))))</f>
        <v>0</v>
      </c>
      <c r="T26" s="92">
        <f>SUM(IF(Užs1!F65="PVC-04mm",(Užs1!E65/1000)*Užs1!L65,0)+(IF(Užs1!G65="PVC-04mm",(Užs1!E65/1000)*Užs1!L65,0)+(IF(Užs1!I65="PVC-04mm",(Užs1!H65/1000)*Užs1!L65,0)+(IF(Užs1!J65="PVC-04mm",(Užs1!H65/1000)*Užs1!L65,0)))))</f>
        <v>0</v>
      </c>
      <c r="U26" s="92">
        <f>SUM(IF(Užs1!F65="PVC-06mm",(Užs1!E65/1000)*Užs1!L65,0)+(IF(Užs1!G65="PVC-06mm",(Užs1!E65/1000)*Užs1!L65,0)+(IF(Užs1!I65="PVC-06mm",(Užs1!H65/1000)*Užs1!L65,0)+(IF(Užs1!J65="PVC-06mm",(Užs1!H65/1000)*Užs1!L65,0)))))</f>
        <v>0</v>
      </c>
      <c r="V26" s="92">
        <f>SUM(IF(Užs1!F65="PVC-08mm",(Užs1!E65/1000)*Užs1!L65,0)+(IF(Užs1!G65="PVC-08mm",(Užs1!E65/1000)*Užs1!L65,0)+(IF(Užs1!I65="PVC-08mm",(Užs1!H65/1000)*Užs1!L65,0)+(IF(Užs1!J65="PVC-08mm",(Užs1!H65/1000)*Užs1!L65,0)))))</f>
        <v>0</v>
      </c>
      <c r="W26" s="92">
        <f>SUM(IF(Užs1!F65="PVC-1mm",(Užs1!E65/1000)*Užs1!L65,0)+(IF(Užs1!G65="PVC-1mm",(Užs1!E65/1000)*Užs1!L65,0)+(IF(Užs1!I65="PVC-1mm",(Užs1!H65/1000)*Užs1!L65,0)+(IF(Užs1!J65="PVC-1mm",(Užs1!H65/1000)*Užs1!L65,0)))))</f>
        <v>0</v>
      </c>
      <c r="X26" s="92">
        <f>SUM(IF(Užs1!F65="PVC-2mm",(Užs1!E65/1000)*Užs1!L65,0)+(IF(Užs1!G65="PVC-2mm",(Užs1!E65/1000)*Užs1!L65,0)+(IF(Užs1!I65="PVC-2mm",(Užs1!H65/1000)*Užs1!L65,0)+(IF(Užs1!J65="PVC-2mm",(Užs1!H65/1000)*Užs1!L65,0)))))</f>
        <v>0</v>
      </c>
      <c r="Y26" s="92">
        <f>SUM(IF(Užs1!F65="PVC-42/2mm",(Užs1!E65/1000)*Užs1!L65,0)+(IF(Užs1!G65="PVC-42/2mm",(Užs1!E65/1000)*Užs1!L65,0)+(IF(Užs1!I65="PVC-42/2mm",(Užs1!H65/1000)*Užs1!L65,0)+(IF(Užs1!J65="PVC-42/2mm",(Užs1!H65/1000)*Užs1!L65,0)))))</f>
        <v>0</v>
      </c>
      <c r="Z26" s="313">
        <f>SUM(IF(Užs1!F65="BESIULIS-08mm",(Užs1!E65/1000)*Užs1!L65,0)+(IF(Užs1!G65="BESIULIS-08mm",(Užs1!E65/1000)*Užs1!L65,0)+(IF(Užs1!I65="BESIULIS-08mm",(Užs1!H65/1000)*Užs1!L65,0)+(IF(Užs1!J65="BESIULIS-08mm",(Užs1!H65/1000)*Užs1!L65,0)))))</f>
        <v>0</v>
      </c>
      <c r="AA26" s="313">
        <f>SUM(IF(Užs1!F65="BESIULIS-1mm",(Užs1!E65/1000)*Užs1!L65,0)+(IF(Užs1!G65="BESIULIS-1mm",(Užs1!E65/1000)*Užs1!L65,0)+(IF(Užs1!I65="BESIULIS-1mm",(Užs1!H65/1000)*Užs1!L65,0)+(IF(Užs1!J65="BESIULIS-1mm",(Užs1!H65/1000)*Užs1!L65,0)))))</f>
        <v>0</v>
      </c>
      <c r="AB26" s="313">
        <f>SUM(IF(Užs1!F65="BESIULIS-2mm",(Užs1!E65/1000)*Užs1!L65,0)+(IF(Užs1!G65="BESIULIS-2mm",(Užs1!E65/1000)*Užs1!L65,0)+(IF(Užs1!I65="BESIULIS-2mm",(Užs1!H65/1000)*Užs1!L65,0)+(IF(Užs1!J65="BESIULIS-2mm",(Užs1!H65/1000)*Užs1!L65,0)))))</f>
        <v>0</v>
      </c>
      <c r="AC26" s="93">
        <f>SUM(IF(Užs1!F65="KLIEN-PVC-04mm",(Užs1!E65/1000)*Užs1!L65,0)+(IF(Užs1!G65="KLIEN-PVC-04mm",(Užs1!E65/1000)*Užs1!L65,0)+(IF(Užs1!I65="KLIEN-PVC-04mm",(Užs1!H65/1000)*Užs1!L65,0)+(IF(Užs1!J65="KLIEN-PVC-04mm",(Užs1!H65/1000)*Užs1!L65,0)))))</f>
        <v>0</v>
      </c>
      <c r="AD26" s="93">
        <f>SUM(IF(Užs1!F65="KLIEN-PVC-06mm",(Užs1!E65/1000)*Užs1!L65,0)+(IF(Užs1!G65="KLIEN-PVC-06mm",(Užs1!E65/1000)*Užs1!L65,0)+(IF(Užs1!I65="KLIEN-PVC-06mm",(Užs1!H65/1000)*Užs1!L65,0)+(IF(Užs1!J65="KLIEN-PVC-06mm",(Užs1!H65/1000)*Užs1!L65,0)))))</f>
        <v>0</v>
      </c>
      <c r="AE26" s="93">
        <f>SUM(IF(Užs1!F65="KLIEN-PVC-08mm",(Užs1!E65/1000)*Užs1!L65,0)+(IF(Užs1!G65="KLIEN-PVC-08mm",(Užs1!E65/1000)*Užs1!L65,0)+(IF(Užs1!I65="KLIEN-PVC-08mm",(Užs1!H65/1000)*Užs1!L65,0)+(IF(Užs1!J65="KLIEN-PVC-08mm",(Užs1!H65/1000)*Užs1!L65,0)))))</f>
        <v>0</v>
      </c>
      <c r="AF26" s="93">
        <f>SUM(IF(Užs1!F65="KLIEN-PVC-1mm",(Užs1!E65/1000)*Užs1!L65,0)+(IF(Užs1!G65="KLIEN-PVC-1mm",(Užs1!E65/1000)*Užs1!L65,0)+(IF(Užs1!I65="KLIEN-PVC-1mm",(Užs1!H65/1000)*Užs1!L65,0)+(IF(Užs1!J65="KLIEN-PVC-1mm",(Užs1!H65/1000)*Užs1!L65,0)))))</f>
        <v>0</v>
      </c>
      <c r="AG26" s="93">
        <f>SUM(IF(Užs1!F65="KLIEN-PVC-2mm",(Užs1!E65/1000)*Užs1!L65,0)+(IF(Užs1!G65="KLIEN-PVC-2mm",(Užs1!E65/1000)*Užs1!L65,0)+(IF(Užs1!I65="KLIEN-PVC-2mm",(Užs1!H65/1000)*Užs1!L65,0)+(IF(Užs1!J65="KLIEN-PVC-2mm",(Užs1!H65/1000)*Užs1!L65,0)))))</f>
        <v>0</v>
      </c>
      <c r="AH26" s="93">
        <f>SUM(IF(Užs1!F65="KLIEN-PVC-42/2mm",(Užs1!E65/1000)*Užs1!L65,0)+(IF(Užs1!G65="KLIEN-PVC-42/2mm",(Užs1!E65/1000)*Užs1!L65,0)+(IF(Užs1!I65="KLIEN-PVC-42/2mm",(Užs1!H65/1000)*Užs1!L65,0)+(IF(Užs1!J65="KLIEN-PVC-42/2mm",(Užs1!H65/1000)*Užs1!L65,0)))))</f>
        <v>0</v>
      </c>
      <c r="AI26" s="315">
        <f>SUM(IF(Užs1!F65="KLIEN-BESIUL-08mm",(Užs1!E65/1000)*Užs1!L65,0)+(IF(Užs1!G65="KLIEN-BESIUL-08mm",(Užs1!E65/1000)*Užs1!L65,0)+(IF(Užs1!I65="KLIEN-BESIUL-08mm",(Užs1!H65/1000)*Užs1!L65,0)+(IF(Užs1!J65="KLIEN-BESIUL-08mm",(Užs1!H65/1000)*Užs1!L65,0)))))</f>
        <v>0</v>
      </c>
      <c r="AJ26" s="315">
        <f>SUM(IF(Užs1!F65="KLIEN-BESIUL-1mm",(Užs1!E65/1000)*Užs1!L65,0)+(IF(Užs1!G65="KLIEN-BESIUL-1mm",(Užs1!E65/1000)*Užs1!L65,0)+(IF(Užs1!I65="KLIEN-BESIUL-1mm",(Užs1!H65/1000)*Užs1!L65,0)+(IF(Užs1!J65="KLIEN-BESIUL-1mm",(Užs1!H65/1000)*Užs1!L65,0)))))</f>
        <v>0</v>
      </c>
      <c r="AK26" s="315">
        <f>SUM(IF(Užs1!F65="KLIEN-BESIUL-2mm",(Užs1!E65/1000)*Užs1!L65,0)+(IF(Užs1!G65="KLIEN-BESIUL-2mm",(Užs1!E65/1000)*Užs1!L65,0)+(IF(Užs1!I65="KLIEN-BESIUL-2mm",(Užs1!H65/1000)*Užs1!L65,0)+(IF(Užs1!J65="KLIEN-BESIUL-2mm",(Užs1!H65/1000)*Užs1!L65,0)))))</f>
        <v>0</v>
      </c>
      <c r="AL26" s="94">
        <f>SUM(IF(Užs1!F65="NE-PL-PVC-04mm",(Užs1!E65/1000)*Užs1!L65,0)+(IF(Užs1!G65="NE-PL-PVC-04mm",(Užs1!E65/1000)*Užs1!L65,0)+(IF(Užs1!I65="NE-PL-PVC-04mm",(Užs1!H65/1000)*Užs1!L65,0)+(IF(Užs1!J65="NE-PL-PVC-04mm",(Užs1!H65/1000)*Užs1!L65,0)))))</f>
        <v>0</v>
      </c>
      <c r="AM26" s="94">
        <f>SUM(IF(Užs1!F65="NE-PL-PVC-06mm",(Užs1!E65/1000)*Užs1!L65,0)+(IF(Užs1!G65="NE-PL-PVC-06mm",(Užs1!E65/1000)*Užs1!L65,0)+(IF(Užs1!I65="NE-PL-PVC-06mm",(Užs1!H65/1000)*Užs1!L65,0)+(IF(Užs1!J65="NE-PL-PVC-06mm",(Užs1!H65/1000)*Užs1!L65,0)))))</f>
        <v>0</v>
      </c>
      <c r="AN26" s="94">
        <f>SUM(IF(Užs1!F65="NE-PL-PVC-08mm",(Užs1!E65/1000)*Užs1!L65,0)+(IF(Užs1!G65="NE-PL-PVC-08mm",(Užs1!E65/1000)*Užs1!L65,0)+(IF(Užs1!I65="NE-PL-PVC-08mm",(Užs1!H65/1000)*Užs1!L65,0)+(IF(Užs1!J65="NE-PL-PVC-08mm",(Užs1!H65/1000)*Užs1!L65,0)))))</f>
        <v>0</v>
      </c>
      <c r="AO26" s="94">
        <f>SUM(IF(Užs1!F65="NE-PL-PVC-1mm",(Užs1!E65/1000)*Užs1!L65,0)+(IF(Užs1!G65="NE-PL-PVC-1mm",(Užs1!E65/1000)*Užs1!L65,0)+(IF(Užs1!I65="NE-PL-PVC-1mm",(Užs1!H65/1000)*Užs1!L65,0)+(IF(Užs1!J65="NE-PL-PVC-1mm",(Užs1!H65/1000)*Užs1!L65,0)))))</f>
        <v>0</v>
      </c>
      <c r="AP26" s="94">
        <f>SUM(IF(Užs1!F65="NE-PL-PVC-2mm",(Užs1!E65/1000)*Užs1!L65,0)+(IF(Užs1!G65="NE-PL-PVC-2mm",(Užs1!E65/1000)*Užs1!L65,0)+(IF(Užs1!I65="NE-PL-PVC-2mm",(Užs1!H65/1000)*Užs1!L65,0)+(IF(Užs1!J65="NE-PL-PVC-2mm",(Užs1!H65/1000)*Užs1!L65,0)))))</f>
        <v>0</v>
      </c>
      <c r="AQ26" s="94">
        <f>SUM(IF(Užs1!F65="NE-PL-PVC-42/2mm",(Užs1!E65/1000)*Užs1!L65,0)+(IF(Užs1!G65="NE-PL-PVC-42/2mm",(Užs1!E65/1000)*Užs1!L65,0)+(IF(Užs1!I65="NE-PL-PVC-42/2mm",(Užs1!H65/1000)*Užs1!L65,0)+(IF(Užs1!J65="NE-PL-PVC-42/2mm",(Užs1!H65/1000)*Užs1!L65,0)))))</f>
        <v>0</v>
      </c>
      <c r="AR26" s="79"/>
    </row>
    <row r="27" spans="1:44" ht="17.100000000000001" customHeight="1">
      <c r="A27" s="79"/>
      <c r="B27" s="233" t="s">
        <v>737</v>
      </c>
      <c r="C27" s="236" t="s">
        <v>734</v>
      </c>
      <c r="D27" s="79"/>
      <c r="E27" s="79"/>
      <c r="F27" s="79"/>
      <c r="G27" s="79"/>
      <c r="H27" s="79"/>
      <c r="I27" s="79"/>
      <c r="J27" s="79"/>
      <c r="K27" s="87">
        <v>26</v>
      </c>
      <c r="L27" s="88">
        <f>Užs1!L66</f>
        <v>0</v>
      </c>
      <c r="M27" s="89">
        <f>(Užs1!E66/1000)*(Užs1!H66/1000)*Užs1!L66</f>
        <v>0</v>
      </c>
      <c r="N27" s="90">
        <f>SUM(IF(Užs1!F66="MEL",(Užs1!E66/1000)*Užs1!L66,0)+(IF(Užs1!G66="MEL",(Užs1!E66/1000)*Užs1!L66,0)+(IF(Užs1!I66="MEL",(Užs1!H66/1000)*Užs1!L66,0)+(IF(Užs1!J66="MEL",(Užs1!H66/1000)*Užs1!L66,0)))))</f>
        <v>0</v>
      </c>
      <c r="O27" s="91">
        <f>SUM(IF(Užs1!F66="MEL-BALTAS",(Užs1!E66/1000)*Užs1!L66,0)+(IF(Užs1!G66="MEL-BALTAS",(Užs1!E66/1000)*Užs1!L66,0)+(IF(Užs1!I66="MEL-BALTAS",(Užs1!H66/1000)*Užs1!L66,0)+(IF(Užs1!J66="MEL-BALTAS",(Užs1!H66/1000)*Užs1!L66,0)))))</f>
        <v>0</v>
      </c>
      <c r="P27" s="91">
        <f>SUM(IF(Užs1!F66="MEL-PILKAS",(Užs1!E66/1000)*Užs1!L66,0)+(IF(Užs1!G66="MEL-PILKAS",(Užs1!E66/1000)*Užs1!L66,0)+(IF(Užs1!I66="MEL-PILKAS",(Užs1!H66/1000)*Užs1!L66,0)+(IF(Užs1!J66="MEL-PILKAS",(Užs1!H66/1000)*Užs1!L66,0)))))</f>
        <v>0</v>
      </c>
      <c r="Q27" s="91">
        <f>SUM(IF(Užs1!F66="MEL-KLIENTO",(Užs1!E66/1000)*Užs1!L66,0)+(IF(Užs1!G66="MEL-KLIENTO",(Užs1!E66/1000)*Užs1!L66,0)+(IF(Užs1!I66="MEL-KLIENTO",(Užs1!H66/1000)*Užs1!L66,0)+(IF(Užs1!J66="MEL-KLIENTO",(Užs1!H66/1000)*Užs1!L66,0)))))</f>
        <v>0</v>
      </c>
      <c r="R27" s="91">
        <f>SUM(IF(Užs1!F66="MEL-NE-PL",(Užs1!E66/1000)*Užs1!L66,0)+(IF(Užs1!G66="MEL-NE-PL",(Užs1!E66/1000)*Užs1!L66,0)+(IF(Užs1!I66="MEL-NE-PL",(Užs1!H66/1000)*Užs1!L66,0)+(IF(Užs1!J66="MEL-NE-PL",(Užs1!H66/1000)*Užs1!L66,0)))))</f>
        <v>0</v>
      </c>
      <c r="S27" s="91">
        <f>SUM(IF(Užs1!F66="MEL-40mm",(Užs1!E66/1000)*Užs1!L66,0)+(IF(Užs1!G66="MEL-40mm",(Užs1!E66/1000)*Užs1!L66,0)+(IF(Užs1!I66="MEL-40mm",(Užs1!H66/1000)*Užs1!L66,0)+(IF(Užs1!J66="MEL-40mm",(Užs1!H66/1000)*Užs1!L66,0)))))</f>
        <v>0</v>
      </c>
      <c r="T27" s="92">
        <f>SUM(IF(Užs1!F66="PVC-04mm",(Užs1!E66/1000)*Užs1!L66,0)+(IF(Užs1!G66="PVC-04mm",(Užs1!E66/1000)*Užs1!L66,0)+(IF(Užs1!I66="PVC-04mm",(Užs1!H66/1000)*Užs1!L66,0)+(IF(Užs1!J66="PVC-04mm",(Užs1!H66/1000)*Užs1!L66,0)))))</f>
        <v>0</v>
      </c>
      <c r="U27" s="92">
        <f>SUM(IF(Užs1!F66="PVC-06mm",(Užs1!E66/1000)*Užs1!L66,0)+(IF(Užs1!G66="PVC-06mm",(Užs1!E66/1000)*Užs1!L66,0)+(IF(Užs1!I66="PVC-06mm",(Užs1!H66/1000)*Užs1!L66,0)+(IF(Užs1!J66="PVC-06mm",(Užs1!H66/1000)*Užs1!L66,0)))))</f>
        <v>0</v>
      </c>
      <c r="V27" s="92">
        <f>SUM(IF(Užs1!F66="PVC-08mm",(Užs1!E66/1000)*Užs1!L66,0)+(IF(Užs1!G66="PVC-08mm",(Užs1!E66/1000)*Užs1!L66,0)+(IF(Užs1!I66="PVC-08mm",(Užs1!H66/1000)*Užs1!L66,0)+(IF(Užs1!J66="PVC-08mm",(Užs1!H66/1000)*Užs1!L66,0)))))</f>
        <v>0</v>
      </c>
      <c r="W27" s="92">
        <f>SUM(IF(Užs1!F66="PVC-1mm",(Užs1!E66/1000)*Užs1!L66,0)+(IF(Užs1!G66="PVC-1mm",(Užs1!E66/1000)*Užs1!L66,0)+(IF(Užs1!I66="PVC-1mm",(Užs1!H66/1000)*Užs1!L66,0)+(IF(Užs1!J66="PVC-1mm",(Užs1!H66/1000)*Užs1!L66,0)))))</f>
        <v>0</v>
      </c>
      <c r="X27" s="92">
        <f>SUM(IF(Užs1!F66="PVC-2mm",(Užs1!E66/1000)*Užs1!L66,0)+(IF(Užs1!G66="PVC-2mm",(Užs1!E66/1000)*Užs1!L66,0)+(IF(Užs1!I66="PVC-2mm",(Užs1!H66/1000)*Užs1!L66,0)+(IF(Užs1!J66="PVC-2mm",(Užs1!H66/1000)*Užs1!L66,0)))))</f>
        <v>0</v>
      </c>
      <c r="Y27" s="92">
        <f>SUM(IF(Užs1!F66="PVC-42/2mm",(Užs1!E66/1000)*Užs1!L66,0)+(IF(Užs1!G66="PVC-42/2mm",(Užs1!E66/1000)*Užs1!L66,0)+(IF(Užs1!I66="PVC-42/2mm",(Užs1!H66/1000)*Užs1!L66,0)+(IF(Užs1!J66="PVC-42/2mm",(Užs1!H66/1000)*Užs1!L66,0)))))</f>
        <v>0</v>
      </c>
      <c r="Z27" s="313">
        <f>SUM(IF(Užs1!F66="BESIULIS-08mm",(Užs1!E66/1000)*Užs1!L66,0)+(IF(Užs1!G66="BESIULIS-08mm",(Užs1!E66/1000)*Užs1!L66,0)+(IF(Užs1!I66="BESIULIS-08mm",(Užs1!H66/1000)*Užs1!L66,0)+(IF(Užs1!J66="BESIULIS-08mm",(Užs1!H66/1000)*Užs1!L66,0)))))</f>
        <v>0</v>
      </c>
      <c r="AA27" s="313">
        <f>SUM(IF(Užs1!F66="BESIULIS-1mm",(Užs1!E66/1000)*Užs1!L66,0)+(IF(Užs1!G66="BESIULIS-1mm",(Užs1!E66/1000)*Užs1!L66,0)+(IF(Užs1!I66="BESIULIS-1mm",(Užs1!H66/1000)*Užs1!L66,0)+(IF(Užs1!J66="BESIULIS-1mm",(Užs1!H66/1000)*Užs1!L66,0)))))</f>
        <v>0</v>
      </c>
      <c r="AB27" s="313">
        <f>SUM(IF(Užs1!F66="BESIULIS-2mm",(Užs1!E66/1000)*Užs1!L66,0)+(IF(Užs1!G66="BESIULIS-2mm",(Užs1!E66/1000)*Užs1!L66,0)+(IF(Užs1!I66="BESIULIS-2mm",(Užs1!H66/1000)*Užs1!L66,0)+(IF(Užs1!J66="BESIULIS-2mm",(Užs1!H66/1000)*Užs1!L66,0)))))</f>
        <v>0</v>
      </c>
      <c r="AC27" s="93">
        <f>SUM(IF(Užs1!F66="KLIEN-PVC-04mm",(Užs1!E66/1000)*Užs1!L66,0)+(IF(Užs1!G66="KLIEN-PVC-04mm",(Užs1!E66/1000)*Užs1!L66,0)+(IF(Užs1!I66="KLIEN-PVC-04mm",(Užs1!H66/1000)*Užs1!L66,0)+(IF(Užs1!J66="KLIEN-PVC-04mm",(Užs1!H66/1000)*Užs1!L66,0)))))</f>
        <v>0</v>
      </c>
      <c r="AD27" s="93">
        <f>SUM(IF(Užs1!F66="KLIEN-PVC-06mm",(Užs1!E66/1000)*Užs1!L66,0)+(IF(Užs1!G66="KLIEN-PVC-06mm",(Užs1!E66/1000)*Užs1!L66,0)+(IF(Užs1!I66="KLIEN-PVC-06mm",(Užs1!H66/1000)*Užs1!L66,0)+(IF(Užs1!J66="KLIEN-PVC-06mm",(Užs1!H66/1000)*Užs1!L66,0)))))</f>
        <v>0</v>
      </c>
      <c r="AE27" s="93">
        <f>SUM(IF(Užs1!F66="KLIEN-PVC-08mm",(Užs1!E66/1000)*Užs1!L66,0)+(IF(Užs1!G66="KLIEN-PVC-08mm",(Užs1!E66/1000)*Užs1!L66,0)+(IF(Užs1!I66="KLIEN-PVC-08mm",(Užs1!H66/1000)*Užs1!L66,0)+(IF(Užs1!J66="KLIEN-PVC-08mm",(Užs1!H66/1000)*Užs1!L66,0)))))</f>
        <v>0</v>
      </c>
      <c r="AF27" s="93">
        <f>SUM(IF(Užs1!F66="KLIEN-PVC-1mm",(Užs1!E66/1000)*Užs1!L66,0)+(IF(Užs1!G66="KLIEN-PVC-1mm",(Užs1!E66/1000)*Užs1!L66,0)+(IF(Užs1!I66="KLIEN-PVC-1mm",(Užs1!H66/1000)*Užs1!L66,0)+(IF(Užs1!J66="KLIEN-PVC-1mm",(Užs1!H66/1000)*Užs1!L66,0)))))</f>
        <v>0</v>
      </c>
      <c r="AG27" s="93">
        <f>SUM(IF(Užs1!F66="KLIEN-PVC-2mm",(Užs1!E66/1000)*Užs1!L66,0)+(IF(Užs1!G66="KLIEN-PVC-2mm",(Užs1!E66/1000)*Užs1!L66,0)+(IF(Užs1!I66="KLIEN-PVC-2mm",(Užs1!H66/1000)*Užs1!L66,0)+(IF(Užs1!J66="KLIEN-PVC-2mm",(Užs1!H66/1000)*Užs1!L66,0)))))</f>
        <v>0</v>
      </c>
      <c r="AH27" s="93">
        <f>SUM(IF(Užs1!F66="KLIEN-PVC-42/2mm",(Užs1!E66/1000)*Užs1!L66,0)+(IF(Užs1!G66="KLIEN-PVC-42/2mm",(Užs1!E66/1000)*Užs1!L66,0)+(IF(Užs1!I66="KLIEN-PVC-42/2mm",(Užs1!H66/1000)*Užs1!L66,0)+(IF(Užs1!J66="KLIEN-PVC-42/2mm",(Užs1!H66/1000)*Užs1!L66,0)))))</f>
        <v>0</v>
      </c>
      <c r="AI27" s="315">
        <f>SUM(IF(Užs1!F66="KLIEN-BESIUL-08mm",(Užs1!E66/1000)*Užs1!L66,0)+(IF(Užs1!G66="KLIEN-BESIUL-08mm",(Užs1!E66/1000)*Užs1!L66,0)+(IF(Užs1!I66="KLIEN-BESIUL-08mm",(Užs1!H66/1000)*Užs1!L66,0)+(IF(Užs1!J66="KLIEN-BESIUL-08mm",(Užs1!H66/1000)*Užs1!L66,0)))))</f>
        <v>0</v>
      </c>
      <c r="AJ27" s="315">
        <f>SUM(IF(Užs1!F66="KLIEN-BESIUL-1mm",(Užs1!E66/1000)*Užs1!L66,0)+(IF(Užs1!G66="KLIEN-BESIUL-1mm",(Užs1!E66/1000)*Užs1!L66,0)+(IF(Užs1!I66="KLIEN-BESIUL-1mm",(Užs1!H66/1000)*Užs1!L66,0)+(IF(Užs1!J66="KLIEN-BESIUL-1mm",(Užs1!H66/1000)*Užs1!L66,0)))))</f>
        <v>0</v>
      </c>
      <c r="AK27" s="315">
        <f>SUM(IF(Užs1!F66="KLIEN-BESIUL-2mm",(Užs1!E66/1000)*Užs1!L66,0)+(IF(Užs1!G66="KLIEN-BESIUL-2mm",(Užs1!E66/1000)*Užs1!L66,0)+(IF(Užs1!I66="KLIEN-BESIUL-2mm",(Užs1!H66/1000)*Užs1!L66,0)+(IF(Užs1!J66="KLIEN-BESIUL-2mm",(Užs1!H66/1000)*Užs1!L66,0)))))</f>
        <v>0</v>
      </c>
      <c r="AL27" s="94">
        <f>SUM(IF(Užs1!F66="NE-PL-PVC-04mm",(Užs1!E66/1000)*Užs1!L66,0)+(IF(Užs1!G66="NE-PL-PVC-04mm",(Užs1!E66/1000)*Užs1!L66,0)+(IF(Užs1!I66="NE-PL-PVC-04mm",(Užs1!H66/1000)*Užs1!L66,0)+(IF(Užs1!J66="NE-PL-PVC-04mm",(Užs1!H66/1000)*Užs1!L66,0)))))</f>
        <v>0</v>
      </c>
      <c r="AM27" s="94">
        <f>SUM(IF(Užs1!F66="NE-PL-PVC-06mm",(Užs1!E66/1000)*Užs1!L66,0)+(IF(Užs1!G66="NE-PL-PVC-06mm",(Užs1!E66/1000)*Užs1!L66,0)+(IF(Užs1!I66="NE-PL-PVC-06mm",(Užs1!H66/1000)*Užs1!L66,0)+(IF(Užs1!J66="NE-PL-PVC-06mm",(Užs1!H66/1000)*Užs1!L66,0)))))</f>
        <v>0</v>
      </c>
      <c r="AN27" s="94">
        <f>SUM(IF(Užs1!F66="NE-PL-PVC-08mm",(Užs1!E66/1000)*Užs1!L66,0)+(IF(Užs1!G66="NE-PL-PVC-08mm",(Užs1!E66/1000)*Užs1!L66,0)+(IF(Užs1!I66="NE-PL-PVC-08mm",(Užs1!H66/1000)*Užs1!L66,0)+(IF(Užs1!J66="NE-PL-PVC-08mm",(Užs1!H66/1000)*Užs1!L66,0)))))</f>
        <v>0</v>
      </c>
      <c r="AO27" s="94">
        <f>SUM(IF(Užs1!F66="NE-PL-PVC-1mm",(Užs1!E66/1000)*Užs1!L66,0)+(IF(Užs1!G66="NE-PL-PVC-1mm",(Užs1!E66/1000)*Užs1!L66,0)+(IF(Užs1!I66="NE-PL-PVC-1mm",(Užs1!H66/1000)*Užs1!L66,0)+(IF(Užs1!J66="NE-PL-PVC-1mm",(Užs1!H66/1000)*Užs1!L66,0)))))</f>
        <v>0</v>
      </c>
      <c r="AP27" s="94">
        <f>SUM(IF(Užs1!F66="NE-PL-PVC-2mm",(Užs1!E66/1000)*Užs1!L66,0)+(IF(Užs1!G66="NE-PL-PVC-2mm",(Užs1!E66/1000)*Užs1!L66,0)+(IF(Užs1!I66="NE-PL-PVC-2mm",(Užs1!H66/1000)*Užs1!L66,0)+(IF(Užs1!J66="NE-PL-PVC-2mm",(Užs1!H66/1000)*Užs1!L66,0)))))</f>
        <v>0</v>
      </c>
      <c r="AQ27" s="94">
        <f>SUM(IF(Užs1!F66="NE-PL-PVC-42/2mm",(Užs1!E66/1000)*Užs1!L66,0)+(IF(Užs1!G66="NE-PL-PVC-42/2mm",(Užs1!E66/1000)*Užs1!L66,0)+(IF(Užs1!I66="NE-PL-PVC-42/2mm",(Užs1!H66/1000)*Užs1!L66,0)+(IF(Užs1!J66="NE-PL-PVC-42/2mm",(Užs1!H66/1000)*Užs1!L66,0)))))</f>
        <v>0</v>
      </c>
      <c r="AR27" s="79"/>
    </row>
    <row r="28" spans="1:44" ht="17.100000000000001" customHeight="1">
      <c r="A28" s="79"/>
      <c r="B28" s="233" t="s">
        <v>425</v>
      </c>
      <c r="C28" s="237" t="s">
        <v>425</v>
      </c>
      <c r="D28" s="79"/>
      <c r="E28" s="79"/>
      <c r="F28" s="79"/>
      <c r="G28" s="79"/>
      <c r="H28" s="79"/>
      <c r="I28" s="79"/>
      <c r="J28" s="79"/>
      <c r="K28" s="87">
        <v>27</v>
      </c>
      <c r="L28" s="88">
        <f>Užs1!L67</f>
        <v>0</v>
      </c>
      <c r="M28" s="89">
        <f>(Užs1!E67/1000)*(Užs1!H67/1000)*Užs1!L67</f>
        <v>0</v>
      </c>
      <c r="N28" s="90">
        <f>SUM(IF(Užs1!F67="MEL",(Užs1!E67/1000)*Užs1!L67,0)+(IF(Užs1!G67="MEL",(Užs1!E67/1000)*Užs1!L67,0)+(IF(Užs1!I67="MEL",(Užs1!H67/1000)*Užs1!L67,0)+(IF(Užs1!J67="MEL",(Užs1!H67/1000)*Užs1!L67,0)))))</f>
        <v>0</v>
      </c>
      <c r="O28" s="91">
        <f>SUM(IF(Užs1!F67="MEL-BALTAS",(Užs1!E67/1000)*Užs1!L67,0)+(IF(Užs1!G67="MEL-BALTAS",(Užs1!E67/1000)*Užs1!L67,0)+(IF(Užs1!I67="MEL-BALTAS",(Užs1!H67/1000)*Užs1!L67,0)+(IF(Užs1!J67="MEL-BALTAS",(Užs1!H67/1000)*Užs1!L67,0)))))</f>
        <v>0</v>
      </c>
      <c r="P28" s="91">
        <f>SUM(IF(Užs1!F67="MEL-PILKAS",(Užs1!E67/1000)*Užs1!L67,0)+(IF(Užs1!G67="MEL-PILKAS",(Užs1!E67/1000)*Užs1!L67,0)+(IF(Užs1!I67="MEL-PILKAS",(Užs1!H67/1000)*Užs1!L67,0)+(IF(Užs1!J67="MEL-PILKAS",(Užs1!H67/1000)*Užs1!L67,0)))))</f>
        <v>0</v>
      </c>
      <c r="Q28" s="91">
        <f>SUM(IF(Užs1!F67="MEL-KLIENTO",(Užs1!E67/1000)*Užs1!L67,0)+(IF(Užs1!G67="MEL-KLIENTO",(Užs1!E67/1000)*Užs1!L67,0)+(IF(Užs1!I67="MEL-KLIENTO",(Užs1!H67/1000)*Užs1!L67,0)+(IF(Užs1!J67="MEL-KLIENTO",(Užs1!H67/1000)*Užs1!L67,0)))))</f>
        <v>0</v>
      </c>
      <c r="R28" s="91">
        <f>SUM(IF(Užs1!F67="MEL-NE-PL",(Užs1!E67/1000)*Užs1!L67,0)+(IF(Užs1!G67="MEL-NE-PL",(Užs1!E67/1000)*Užs1!L67,0)+(IF(Užs1!I67="MEL-NE-PL",(Užs1!H67/1000)*Užs1!L67,0)+(IF(Užs1!J67="MEL-NE-PL",(Užs1!H67/1000)*Užs1!L67,0)))))</f>
        <v>0</v>
      </c>
      <c r="S28" s="91">
        <f>SUM(IF(Užs1!F67="MEL-40mm",(Užs1!E67/1000)*Užs1!L67,0)+(IF(Užs1!G67="MEL-40mm",(Užs1!E67/1000)*Užs1!L67,0)+(IF(Užs1!I67="MEL-40mm",(Užs1!H67/1000)*Užs1!L67,0)+(IF(Užs1!J67="MEL-40mm",(Užs1!H67/1000)*Užs1!L67,0)))))</f>
        <v>0</v>
      </c>
      <c r="T28" s="92">
        <f>SUM(IF(Užs1!F67="PVC-04mm",(Užs1!E67/1000)*Užs1!L67,0)+(IF(Užs1!G67="PVC-04mm",(Užs1!E67/1000)*Užs1!L67,0)+(IF(Užs1!I67="PVC-04mm",(Užs1!H67/1000)*Užs1!L67,0)+(IF(Užs1!J67="PVC-04mm",(Užs1!H67/1000)*Užs1!L67,0)))))</f>
        <v>0</v>
      </c>
      <c r="U28" s="92">
        <f>SUM(IF(Užs1!F67="PVC-06mm",(Užs1!E67/1000)*Užs1!L67,0)+(IF(Užs1!G67="PVC-06mm",(Užs1!E67/1000)*Užs1!L67,0)+(IF(Užs1!I67="PVC-06mm",(Užs1!H67/1000)*Užs1!L67,0)+(IF(Užs1!J67="PVC-06mm",(Užs1!H67/1000)*Užs1!L67,0)))))</f>
        <v>0</v>
      </c>
      <c r="V28" s="92">
        <f>SUM(IF(Užs1!F67="PVC-08mm",(Užs1!E67/1000)*Užs1!L67,0)+(IF(Užs1!G67="PVC-08mm",(Užs1!E67/1000)*Užs1!L67,0)+(IF(Užs1!I67="PVC-08mm",(Užs1!H67/1000)*Užs1!L67,0)+(IF(Užs1!J67="PVC-08mm",(Užs1!H67/1000)*Užs1!L67,0)))))</f>
        <v>0</v>
      </c>
      <c r="W28" s="92">
        <f>SUM(IF(Užs1!F67="PVC-1mm",(Užs1!E67/1000)*Užs1!L67,0)+(IF(Užs1!G67="PVC-1mm",(Užs1!E67/1000)*Užs1!L67,0)+(IF(Užs1!I67="PVC-1mm",(Užs1!H67/1000)*Užs1!L67,0)+(IF(Užs1!J67="PVC-1mm",(Užs1!H67/1000)*Užs1!L67,0)))))</f>
        <v>0</v>
      </c>
      <c r="X28" s="92">
        <f>SUM(IF(Užs1!F67="PVC-2mm",(Užs1!E67/1000)*Užs1!L67,0)+(IF(Užs1!G67="PVC-2mm",(Užs1!E67/1000)*Užs1!L67,0)+(IF(Užs1!I67="PVC-2mm",(Užs1!H67/1000)*Užs1!L67,0)+(IF(Užs1!J67="PVC-2mm",(Užs1!H67/1000)*Užs1!L67,0)))))</f>
        <v>0</v>
      </c>
      <c r="Y28" s="92">
        <f>SUM(IF(Užs1!F67="PVC-42/2mm",(Užs1!E67/1000)*Užs1!L67,0)+(IF(Užs1!G67="PVC-42/2mm",(Užs1!E67/1000)*Užs1!L67,0)+(IF(Užs1!I67="PVC-42/2mm",(Užs1!H67/1000)*Užs1!L67,0)+(IF(Užs1!J67="PVC-42/2mm",(Užs1!H67/1000)*Užs1!L67,0)))))</f>
        <v>0</v>
      </c>
      <c r="Z28" s="313">
        <f>SUM(IF(Užs1!F67="BESIULIS-08mm",(Užs1!E67/1000)*Užs1!L67,0)+(IF(Užs1!G67="BESIULIS-08mm",(Užs1!E67/1000)*Užs1!L67,0)+(IF(Užs1!I67="BESIULIS-08mm",(Užs1!H67/1000)*Užs1!L67,0)+(IF(Užs1!J67="BESIULIS-08mm",(Užs1!H67/1000)*Užs1!L67,0)))))</f>
        <v>0</v>
      </c>
      <c r="AA28" s="313">
        <f>SUM(IF(Užs1!F67="BESIULIS-1mm",(Užs1!E67/1000)*Užs1!L67,0)+(IF(Užs1!G67="BESIULIS-1mm",(Užs1!E67/1000)*Užs1!L67,0)+(IF(Užs1!I67="BESIULIS-1mm",(Užs1!H67/1000)*Užs1!L67,0)+(IF(Užs1!J67="BESIULIS-1mm",(Užs1!H67/1000)*Užs1!L67,0)))))</f>
        <v>0</v>
      </c>
      <c r="AB28" s="313">
        <f>SUM(IF(Užs1!F67="BESIULIS-2mm",(Užs1!E67/1000)*Užs1!L67,0)+(IF(Užs1!G67="BESIULIS-2mm",(Užs1!E67/1000)*Užs1!L67,0)+(IF(Užs1!I67="BESIULIS-2mm",(Užs1!H67/1000)*Užs1!L67,0)+(IF(Užs1!J67="BESIULIS-2mm",(Užs1!H67/1000)*Užs1!L67,0)))))</f>
        <v>0</v>
      </c>
      <c r="AC28" s="93">
        <f>SUM(IF(Užs1!F67="KLIEN-PVC-04mm",(Užs1!E67/1000)*Užs1!L67,0)+(IF(Užs1!G67="KLIEN-PVC-04mm",(Užs1!E67/1000)*Užs1!L67,0)+(IF(Užs1!I67="KLIEN-PVC-04mm",(Užs1!H67/1000)*Užs1!L67,0)+(IF(Užs1!J67="KLIEN-PVC-04mm",(Užs1!H67/1000)*Užs1!L67,0)))))</f>
        <v>0</v>
      </c>
      <c r="AD28" s="93">
        <f>SUM(IF(Užs1!F67="KLIEN-PVC-06mm",(Užs1!E67/1000)*Užs1!L67,0)+(IF(Užs1!G67="KLIEN-PVC-06mm",(Užs1!E67/1000)*Užs1!L67,0)+(IF(Užs1!I67="KLIEN-PVC-06mm",(Užs1!H67/1000)*Užs1!L67,0)+(IF(Užs1!J67="KLIEN-PVC-06mm",(Užs1!H67/1000)*Užs1!L67,0)))))</f>
        <v>0</v>
      </c>
      <c r="AE28" s="93">
        <f>SUM(IF(Užs1!F67="KLIEN-PVC-08mm",(Užs1!E67/1000)*Užs1!L67,0)+(IF(Užs1!G67="KLIEN-PVC-08mm",(Užs1!E67/1000)*Užs1!L67,0)+(IF(Užs1!I67="KLIEN-PVC-08mm",(Užs1!H67/1000)*Užs1!L67,0)+(IF(Užs1!J67="KLIEN-PVC-08mm",(Užs1!H67/1000)*Užs1!L67,0)))))</f>
        <v>0</v>
      </c>
      <c r="AF28" s="93">
        <f>SUM(IF(Užs1!F67="KLIEN-PVC-1mm",(Užs1!E67/1000)*Užs1!L67,0)+(IF(Užs1!G67="KLIEN-PVC-1mm",(Užs1!E67/1000)*Užs1!L67,0)+(IF(Užs1!I67="KLIEN-PVC-1mm",(Užs1!H67/1000)*Užs1!L67,0)+(IF(Užs1!J67="KLIEN-PVC-1mm",(Užs1!H67/1000)*Užs1!L67,0)))))</f>
        <v>0</v>
      </c>
      <c r="AG28" s="93">
        <f>SUM(IF(Užs1!F67="KLIEN-PVC-2mm",(Užs1!E67/1000)*Užs1!L67,0)+(IF(Užs1!G67="KLIEN-PVC-2mm",(Užs1!E67/1000)*Užs1!L67,0)+(IF(Užs1!I67="KLIEN-PVC-2mm",(Užs1!H67/1000)*Užs1!L67,0)+(IF(Užs1!J67="KLIEN-PVC-2mm",(Užs1!H67/1000)*Užs1!L67,0)))))</f>
        <v>0</v>
      </c>
      <c r="AH28" s="93">
        <f>SUM(IF(Užs1!F67="KLIEN-PVC-42/2mm",(Užs1!E67/1000)*Užs1!L67,0)+(IF(Užs1!G67="KLIEN-PVC-42/2mm",(Užs1!E67/1000)*Užs1!L67,0)+(IF(Užs1!I67="KLIEN-PVC-42/2mm",(Užs1!H67/1000)*Užs1!L67,0)+(IF(Užs1!J67="KLIEN-PVC-42/2mm",(Užs1!H67/1000)*Užs1!L67,0)))))</f>
        <v>0</v>
      </c>
      <c r="AI28" s="315">
        <f>SUM(IF(Užs1!F67="KLIEN-BESIUL-08mm",(Užs1!E67/1000)*Užs1!L67,0)+(IF(Užs1!G67="KLIEN-BESIUL-08mm",(Užs1!E67/1000)*Užs1!L67,0)+(IF(Užs1!I67="KLIEN-BESIUL-08mm",(Užs1!H67/1000)*Užs1!L67,0)+(IF(Užs1!J67="KLIEN-BESIUL-08mm",(Užs1!H67/1000)*Užs1!L67,0)))))</f>
        <v>0</v>
      </c>
      <c r="AJ28" s="315">
        <f>SUM(IF(Užs1!F67="KLIEN-BESIUL-1mm",(Užs1!E67/1000)*Užs1!L67,0)+(IF(Užs1!G67="KLIEN-BESIUL-1mm",(Užs1!E67/1000)*Užs1!L67,0)+(IF(Užs1!I67="KLIEN-BESIUL-1mm",(Užs1!H67/1000)*Užs1!L67,0)+(IF(Užs1!J67="KLIEN-BESIUL-1mm",(Užs1!H67/1000)*Užs1!L67,0)))))</f>
        <v>0</v>
      </c>
      <c r="AK28" s="315">
        <f>SUM(IF(Užs1!F67="KLIEN-BESIUL-2mm",(Užs1!E67/1000)*Užs1!L67,0)+(IF(Užs1!G67="KLIEN-BESIUL-2mm",(Užs1!E67/1000)*Užs1!L67,0)+(IF(Užs1!I67="KLIEN-BESIUL-2mm",(Užs1!H67/1000)*Užs1!L67,0)+(IF(Užs1!J67="KLIEN-BESIUL-2mm",(Užs1!H67/1000)*Užs1!L67,0)))))</f>
        <v>0</v>
      </c>
      <c r="AL28" s="94">
        <f>SUM(IF(Užs1!F67="NE-PL-PVC-04mm",(Užs1!E67/1000)*Užs1!L67,0)+(IF(Užs1!G67="NE-PL-PVC-04mm",(Užs1!E67/1000)*Užs1!L67,0)+(IF(Užs1!I67="NE-PL-PVC-04mm",(Užs1!H67/1000)*Užs1!L67,0)+(IF(Užs1!J67="NE-PL-PVC-04mm",(Užs1!H67/1000)*Užs1!L67,0)))))</f>
        <v>0</v>
      </c>
      <c r="AM28" s="94">
        <f>SUM(IF(Užs1!F67="NE-PL-PVC-06mm",(Užs1!E67/1000)*Užs1!L67,0)+(IF(Užs1!G67="NE-PL-PVC-06mm",(Užs1!E67/1000)*Užs1!L67,0)+(IF(Užs1!I67="NE-PL-PVC-06mm",(Užs1!H67/1000)*Užs1!L67,0)+(IF(Užs1!J67="NE-PL-PVC-06mm",(Užs1!H67/1000)*Užs1!L67,0)))))</f>
        <v>0</v>
      </c>
      <c r="AN28" s="94">
        <f>SUM(IF(Užs1!F67="NE-PL-PVC-08mm",(Užs1!E67/1000)*Užs1!L67,0)+(IF(Užs1!G67="NE-PL-PVC-08mm",(Užs1!E67/1000)*Užs1!L67,0)+(IF(Užs1!I67="NE-PL-PVC-08mm",(Užs1!H67/1000)*Užs1!L67,0)+(IF(Užs1!J67="NE-PL-PVC-08mm",(Užs1!H67/1000)*Užs1!L67,0)))))</f>
        <v>0</v>
      </c>
      <c r="AO28" s="94">
        <f>SUM(IF(Užs1!F67="NE-PL-PVC-1mm",(Užs1!E67/1000)*Užs1!L67,0)+(IF(Užs1!G67="NE-PL-PVC-1mm",(Užs1!E67/1000)*Užs1!L67,0)+(IF(Užs1!I67="NE-PL-PVC-1mm",(Užs1!H67/1000)*Užs1!L67,0)+(IF(Užs1!J67="NE-PL-PVC-1mm",(Užs1!H67/1000)*Užs1!L67,0)))))</f>
        <v>0</v>
      </c>
      <c r="AP28" s="94">
        <f>SUM(IF(Užs1!F67="NE-PL-PVC-2mm",(Užs1!E67/1000)*Užs1!L67,0)+(IF(Užs1!G67="NE-PL-PVC-2mm",(Užs1!E67/1000)*Užs1!L67,0)+(IF(Užs1!I67="NE-PL-PVC-2mm",(Užs1!H67/1000)*Užs1!L67,0)+(IF(Užs1!J67="NE-PL-PVC-2mm",(Užs1!H67/1000)*Užs1!L67,0)))))</f>
        <v>0</v>
      </c>
      <c r="AQ28" s="94">
        <f>SUM(IF(Užs1!F67="NE-PL-PVC-42/2mm",(Užs1!E67/1000)*Užs1!L67,0)+(IF(Užs1!G67="NE-PL-PVC-42/2mm",(Užs1!E67/1000)*Užs1!L67,0)+(IF(Užs1!I67="NE-PL-PVC-42/2mm",(Užs1!H67/1000)*Užs1!L67,0)+(IF(Užs1!J67="NE-PL-PVC-42/2mm",(Užs1!H67/1000)*Užs1!L67,0)))))</f>
        <v>0</v>
      </c>
      <c r="AR28" s="79"/>
    </row>
    <row r="29" spans="1:44" ht="16.8">
      <c r="A29" s="79"/>
      <c r="B29" s="233" t="s">
        <v>413</v>
      </c>
      <c r="C29" s="236" t="s">
        <v>438</v>
      </c>
      <c r="D29" s="79"/>
      <c r="E29" s="79"/>
      <c r="F29" s="79"/>
      <c r="G29" s="79"/>
      <c r="H29" s="79"/>
      <c r="I29" s="79"/>
      <c r="J29" s="79"/>
      <c r="K29" s="87">
        <v>28</v>
      </c>
      <c r="L29" s="88">
        <f>Užs1!L68</f>
        <v>0</v>
      </c>
      <c r="M29" s="89">
        <f>(Užs1!E68/1000)*(Užs1!H68/1000)*Užs1!L68</f>
        <v>0</v>
      </c>
      <c r="N29" s="90">
        <f>SUM(IF(Užs1!F68="MEL",(Užs1!E68/1000)*Užs1!L68,0)+(IF(Užs1!G68="MEL",(Užs1!E68/1000)*Užs1!L68,0)+(IF(Užs1!I68="MEL",(Užs1!H68/1000)*Užs1!L68,0)+(IF(Užs1!J68="MEL",(Užs1!H68/1000)*Užs1!L68,0)))))</f>
        <v>0</v>
      </c>
      <c r="O29" s="91">
        <f>SUM(IF(Užs1!F68="MEL-BALTAS",(Užs1!E68/1000)*Užs1!L68,0)+(IF(Užs1!G68="MEL-BALTAS",(Užs1!E68/1000)*Užs1!L68,0)+(IF(Užs1!I68="MEL-BALTAS",(Užs1!H68/1000)*Užs1!L68,0)+(IF(Užs1!J68="MEL-BALTAS",(Užs1!H68/1000)*Užs1!L68,0)))))</f>
        <v>0</v>
      </c>
      <c r="P29" s="91">
        <f>SUM(IF(Užs1!F68="MEL-PILKAS",(Užs1!E68/1000)*Užs1!L68,0)+(IF(Užs1!G68="MEL-PILKAS",(Užs1!E68/1000)*Užs1!L68,0)+(IF(Užs1!I68="MEL-PILKAS",(Užs1!H68/1000)*Užs1!L68,0)+(IF(Užs1!J68="MEL-PILKAS",(Užs1!H68/1000)*Užs1!L68,0)))))</f>
        <v>0</v>
      </c>
      <c r="Q29" s="91">
        <f>SUM(IF(Užs1!F68="MEL-KLIENTO",(Užs1!E68/1000)*Užs1!L68,0)+(IF(Užs1!G68="MEL-KLIENTO",(Užs1!E68/1000)*Užs1!L68,0)+(IF(Užs1!I68="MEL-KLIENTO",(Užs1!H68/1000)*Užs1!L68,0)+(IF(Užs1!J68="MEL-KLIENTO",(Užs1!H68/1000)*Užs1!L68,0)))))</f>
        <v>0</v>
      </c>
      <c r="R29" s="91">
        <f>SUM(IF(Užs1!F68="MEL-NE-PL",(Užs1!E68/1000)*Užs1!L68,0)+(IF(Užs1!G68="MEL-NE-PL",(Užs1!E68/1000)*Užs1!L68,0)+(IF(Užs1!I68="MEL-NE-PL",(Užs1!H68/1000)*Užs1!L68,0)+(IF(Užs1!J68="MEL-NE-PL",(Užs1!H68/1000)*Užs1!L68,0)))))</f>
        <v>0</v>
      </c>
      <c r="S29" s="91">
        <f>SUM(IF(Užs1!F68="MEL-40mm",(Užs1!E68/1000)*Užs1!L68,0)+(IF(Užs1!G68="MEL-40mm",(Užs1!E68/1000)*Užs1!L68,0)+(IF(Užs1!I68="MEL-40mm",(Užs1!H68/1000)*Užs1!L68,0)+(IF(Užs1!J68="MEL-40mm",(Užs1!H68/1000)*Užs1!L68,0)))))</f>
        <v>0</v>
      </c>
      <c r="T29" s="92">
        <f>SUM(IF(Užs1!F68="PVC-04mm",(Užs1!E68/1000)*Užs1!L68,0)+(IF(Užs1!G68="PVC-04mm",(Užs1!E68/1000)*Užs1!L68,0)+(IF(Užs1!I68="PVC-04mm",(Užs1!H68/1000)*Užs1!L68,0)+(IF(Užs1!J68="PVC-04mm",(Užs1!H68/1000)*Užs1!L68,0)))))</f>
        <v>0</v>
      </c>
      <c r="U29" s="92">
        <f>SUM(IF(Užs1!F68="PVC-06mm",(Užs1!E68/1000)*Užs1!L68,0)+(IF(Užs1!G68="PVC-06mm",(Užs1!E68/1000)*Užs1!L68,0)+(IF(Užs1!I68="PVC-06mm",(Užs1!H68/1000)*Užs1!L68,0)+(IF(Užs1!J68="PVC-06mm",(Užs1!H68/1000)*Užs1!L68,0)))))</f>
        <v>0</v>
      </c>
      <c r="V29" s="92">
        <f>SUM(IF(Užs1!F68="PVC-08mm",(Užs1!E68/1000)*Užs1!L68,0)+(IF(Užs1!G68="PVC-08mm",(Užs1!E68/1000)*Užs1!L68,0)+(IF(Užs1!I68="PVC-08mm",(Užs1!H68/1000)*Užs1!L68,0)+(IF(Užs1!J68="PVC-08mm",(Užs1!H68/1000)*Užs1!L68,0)))))</f>
        <v>0</v>
      </c>
      <c r="W29" s="92">
        <f>SUM(IF(Užs1!F68="PVC-1mm",(Užs1!E68/1000)*Užs1!L68,0)+(IF(Užs1!G68="PVC-1mm",(Užs1!E68/1000)*Užs1!L68,0)+(IF(Užs1!I68="PVC-1mm",(Užs1!H68/1000)*Užs1!L68,0)+(IF(Užs1!J68="PVC-1mm",(Užs1!H68/1000)*Užs1!L68,0)))))</f>
        <v>0</v>
      </c>
      <c r="X29" s="92">
        <f>SUM(IF(Užs1!F68="PVC-2mm",(Užs1!E68/1000)*Užs1!L68,0)+(IF(Užs1!G68="PVC-2mm",(Užs1!E68/1000)*Užs1!L68,0)+(IF(Užs1!I68="PVC-2mm",(Užs1!H68/1000)*Užs1!L68,0)+(IF(Užs1!J68="PVC-2mm",(Užs1!H68/1000)*Užs1!L68,0)))))</f>
        <v>0</v>
      </c>
      <c r="Y29" s="92">
        <f>SUM(IF(Užs1!F68="PVC-42/2mm",(Užs1!E68/1000)*Užs1!L68,0)+(IF(Užs1!G68="PVC-42/2mm",(Užs1!E68/1000)*Užs1!L68,0)+(IF(Užs1!I68="PVC-42/2mm",(Užs1!H68/1000)*Užs1!L68,0)+(IF(Užs1!J68="PVC-42/2mm",(Užs1!H68/1000)*Užs1!L68,0)))))</f>
        <v>0</v>
      </c>
      <c r="Z29" s="313">
        <f>SUM(IF(Užs1!F68="BESIULIS-08mm",(Užs1!E68/1000)*Užs1!L68,0)+(IF(Užs1!G68="BESIULIS-08mm",(Užs1!E68/1000)*Užs1!L68,0)+(IF(Užs1!I68="BESIULIS-08mm",(Užs1!H68/1000)*Užs1!L68,0)+(IF(Užs1!J68="BESIULIS-08mm",(Užs1!H68/1000)*Užs1!L68,0)))))</f>
        <v>0</v>
      </c>
      <c r="AA29" s="313">
        <f>SUM(IF(Užs1!F68="BESIULIS-1mm",(Užs1!E68/1000)*Užs1!L68,0)+(IF(Užs1!G68="BESIULIS-1mm",(Užs1!E68/1000)*Užs1!L68,0)+(IF(Užs1!I68="BESIULIS-1mm",(Užs1!H68/1000)*Užs1!L68,0)+(IF(Užs1!J68="BESIULIS-1mm",(Užs1!H68/1000)*Užs1!L68,0)))))</f>
        <v>0</v>
      </c>
      <c r="AB29" s="313">
        <f>SUM(IF(Užs1!F68="BESIULIS-2mm",(Užs1!E68/1000)*Užs1!L68,0)+(IF(Užs1!G68="BESIULIS-2mm",(Užs1!E68/1000)*Užs1!L68,0)+(IF(Užs1!I68="BESIULIS-2mm",(Užs1!H68/1000)*Užs1!L68,0)+(IF(Užs1!J68="BESIULIS-2mm",(Užs1!H68/1000)*Užs1!L68,0)))))</f>
        <v>0</v>
      </c>
      <c r="AC29" s="93">
        <f>SUM(IF(Užs1!F68="KLIEN-PVC-04mm",(Užs1!E68/1000)*Užs1!L68,0)+(IF(Užs1!G68="KLIEN-PVC-04mm",(Užs1!E68/1000)*Užs1!L68,0)+(IF(Užs1!I68="KLIEN-PVC-04mm",(Užs1!H68/1000)*Užs1!L68,0)+(IF(Užs1!J68="KLIEN-PVC-04mm",(Užs1!H68/1000)*Užs1!L68,0)))))</f>
        <v>0</v>
      </c>
      <c r="AD29" s="93">
        <f>SUM(IF(Užs1!F68="KLIEN-PVC-06mm",(Užs1!E68/1000)*Užs1!L68,0)+(IF(Užs1!G68="KLIEN-PVC-06mm",(Užs1!E68/1000)*Užs1!L68,0)+(IF(Užs1!I68="KLIEN-PVC-06mm",(Užs1!H68/1000)*Užs1!L68,0)+(IF(Užs1!J68="KLIEN-PVC-06mm",(Užs1!H68/1000)*Užs1!L68,0)))))</f>
        <v>0</v>
      </c>
      <c r="AE29" s="93">
        <f>SUM(IF(Užs1!F68="KLIEN-PVC-08mm",(Užs1!E68/1000)*Užs1!L68,0)+(IF(Užs1!G68="KLIEN-PVC-08mm",(Užs1!E68/1000)*Užs1!L68,0)+(IF(Užs1!I68="KLIEN-PVC-08mm",(Užs1!H68/1000)*Užs1!L68,0)+(IF(Užs1!J68="KLIEN-PVC-08mm",(Užs1!H68/1000)*Užs1!L68,0)))))</f>
        <v>0</v>
      </c>
      <c r="AF29" s="93">
        <f>SUM(IF(Užs1!F68="KLIEN-PVC-1mm",(Užs1!E68/1000)*Užs1!L68,0)+(IF(Užs1!G68="KLIEN-PVC-1mm",(Užs1!E68/1000)*Užs1!L68,0)+(IF(Užs1!I68="KLIEN-PVC-1mm",(Užs1!H68/1000)*Užs1!L68,0)+(IF(Užs1!J68="KLIEN-PVC-1mm",(Užs1!H68/1000)*Užs1!L68,0)))))</f>
        <v>0</v>
      </c>
      <c r="AG29" s="93">
        <f>SUM(IF(Užs1!F68="KLIEN-PVC-2mm",(Užs1!E68/1000)*Užs1!L68,0)+(IF(Užs1!G68="KLIEN-PVC-2mm",(Užs1!E68/1000)*Užs1!L68,0)+(IF(Užs1!I68="KLIEN-PVC-2mm",(Užs1!H68/1000)*Užs1!L68,0)+(IF(Užs1!J68="KLIEN-PVC-2mm",(Užs1!H68/1000)*Užs1!L68,0)))))</f>
        <v>0</v>
      </c>
      <c r="AH29" s="93">
        <f>SUM(IF(Užs1!F68="KLIEN-PVC-42/2mm",(Užs1!E68/1000)*Užs1!L68,0)+(IF(Užs1!G68="KLIEN-PVC-42/2mm",(Užs1!E68/1000)*Užs1!L68,0)+(IF(Užs1!I68="KLIEN-PVC-42/2mm",(Užs1!H68/1000)*Užs1!L68,0)+(IF(Užs1!J68="KLIEN-PVC-42/2mm",(Užs1!H68/1000)*Užs1!L68,0)))))</f>
        <v>0</v>
      </c>
      <c r="AI29" s="315">
        <f>SUM(IF(Užs1!F68="KLIEN-BESIUL-08mm",(Užs1!E68/1000)*Užs1!L68,0)+(IF(Užs1!G68="KLIEN-BESIUL-08mm",(Užs1!E68/1000)*Užs1!L68,0)+(IF(Užs1!I68="KLIEN-BESIUL-08mm",(Užs1!H68/1000)*Užs1!L68,0)+(IF(Užs1!J68="KLIEN-BESIUL-08mm",(Užs1!H68/1000)*Užs1!L68,0)))))</f>
        <v>0</v>
      </c>
      <c r="AJ29" s="315">
        <f>SUM(IF(Užs1!F68="KLIEN-BESIUL-1mm",(Užs1!E68/1000)*Užs1!L68,0)+(IF(Užs1!G68="KLIEN-BESIUL-1mm",(Užs1!E68/1000)*Užs1!L68,0)+(IF(Užs1!I68="KLIEN-BESIUL-1mm",(Užs1!H68/1000)*Užs1!L68,0)+(IF(Užs1!J68="KLIEN-BESIUL-1mm",(Užs1!H68/1000)*Užs1!L68,0)))))</f>
        <v>0</v>
      </c>
      <c r="AK29" s="315">
        <f>SUM(IF(Užs1!F68="KLIEN-BESIUL-2mm",(Užs1!E68/1000)*Užs1!L68,0)+(IF(Užs1!G68="KLIEN-BESIUL-2mm",(Užs1!E68/1000)*Užs1!L68,0)+(IF(Užs1!I68="KLIEN-BESIUL-2mm",(Užs1!H68/1000)*Užs1!L68,0)+(IF(Užs1!J68="KLIEN-BESIUL-2mm",(Užs1!H68/1000)*Užs1!L68,0)))))</f>
        <v>0</v>
      </c>
      <c r="AL29" s="94">
        <f>SUM(IF(Užs1!F68="NE-PL-PVC-04mm",(Užs1!E68/1000)*Užs1!L68,0)+(IF(Užs1!G68="NE-PL-PVC-04mm",(Užs1!E68/1000)*Užs1!L68,0)+(IF(Užs1!I68="NE-PL-PVC-04mm",(Užs1!H68/1000)*Užs1!L68,0)+(IF(Užs1!J68="NE-PL-PVC-04mm",(Užs1!H68/1000)*Užs1!L68,0)))))</f>
        <v>0</v>
      </c>
      <c r="AM29" s="94">
        <f>SUM(IF(Užs1!F68="NE-PL-PVC-06mm",(Užs1!E68/1000)*Užs1!L68,0)+(IF(Užs1!G68="NE-PL-PVC-06mm",(Užs1!E68/1000)*Užs1!L68,0)+(IF(Užs1!I68="NE-PL-PVC-06mm",(Užs1!H68/1000)*Užs1!L68,0)+(IF(Užs1!J68="NE-PL-PVC-06mm",(Užs1!H68/1000)*Užs1!L68,0)))))</f>
        <v>0</v>
      </c>
      <c r="AN29" s="94">
        <f>SUM(IF(Užs1!F68="NE-PL-PVC-08mm",(Užs1!E68/1000)*Užs1!L68,0)+(IF(Užs1!G68="NE-PL-PVC-08mm",(Užs1!E68/1000)*Užs1!L68,0)+(IF(Užs1!I68="NE-PL-PVC-08mm",(Užs1!H68/1000)*Užs1!L68,0)+(IF(Užs1!J68="NE-PL-PVC-08mm",(Užs1!H68/1000)*Užs1!L68,0)))))</f>
        <v>0</v>
      </c>
      <c r="AO29" s="94">
        <f>SUM(IF(Užs1!F68="NE-PL-PVC-1mm",(Užs1!E68/1000)*Užs1!L68,0)+(IF(Užs1!G68="NE-PL-PVC-1mm",(Užs1!E68/1000)*Užs1!L68,0)+(IF(Užs1!I68="NE-PL-PVC-1mm",(Užs1!H68/1000)*Užs1!L68,0)+(IF(Užs1!J68="NE-PL-PVC-1mm",(Užs1!H68/1000)*Užs1!L68,0)))))</f>
        <v>0</v>
      </c>
      <c r="AP29" s="94">
        <f>SUM(IF(Užs1!F68="NE-PL-PVC-2mm",(Užs1!E68/1000)*Užs1!L68,0)+(IF(Užs1!G68="NE-PL-PVC-2mm",(Užs1!E68/1000)*Užs1!L68,0)+(IF(Užs1!I68="NE-PL-PVC-2mm",(Užs1!H68/1000)*Užs1!L68,0)+(IF(Užs1!J68="NE-PL-PVC-2mm",(Užs1!H68/1000)*Užs1!L68,0)))))</f>
        <v>0</v>
      </c>
      <c r="AQ29" s="94">
        <f>SUM(IF(Užs1!F68="NE-PL-PVC-42/2mm",(Užs1!E68/1000)*Užs1!L68,0)+(IF(Užs1!G68="NE-PL-PVC-42/2mm",(Užs1!E68/1000)*Užs1!L68,0)+(IF(Užs1!I68="NE-PL-PVC-42/2mm",(Užs1!H68/1000)*Užs1!L68,0)+(IF(Užs1!J68="NE-PL-PVC-42/2mm",(Užs1!H68/1000)*Užs1!L68,0)))))</f>
        <v>0</v>
      </c>
      <c r="AR29" s="79"/>
    </row>
    <row r="30" spans="1:44" ht="16.8">
      <c r="A30" s="79"/>
      <c r="B30" s="233" t="s">
        <v>414</v>
      </c>
      <c r="C30" s="236" t="s">
        <v>439</v>
      </c>
      <c r="D30" s="79"/>
      <c r="E30" s="79"/>
      <c r="F30" s="79"/>
      <c r="G30" s="79"/>
      <c r="H30" s="79"/>
      <c r="I30" s="79"/>
      <c r="J30" s="79"/>
      <c r="K30" s="87">
        <v>29</v>
      </c>
      <c r="L30" s="88">
        <f>Užs1!L69</f>
        <v>0</v>
      </c>
      <c r="M30" s="89">
        <f>(Užs1!E69/1000)*(Užs1!H69/1000)*Užs1!L69</f>
        <v>0</v>
      </c>
      <c r="N30" s="90">
        <f>SUM(IF(Užs1!F69="MEL",(Užs1!E69/1000)*Užs1!L69,0)+(IF(Užs1!G69="MEL",(Užs1!E69/1000)*Užs1!L69,0)+(IF(Užs1!I69="MEL",(Užs1!H69/1000)*Užs1!L69,0)+(IF(Užs1!J69="MEL",(Užs1!H69/1000)*Užs1!L69,0)))))</f>
        <v>0</v>
      </c>
      <c r="O30" s="91">
        <f>SUM(IF(Užs1!F69="MEL-BALTAS",(Užs1!E69/1000)*Užs1!L69,0)+(IF(Užs1!G69="MEL-BALTAS",(Užs1!E69/1000)*Užs1!L69,0)+(IF(Užs1!I69="MEL-BALTAS",(Užs1!H69/1000)*Užs1!L69,0)+(IF(Užs1!J69="MEL-BALTAS",(Užs1!H69/1000)*Užs1!L69,0)))))</f>
        <v>0</v>
      </c>
      <c r="P30" s="91">
        <f>SUM(IF(Užs1!F69="MEL-PILKAS",(Užs1!E69/1000)*Užs1!L69,0)+(IF(Užs1!G69="MEL-PILKAS",(Užs1!E69/1000)*Užs1!L69,0)+(IF(Užs1!I69="MEL-PILKAS",(Užs1!H69/1000)*Užs1!L69,0)+(IF(Užs1!J69="MEL-PILKAS",(Užs1!H69/1000)*Užs1!L69,0)))))</f>
        <v>0</v>
      </c>
      <c r="Q30" s="91">
        <f>SUM(IF(Užs1!F69="MEL-KLIENTO",(Užs1!E69/1000)*Užs1!L69,0)+(IF(Užs1!G69="MEL-KLIENTO",(Užs1!E69/1000)*Užs1!L69,0)+(IF(Užs1!I69="MEL-KLIENTO",(Užs1!H69/1000)*Užs1!L69,0)+(IF(Užs1!J69="MEL-KLIENTO",(Užs1!H69/1000)*Užs1!L69,0)))))</f>
        <v>0</v>
      </c>
      <c r="R30" s="91">
        <f>SUM(IF(Užs1!F69="MEL-NE-PL",(Užs1!E69/1000)*Užs1!L69,0)+(IF(Užs1!G69="MEL-NE-PL",(Užs1!E69/1000)*Užs1!L69,0)+(IF(Užs1!I69="MEL-NE-PL",(Užs1!H69/1000)*Užs1!L69,0)+(IF(Užs1!J69="MEL-NE-PL",(Užs1!H69/1000)*Užs1!L69,0)))))</f>
        <v>0</v>
      </c>
      <c r="S30" s="91">
        <f>SUM(IF(Užs1!F69="MEL-40mm",(Užs1!E69/1000)*Užs1!L69,0)+(IF(Užs1!G69="MEL-40mm",(Užs1!E69/1000)*Užs1!L69,0)+(IF(Užs1!I69="MEL-40mm",(Užs1!H69/1000)*Užs1!L69,0)+(IF(Užs1!J69="MEL-40mm",(Užs1!H69/1000)*Užs1!L69,0)))))</f>
        <v>0</v>
      </c>
      <c r="T30" s="92">
        <f>SUM(IF(Užs1!F69="PVC-04mm",(Užs1!E69/1000)*Užs1!L69,0)+(IF(Užs1!G69="PVC-04mm",(Užs1!E69/1000)*Užs1!L69,0)+(IF(Užs1!I69="PVC-04mm",(Užs1!H69/1000)*Užs1!L69,0)+(IF(Užs1!J69="PVC-04mm",(Užs1!H69/1000)*Užs1!L69,0)))))</f>
        <v>0</v>
      </c>
      <c r="U30" s="92">
        <f>SUM(IF(Užs1!F69="PVC-06mm",(Užs1!E69/1000)*Užs1!L69,0)+(IF(Užs1!G69="PVC-06mm",(Užs1!E69/1000)*Užs1!L69,0)+(IF(Užs1!I69="PVC-06mm",(Užs1!H69/1000)*Užs1!L69,0)+(IF(Užs1!J69="PVC-06mm",(Užs1!H69/1000)*Užs1!L69,0)))))</f>
        <v>0</v>
      </c>
      <c r="V30" s="92">
        <f>SUM(IF(Užs1!F69="PVC-08mm",(Užs1!E69/1000)*Užs1!L69,0)+(IF(Užs1!G69="PVC-08mm",(Užs1!E69/1000)*Užs1!L69,0)+(IF(Užs1!I69="PVC-08mm",(Užs1!H69/1000)*Užs1!L69,0)+(IF(Užs1!J69="PVC-08mm",(Užs1!H69/1000)*Užs1!L69,0)))))</f>
        <v>0</v>
      </c>
      <c r="W30" s="92">
        <f>SUM(IF(Užs1!F69="PVC-1mm",(Užs1!E69/1000)*Užs1!L69,0)+(IF(Užs1!G69="PVC-1mm",(Užs1!E69/1000)*Užs1!L69,0)+(IF(Užs1!I69="PVC-1mm",(Užs1!H69/1000)*Užs1!L69,0)+(IF(Užs1!J69="PVC-1mm",(Užs1!H69/1000)*Užs1!L69,0)))))</f>
        <v>0</v>
      </c>
      <c r="X30" s="92">
        <f>SUM(IF(Užs1!F69="PVC-2mm",(Užs1!E69/1000)*Užs1!L69,0)+(IF(Užs1!G69="PVC-2mm",(Užs1!E69/1000)*Užs1!L69,0)+(IF(Užs1!I69="PVC-2mm",(Užs1!H69/1000)*Užs1!L69,0)+(IF(Užs1!J69="PVC-2mm",(Užs1!H69/1000)*Užs1!L69,0)))))</f>
        <v>0</v>
      </c>
      <c r="Y30" s="92">
        <f>SUM(IF(Užs1!F69="PVC-42/2mm",(Užs1!E69/1000)*Užs1!L69,0)+(IF(Užs1!G69="PVC-42/2mm",(Užs1!E69/1000)*Užs1!L69,0)+(IF(Užs1!I69="PVC-42/2mm",(Užs1!H69/1000)*Užs1!L69,0)+(IF(Užs1!J69="PVC-42/2mm",(Užs1!H69/1000)*Užs1!L69,0)))))</f>
        <v>0</v>
      </c>
      <c r="Z30" s="313">
        <f>SUM(IF(Užs1!F69="BESIULIS-08mm",(Užs1!E69/1000)*Užs1!L69,0)+(IF(Užs1!G69="BESIULIS-08mm",(Užs1!E69/1000)*Užs1!L69,0)+(IF(Užs1!I69="BESIULIS-08mm",(Užs1!H69/1000)*Užs1!L69,0)+(IF(Užs1!J69="BESIULIS-08mm",(Užs1!H69/1000)*Užs1!L69,0)))))</f>
        <v>0</v>
      </c>
      <c r="AA30" s="313">
        <f>SUM(IF(Užs1!F69="BESIULIS-1mm",(Užs1!E69/1000)*Užs1!L69,0)+(IF(Užs1!G69="BESIULIS-1mm",(Užs1!E69/1000)*Užs1!L69,0)+(IF(Užs1!I69="BESIULIS-1mm",(Užs1!H69/1000)*Užs1!L69,0)+(IF(Užs1!J69="BESIULIS-1mm",(Užs1!H69/1000)*Užs1!L69,0)))))</f>
        <v>0</v>
      </c>
      <c r="AB30" s="313">
        <f>SUM(IF(Užs1!F69="BESIULIS-2mm",(Užs1!E69/1000)*Užs1!L69,0)+(IF(Užs1!G69="BESIULIS-2mm",(Užs1!E69/1000)*Užs1!L69,0)+(IF(Užs1!I69="BESIULIS-2mm",(Užs1!H69/1000)*Užs1!L69,0)+(IF(Užs1!J69="BESIULIS-2mm",(Užs1!H69/1000)*Užs1!L69,0)))))</f>
        <v>0</v>
      </c>
      <c r="AC30" s="93">
        <f>SUM(IF(Užs1!F69="KLIEN-PVC-04mm",(Užs1!E69/1000)*Užs1!L69,0)+(IF(Užs1!G69="KLIEN-PVC-04mm",(Užs1!E69/1000)*Užs1!L69,0)+(IF(Užs1!I69="KLIEN-PVC-04mm",(Užs1!H69/1000)*Užs1!L69,0)+(IF(Užs1!J69="KLIEN-PVC-04mm",(Užs1!H69/1000)*Užs1!L69,0)))))</f>
        <v>0</v>
      </c>
      <c r="AD30" s="93">
        <f>SUM(IF(Užs1!F69="KLIEN-PVC-06mm",(Užs1!E69/1000)*Užs1!L69,0)+(IF(Užs1!G69="KLIEN-PVC-06mm",(Užs1!E69/1000)*Užs1!L69,0)+(IF(Užs1!I69="KLIEN-PVC-06mm",(Užs1!H69/1000)*Užs1!L69,0)+(IF(Užs1!J69="KLIEN-PVC-06mm",(Užs1!H69/1000)*Užs1!L69,0)))))</f>
        <v>0</v>
      </c>
      <c r="AE30" s="93">
        <f>SUM(IF(Užs1!F69="KLIEN-PVC-08mm",(Užs1!E69/1000)*Užs1!L69,0)+(IF(Užs1!G69="KLIEN-PVC-08mm",(Užs1!E69/1000)*Užs1!L69,0)+(IF(Užs1!I69="KLIEN-PVC-08mm",(Užs1!H69/1000)*Užs1!L69,0)+(IF(Užs1!J69="KLIEN-PVC-08mm",(Užs1!H69/1000)*Užs1!L69,0)))))</f>
        <v>0</v>
      </c>
      <c r="AF30" s="93">
        <f>SUM(IF(Užs1!F69="KLIEN-PVC-1mm",(Užs1!E69/1000)*Užs1!L69,0)+(IF(Užs1!G69="KLIEN-PVC-1mm",(Užs1!E69/1000)*Užs1!L69,0)+(IF(Užs1!I69="KLIEN-PVC-1mm",(Užs1!H69/1000)*Užs1!L69,0)+(IF(Užs1!J69="KLIEN-PVC-1mm",(Užs1!H69/1000)*Užs1!L69,0)))))</f>
        <v>0</v>
      </c>
      <c r="AG30" s="93">
        <f>SUM(IF(Užs1!F69="KLIEN-PVC-2mm",(Užs1!E69/1000)*Užs1!L69,0)+(IF(Užs1!G69="KLIEN-PVC-2mm",(Užs1!E69/1000)*Užs1!L69,0)+(IF(Užs1!I69="KLIEN-PVC-2mm",(Užs1!H69/1000)*Užs1!L69,0)+(IF(Užs1!J69="KLIEN-PVC-2mm",(Užs1!H69/1000)*Užs1!L69,0)))))</f>
        <v>0</v>
      </c>
      <c r="AH30" s="93">
        <f>SUM(IF(Užs1!F69="KLIEN-PVC-42/2mm",(Užs1!E69/1000)*Užs1!L69,0)+(IF(Užs1!G69="KLIEN-PVC-42/2mm",(Užs1!E69/1000)*Užs1!L69,0)+(IF(Užs1!I69="KLIEN-PVC-42/2mm",(Užs1!H69/1000)*Užs1!L69,0)+(IF(Užs1!J69="KLIEN-PVC-42/2mm",(Užs1!H69/1000)*Užs1!L69,0)))))</f>
        <v>0</v>
      </c>
      <c r="AI30" s="315">
        <f>SUM(IF(Užs1!F69="KLIEN-BESIUL-08mm",(Užs1!E69/1000)*Užs1!L69,0)+(IF(Užs1!G69="KLIEN-BESIUL-08mm",(Užs1!E69/1000)*Užs1!L69,0)+(IF(Užs1!I69="KLIEN-BESIUL-08mm",(Užs1!H69/1000)*Užs1!L69,0)+(IF(Užs1!J69="KLIEN-BESIUL-08mm",(Užs1!H69/1000)*Užs1!L69,0)))))</f>
        <v>0</v>
      </c>
      <c r="AJ30" s="315">
        <f>SUM(IF(Užs1!F69="KLIEN-BESIUL-1mm",(Užs1!E69/1000)*Užs1!L69,0)+(IF(Užs1!G69="KLIEN-BESIUL-1mm",(Užs1!E69/1000)*Užs1!L69,0)+(IF(Užs1!I69="KLIEN-BESIUL-1mm",(Užs1!H69/1000)*Užs1!L69,0)+(IF(Užs1!J69="KLIEN-BESIUL-1mm",(Užs1!H69/1000)*Užs1!L69,0)))))</f>
        <v>0</v>
      </c>
      <c r="AK30" s="315">
        <f>SUM(IF(Užs1!F69="KLIEN-BESIUL-2mm",(Užs1!E69/1000)*Užs1!L69,0)+(IF(Užs1!G69="KLIEN-BESIUL-2mm",(Užs1!E69/1000)*Užs1!L69,0)+(IF(Užs1!I69="KLIEN-BESIUL-2mm",(Užs1!H69/1000)*Užs1!L69,0)+(IF(Užs1!J69="KLIEN-BESIUL-2mm",(Užs1!H69/1000)*Užs1!L69,0)))))</f>
        <v>0</v>
      </c>
      <c r="AL30" s="94">
        <f>SUM(IF(Užs1!F69="NE-PL-PVC-04mm",(Užs1!E69/1000)*Užs1!L69,0)+(IF(Užs1!G69="NE-PL-PVC-04mm",(Užs1!E69/1000)*Užs1!L69,0)+(IF(Užs1!I69="NE-PL-PVC-04mm",(Užs1!H69/1000)*Užs1!L69,0)+(IF(Užs1!J69="NE-PL-PVC-04mm",(Užs1!H69/1000)*Užs1!L69,0)))))</f>
        <v>0</v>
      </c>
      <c r="AM30" s="94">
        <f>SUM(IF(Užs1!F69="NE-PL-PVC-06mm",(Užs1!E69/1000)*Užs1!L69,0)+(IF(Užs1!G69="NE-PL-PVC-06mm",(Užs1!E69/1000)*Užs1!L69,0)+(IF(Užs1!I69="NE-PL-PVC-06mm",(Užs1!H69/1000)*Užs1!L69,0)+(IF(Užs1!J69="NE-PL-PVC-06mm",(Užs1!H69/1000)*Užs1!L69,0)))))</f>
        <v>0</v>
      </c>
      <c r="AN30" s="94">
        <f>SUM(IF(Užs1!F69="NE-PL-PVC-08mm",(Užs1!E69/1000)*Užs1!L69,0)+(IF(Užs1!G69="NE-PL-PVC-08mm",(Užs1!E69/1000)*Užs1!L69,0)+(IF(Užs1!I69="NE-PL-PVC-08mm",(Užs1!H69/1000)*Užs1!L69,0)+(IF(Užs1!J69="NE-PL-PVC-08mm",(Užs1!H69/1000)*Užs1!L69,0)))))</f>
        <v>0</v>
      </c>
      <c r="AO30" s="94">
        <f>SUM(IF(Užs1!F69="NE-PL-PVC-1mm",(Užs1!E69/1000)*Užs1!L69,0)+(IF(Užs1!G69="NE-PL-PVC-1mm",(Užs1!E69/1000)*Užs1!L69,0)+(IF(Užs1!I69="NE-PL-PVC-1mm",(Užs1!H69/1000)*Užs1!L69,0)+(IF(Užs1!J69="NE-PL-PVC-1mm",(Užs1!H69/1000)*Užs1!L69,0)))))</f>
        <v>0</v>
      </c>
      <c r="AP30" s="94">
        <f>SUM(IF(Užs1!F69="NE-PL-PVC-2mm",(Užs1!E69/1000)*Užs1!L69,0)+(IF(Užs1!G69="NE-PL-PVC-2mm",(Užs1!E69/1000)*Užs1!L69,0)+(IF(Užs1!I69="NE-PL-PVC-2mm",(Užs1!H69/1000)*Užs1!L69,0)+(IF(Užs1!J69="NE-PL-PVC-2mm",(Užs1!H69/1000)*Užs1!L69,0)))))</f>
        <v>0</v>
      </c>
      <c r="AQ30" s="94">
        <f>SUM(IF(Užs1!F69="NE-PL-PVC-42/2mm",(Užs1!E69/1000)*Užs1!L69,0)+(IF(Užs1!G69="NE-PL-PVC-42/2mm",(Užs1!E69/1000)*Užs1!L69,0)+(IF(Užs1!I69="NE-PL-PVC-42/2mm",(Užs1!H69/1000)*Užs1!L69,0)+(IF(Užs1!J69="NE-PL-PVC-42/2mm",(Užs1!H69/1000)*Užs1!L69,0)))))</f>
        <v>0</v>
      </c>
      <c r="AR30" s="79"/>
    </row>
    <row r="31" spans="1:44" ht="16.8">
      <c r="A31" s="79"/>
      <c r="B31" s="233" t="s">
        <v>415</v>
      </c>
      <c r="C31" s="236" t="s">
        <v>440</v>
      </c>
      <c r="D31" s="79"/>
      <c r="E31" s="79"/>
      <c r="F31" s="79"/>
      <c r="G31" s="79"/>
      <c r="H31" s="79"/>
      <c r="I31" s="79"/>
      <c r="J31" s="79"/>
      <c r="K31" s="87">
        <v>30</v>
      </c>
      <c r="L31" s="88">
        <f>Užs1!L70</f>
        <v>0</v>
      </c>
      <c r="M31" s="89">
        <f>(Užs1!E70/1000)*(Užs1!H70/1000)*Užs1!L70</f>
        <v>0</v>
      </c>
      <c r="N31" s="90">
        <f>SUM(IF(Užs1!F70="MEL",(Užs1!E70/1000)*Užs1!L70,0)+(IF(Užs1!G70="MEL",(Užs1!E70/1000)*Užs1!L70,0)+(IF(Užs1!I70="MEL",(Užs1!H70/1000)*Užs1!L70,0)+(IF(Užs1!J70="MEL",(Užs1!H70/1000)*Užs1!L70,0)))))</f>
        <v>0</v>
      </c>
      <c r="O31" s="91">
        <f>SUM(IF(Užs1!F70="MEL-BALTAS",(Užs1!E70/1000)*Užs1!L70,0)+(IF(Užs1!G70="MEL-BALTAS",(Užs1!E70/1000)*Užs1!L70,0)+(IF(Užs1!I70="MEL-BALTAS",(Užs1!H70/1000)*Užs1!L70,0)+(IF(Užs1!J70="MEL-BALTAS",(Užs1!H70/1000)*Užs1!L70,0)))))</f>
        <v>0</v>
      </c>
      <c r="P31" s="91">
        <f>SUM(IF(Užs1!F70="MEL-PILKAS",(Užs1!E70/1000)*Užs1!L70,0)+(IF(Užs1!G70="MEL-PILKAS",(Užs1!E70/1000)*Užs1!L70,0)+(IF(Užs1!I70="MEL-PILKAS",(Užs1!H70/1000)*Užs1!L70,0)+(IF(Užs1!J70="MEL-PILKAS",(Užs1!H70/1000)*Užs1!L70,0)))))</f>
        <v>0</v>
      </c>
      <c r="Q31" s="91">
        <f>SUM(IF(Užs1!F70="MEL-KLIENTO",(Užs1!E70/1000)*Užs1!L70,0)+(IF(Užs1!G70="MEL-KLIENTO",(Užs1!E70/1000)*Užs1!L70,0)+(IF(Užs1!I70="MEL-KLIENTO",(Užs1!H70/1000)*Užs1!L70,0)+(IF(Užs1!J70="MEL-KLIENTO",(Užs1!H70/1000)*Užs1!L70,0)))))</f>
        <v>0</v>
      </c>
      <c r="R31" s="91">
        <f>SUM(IF(Užs1!F70="MEL-NE-PL",(Užs1!E70/1000)*Užs1!L70,0)+(IF(Užs1!G70="MEL-NE-PL",(Užs1!E70/1000)*Užs1!L70,0)+(IF(Užs1!I70="MEL-NE-PL",(Užs1!H70/1000)*Užs1!L70,0)+(IF(Užs1!J70="MEL-NE-PL",(Užs1!H70/1000)*Užs1!L70,0)))))</f>
        <v>0</v>
      </c>
      <c r="S31" s="91">
        <f>SUM(IF(Užs1!F70="MEL-40mm",(Užs1!E70/1000)*Užs1!L70,0)+(IF(Užs1!G70="MEL-40mm",(Užs1!E70/1000)*Užs1!L70,0)+(IF(Užs1!I70="MEL-40mm",(Užs1!H70/1000)*Užs1!L70,0)+(IF(Užs1!J70="MEL-40mm",(Užs1!H70/1000)*Užs1!L70,0)))))</f>
        <v>0</v>
      </c>
      <c r="T31" s="92">
        <f>SUM(IF(Užs1!F70="PVC-04mm",(Užs1!E70/1000)*Užs1!L70,0)+(IF(Užs1!G70="PVC-04mm",(Užs1!E70/1000)*Užs1!L70,0)+(IF(Užs1!I70="PVC-04mm",(Užs1!H70/1000)*Užs1!L70,0)+(IF(Užs1!J70="PVC-04mm",(Užs1!H70/1000)*Užs1!L70,0)))))</f>
        <v>0</v>
      </c>
      <c r="U31" s="92">
        <f>SUM(IF(Užs1!F70="PVC-06mm",(Užs1!E70/1000)*Užs1!L70,0)+(IF(Užs1!G70="PVC-06mm",(Užs1!E70/1000)*Užs1!L70,0)+(IF(Užs1!I70="PVC-06mm",(Užs1!H70/1000)*Užs1!L70,0)+(IF(Užs1!J70="PVC-06mm",(Užs1!H70/1000)*Užs1!L70,0)))))</f>
        <v>0</v>
      </c>
      <c r="V31" s="92">
        <f>SUM(IF(Užs1!F70="PVC-08mm",(Užs1!E70/1000)*Užs1!L70,0)+(IF(Užs1!G70="PVC-08mm",(Užs1!E70/1000)*Užs1!L70,0)+(IF(Užs1!I70="PVC-08mm",(Užs1!H70/1000)*Užs1!L70,0)+(IF(Užs1!J70="PVC-08mm",(Užs1!H70/1000)*Užs1!L70,0)))))</f>
        <v>0</v>
      </c>
      <c r="W31" s="92">
        <f>SUM(IF(Užs1!F70="PVC-1mm",(Užs1!E70/1000)*Užs1!L70,0)+(IF(Užs1!G70="PVC-1mm",(Užs1!E70/1000)*Užs1!L70,0)+(IF(Užs1!I70="PVC-1mm",(Užs1!H70/1000)*Užs1!L70,0)+(IF(Užs1!J70="PVC-1mm",(Užs1!H70/1000)*Užs1!L70,0)))))</f>
        <v>0</v>
      </c>
      <c r="X31" s="92">
        <f>SUM(IF(Užs1!F70="PVC-2mm",(Užs1!E70/1000)*Užs1!L70,0)+(IF(Užs1!G70="PVC-2mm",(Užs1!E70/1000)*Užs1!L70,0)+(IF(Užs1!I70="PVC-2mm",(Užs1!H70/1000)*Užs1!L70,0)+(IF(Užs1!J70="PVC-2mm",(Užs1!H70/1000)*Užs1!L70,0)))))</f>
        <v>0</v>
      </c>
      <c r="Y31" s="92">
        <f>SUM(IF(Užs1!F70="PVC-42/2mm",(Užs1!E70/1000)*Užs1!L70,0)+(IF(Užs1!G70="PVC-42/2mm",(Užs1!E70/1000)*Užs1!L70,0)+(IF(Užs1!I70="PVC-42/2mm",(Užs1!H70/1000)*Užs1!L70,0)+(IF(Užs1!J70="PVC-42/2mm",(Užs1!H70/1000)*Užs1!L70,0)))))</f>
        <v>0</v>
      </c>
      <c r="Z31" s="313">
        <f>SUM(IF(Užs1!F70="BESIULIS-08mm",(Užs1!E70/1000)*Užs1!L70,0)+(IF(Užs1!G70="BESIULIS-08mm",(Užs1!E70/1000)*Užs1!L70,0)+(IF(Užs1!I70="BESIULIS-08mm",(Užs1!H70/1000)*Užs1!L70,0)+(IF(Užs1!J70="BESIULIS-08mm",(Užs1!H70/1000)*Užs1!L70,0)))))</f>
        <v>0</v>
      </c>
      <c r="AA31" s="313">
        <f>SUM(IF(Užs1!F70="BESIULIS-1mm",(Užs1!E70/1000)*Užs1!L70,0)+(IF(Užs1!G70="BESIULIS-1mm",(Užs1!E70/1000)*Užs1!L70,0)+(IF(Užs1!I70="BESIULIS-1mm",(Užs1!H70/1000)*Užs1!L70,0)+(IF(Užs1!J70="BESIULIS-1mm",(Užs1!H70/1000)*Užs1!L70,0)))))</f>
        <v>0</v>
      </c>
      <c r="AB31" s="313">
        <f>SUM(IF(Užs1!F70="BESIULIS-2mm",(Užs1!E70/1000)*Užs1!L70,0)+(IF(Užs1!G70="BESIULIS-2mm",(Užs1!E70/1000)*Užs1!L70,0)+(IF(Užs1!I70="BESIULIS-2mm",(Užs1!H70/1000)*Užs1!L70,0)+(IF(Užs1!J70="BESIULIS-2mm",(Užs1!H70/1000)*Užs1!L70,0)))))</f>
        <v>0</v>
      </c>
      <c r="AC31" s="93">
        <f>SUM(IF(Užs1!F70="KLIEN-PVC-04mm",(Užs1!E70/1000)*Užs1!L70,0)+(IF(Užs1!G70="KLIEN-PVC-04mm",(Užs1!E70/1000)*Užs1!L70,0)+(IF(Užs1!I70="KLIEN-PVC-04mm",(Užs1!H70/1000)*Užs1!L70,0)+(IF(Užs1!J70="KLIEN-PVC-04mm",(Užs1!H70/1000)*Užs1!L70,0)))))</f>
        <v>0</v>
      </c>
      <c r="AD31" s="93">
        <f>SUM(IF(Užs1!F70="KLIEN-PVC-06mm",(Užs1!E70/1000)*Užs1!L70,0)+(IF(Užs1!G70="KLIEN-PVC-06mm",(Užs1!E70/1000)*Užs1!L70,0)+(IF(Užs1!I70="KLIEN-PVC-06mm",(Užs1!H70/1000)*Užs1!L70,0)+(IF(Užs1!J70="KLIEN-PVC-06mm",(Užs1!H70/1000)*Užs1!L70,0)))))</f>
        <v>0</v>
      </c>
      <c r="AE31" s="93">
        <f>SUM(IF(Užs1!F70="KLIEN-PVC-08mm",(Užs1!E70/1000)*Užs1!L70,0)+(IF(Užs1!G70="KLIEN-PVC-08mm",(Užs1!E70/1000)*Užs1!L70,0)+(IF(Užs1!I70="KLIEN-PVC-08mm",(Užs1!H70/1000)*Užs1!L70,0)+(IF(Užs1!J70="KLIEN-PVC-08mm",(Užs1!H70/1000)*Užs1!L70,0)))))</f>
        <v>0</v>
      </c>
      <c r="AF31" s="93">
        <f>SUM(IF(Užs1!F70="KLIEN-PVC-1mm",(Užs1!E70/1000)*Užs1!L70,0)+(IF(Užs1!G70="KLIEN-PVC-1mm",(Užs1!E70/1000)*Užs1!L70,0)+(IF(Užs1!I70="KLIEN-PVC-1mm",(Užs1!H70/1000)*Užs1!L70,0)+(IF(Užs1!J70="KLIEN-PVC-1mm",(Užs1!H70/1000)*Užs1!L70,0)))))</f>
        <v>0</v>
      </c>
      <c r="AG31" s="93">
        <f>SUM(IF(Užs1!F70="KLIEN-PVC-2mm",(Užs1!E70/1000)*Užs1!L70,0)+(IF(Užs1!G70="KLIEN-PVC-2mm",(Užs1!E70/1000)*Užs1!L70,0)+(IF(Užs1!I70="KLIEN-PVC-2mm",(Užs1!H70/1000)*Užs1!L70,0)+(IF(Užs1!J70="KLIEN-PVC-2mm",(Užs1!H70/1000)*Užs1!L70,0)))))</f>
        <v>0</v>
      </c>
      <c r="AH31" s="93">
        <f>SUM(IF(Užs1!F70="KLIEN-PVC-42/2mm",(Užs1!E70/1000)*Užs1!L70,0)+(IF(Užs1!G70="KLIEN-PVC-42/2mm",(Užs1!E70/1000)*Užs1!L70,0)+(IF(Užs1!I70="KLIEN-PVC-42/2mm",(Užs1!H70/1000)*Užs1!L70,0)+(IF(Užs1!J70="KLIEN-PVC-42/2mm",(Užs1!H70/1000)*Užs1!L70,0)))))</f>
        <v>0</v>
      </c>
      <c r="AI31" s="315">
        <f>SUM(IF(Užs1!F70="KLIEN-BESIUL-08mm",(Užs1!E70/1000)*Užs1!L70,0)+(IF(Užs1!G70="KLIEN-BESIUL-08mm",(Užs1!E70/1000)*Užs1!L70,0)+(IF(Užs1!I70="KLIEN-BESIUL-08mm",(Užs1!H70/1000)*Užs1!L70,0)+(IF(Užs1!J70="KLIEN-BESIUL-08mm",(Užs1!H70/1000)*Užs1!L70,0)))))</f>
        <v>0</v>
      </c>
      <c r="AJ31" s="315">
        <f>SUM(IF(Užs1!F70="KLIEN-BESIUL-1mm",(Užs1!E70/1000)*Užs1!L70,0)+(IF(Užs1!G70="KLIEN-BESIUL-1mm",(Užs1!E70/1000)*Užs1!L70,0)+(IF(Užs1!I70="KLIEN-BESIUL-1mm",(Užs1!H70/1000)*Užs1!L70,0)+(IF(Užs1!J70="KLIEN-BESIUL-1mm",(Užs1!H70/1000)*Užs1!L70,0)))))</f>
        <v>0</v>
      </c>
      <c r="AK31" s="315">
        <f>SUM(IF(Užs1!F70="KLIEN-BESIUL-2mm",(Užs1!E70/1000)*Užs1!L70,0)+(IF(Užs1!G70="KLIEN-BESIUL-2mm",(Užs1!E70/1000)*Užs1!L70,0)+(IF(Užs1!I70="KLIEN-BESIUL-2mm",(Užs1!H70/1000)*Užs1!L70,0)+(IF(Užs1!J70="KLIEN-BESIUL-2mm",(Užs1!H70/1000)*Užs1!L70,0)))))</f>
        <v>0</v>
      </c>
      <c r="AL31" s="94">
        <f>SUM(IF(Užs1!F70="NE-PL-PVC-04mm",(Užs1!E70/1000)*Užs1!L70,0)+(IF(Užs1!G70="NE-PL-PVC-04mm",(Užs1!E70/1000)*Užs1!L70,0)+(IF(Užs1!I70="NE-PL-PVC-04mm",(Užs1!H70/1000)*Užs1!L70,0)+(IF(Užs1!J70="NE-PL-PVC-04mm",(Užs1!H70/1000)*Užs1!L70,0)))))</f>
        <v>0</v>
      </c>
      <c r="AM31" s="94">
        <f>SUM(IF(Užs1!F70="NE-PL-PVC-06mm",(Užs1!E70/1000)*Užs1!L70,0)+(IF(Užs1!G70="NE-PL-PVC-06mm",(Užs1!E70/1000)*Užs1!L70,0)+(IF(Užs1!I70="NE-PL-PVC-06mm",(Užs1!H70/1000)*Užs1!L70,0)+(IF(Užs1!J70="NE-PL-PVC-06mm",(Užs1!H70/1000)*Užs1!L70,0)))))</f>
        <v>0</v>
      </c>
      <c r="AN31" s="94">
        <f>SUM(IF(Užs1!F70="NE-PL-PVC-08mm",(Užs1!E70/1000)*Užs1!L70,0)+(IF(Užs1!G70="NE-PL-PVC-08mm",(Užs1!E70/1000)*Užs1!L70,0)+(IF(Užs1!I70="NE-PL-PVC-08mm",(Užs1!H70/1000)*Užs1!L70,0)+(IF(Užs1!J70="NE-PL-PVC-08mm",(Užs1!H70/1000)*Užs1!L70,0)))))</f>
        <v>0</v>
      </c>
      <c r="AO31" s="94">
        <f>SUM(IF(Užs1!F70="NE-PL-PVC-1mm",(Užs1!E70/1000)*Užs1!L70,0)+(IF(Užs1!G70="NE-PL-PVC-1mm",(Užs1!E70/1000)*Užs1!L70,0)+(IF(Užs1!I70="NE-PL-PVC-1mm",(Užs1!H70/1000)*Užs1!L70,0)+(IF(Užs1!J70="NE-PL-PVC-1mm",(Užs1!H70/1000)*Užs1!L70,0)))))</f>
        <v>0</v>
      </c>
      <c r="AP31" s="94">
        <f>SUM(IF(Užs1!F70="NE-PL-PVC-2mm",(Užs1!E70/1000)*Užs1!L70,0)+(IF(Užs1!G70="NE-PL-PVC-2mm",(Užs1!E70/1000)*Užs1!L70,0)+(IF(Užs1!I70="NE-PL-PVC-2mm",(Užs1!H70/1000)*Užs1!L70,0)+(IF(Užs1!J70="NE-PL-PVC-2mm",(Užs1!H70/1000)*Užs1!L70,0)))))</f>
        <v>0</v>
      </c>
      <c r="AQ31" s="94">
        <f>SUM(IF(Užs1!F70="NE-PL-PVC-42/2mm",(Užs1!E70/1000)*Užs1!L70,0)+(IF(Užs1!G70="NE-PL-PVC-42/2mm",(Užs1!E70/1000)*Užs1!L70,0)+(IF(Užs1!I70="NE-PL-PVC-42/2mm",(Užs1!H70/1000)*Užs1!L70,0)+(IF(Užs1!J70="NE-PL-PVC-42/2mm",(Užs1!H70/1000)*Užs1!L70,0)))))</f>
        <v>0</v>
      </c>
      <c r="AR31" s="79"/>
    </row>
    <row r="32" spans="1:44" ht="16.8">
      <c r="A32" s="79"/>
      <c r="B32" s="233" t="s">
        <v>416</v>
      </c>
      <c r="C32" s="236" t="s">
        <v>441</v>
      </c>
      <c r="D32" s="79"/>
      <c r="E32" s="79"/>
      <c r="F32" s="79"/>
      <c r="G32" s="79"/>
      <c r="H32" s="79"/>
      <c r="I32" s="79"/>
      <c r="J32" s="79"/>
      <c r="K32" s="87">
        <v>31</v>
      </c>
      <c r="L32" s="88">
        <f>Užs1!L71</f>
        <v>0</v>
      </c>
      <c r="M32" s="89">
        <f>(Užs1!E71/1000)*(Užs1!H71/1000)*Užs1!L71</f>
        <v>0</v>
      </c>
      <c r="N32" s="90">
        <f>SUM(IF(Užs1!F71="MEL",(Užs1!E71/1000)*Užs1!L71,0)+(IF(Užs1!G71="MEL",(Užs1!E71/1000)*Užs1!L71,0)+(IF(Užs1!I71="MEL",(Užs1!H71/1000)*Užs1!L71,0)+(IF(Užs1!J71="MEL",(Užs1!H71/1000)*Užs1!L71,0)))))</f>
        <v>0</v>
      </c>
      <c r="O32" s="91">
        <f>SUM(IF(Užs1!F71="MEL-BALTAS",(Užs1!E71/1000)*Užs1!L71,0)+(IF(Užs1!G71="MEL-BALTAS",(Užs1!E71/1000)*Užs1!L71,0)+(IF(Užs1!I71="MEL-BALTAS",(Užs1!H71/1000)*Užs1!L71,0)+(IF(Užs1!J71="MEL-BALTAS",(Užs1!H71/1000)*Užs1!L71,0)))))</f>
        <v>0</v>
      </c>
      <c r="P32" s="91">
        <f>SUM(IF(Užs1!F71="MEL-PILKAS",(Užs1!E71/1000)*Užs1!L71,0)+(IF(Užs1!G71="MEL-PILKAS",(Užs1!E71/1000)*Užs1!L71,0)+(IF(Užs1!I71="MEL-PILKAS",(Užs1!H71/1000)*Užs1!L71,0)+(IF(Užs1!J71="MEL-PILKAS",(Užs1!H71/1000)*Užs1!L71,0)))))</f>
        <v>0</v>
      </c>
      <c r="Q32" s="91">
        <f>SUM(IF(Užs1!F71="MEL-KLIENTO",(Užs1!E71/1000)*Užs1!L71,0)+(IF(Užs1!G71="MEL-KLIENTO",(Užs1!E71/1000)*Užs1!L71,0)+(IF(Užs1!I71="MEL-KLIENTO",(Užs1!H71/1000)*Užs1!L71,0)+(IF(Užs1!J71="MEL-KLIENTO",(Užs1!H71/1000)*Užs1!L71,0)))))</f>
        <v>0</v>
      </c>
      <c r="R32" s="91">
        <f>SUM(IF(Užs1!F71="MEL-NE-PL",(Užs1!E71/1000)*Užs1!L71,0)+(IF(Užs1!G71="MEL-NE-PL",(Užs1!E71/1000)*Užs1!L71,0)+(IF(Užs1!I71="MEL-NE-PL",(Užs1!H71/1000)*Užs1!L71,0)+(IF(Užs1!J71="MEL-NE-PL",(Užs1!H71/1000)*Užs1!L71,0)))))</f>
        <v>0</v>
      </c>
      <c r="S32" s="91">
        <f>SUM(IF(Užs1!F71="MEL-40mm",(Užs1!E71/1000)*Užs1!L71,0)+(IF(Užs1!G71="MEL-40mm",(Užs1!E71/1000)*Užs1!L71,0)+(IF(Užs1!I71="MEL-40mm",(Užs1!H71/1000)*Užs1!L71,0)+(IF(Užs1!J71="MEL-40mm",(Užs1!H71/1000)*Užs1!L71,0)))))</f>
        <v>0</v>
      </c>
      <c r="T32" s="92">
        <f>SUM(IF(Užs1!F71="PVC-04mm",(Užs1!E71/1000)*Užs1!L71,0)+(IF(Užs1!G71="PVC-04mm",(Užs1!E71/1000)*Užs1!L71,0)+(IF(Užs1!I71="PVC-04mm",(Užs1!H71/1000)*Užs1!L71,0)+(IF(Užs1!J71="PVC-04mm",(Užs1!H71/1000)*Užs1!L71,0)))))</f>
        <v>0</v>
      </c>
      <c r="U32" s="92">
        <f>SUM(IF(Užs1!F71="PVC-06mm",(Užs1!E71/1000)*Užs1!L71,0)+(IF(Užs1!G71="PVC-06mm",(Užs1!E71/1000)*Užs1!L71,0)+(IF(Užs1!I71="PVC-06mm",(Užs1!H71/1000)*Užs1!L71,0)+(IF(Užs1!J71="PVC-06mm",(Užs1!H71/1000)*Užs1!L71,0)))))</f>
        <v>0</v>
      </c>
      <c r="V32" s="92">
        <f>SUM(IF(Užs1!F71="PVC-08mm",(Užs1!E71/1000)*Užs1!L71,0)+(IF(Užs1!G71="PVC-08mm",(Užs1!E71/1000)*Užs1!L71,0)+(IF(Užs1!I71="PVC-08mm",(Užs1!H71/1000)*Užs1!L71,0)+(IF(Užs1!J71="PVC-08mm",(Užs1!H71/1000)*Užs1!L71,0)))))</f>
        <v>0</v>
      </c>
      <c r="W32" s="92">
        <f>SUM(IF(Užs1!F71="PVC-1mm",(Užs1!E71/1000)*Užs1!L71,0)+(IF(Užs1!G71="PVC-1mm",(Užs1!E71/1000)*Užs1!L71,0)+(IF(Užs1!I71="PVC-1mm",(Užs1!H71/1000)*Užs1!L71,0)+(IF(Užs1!J71="PVC-1mm",(Užs1!H71/1000)*Užs1!L71,0)))))</f>
        <v>0</v>
      </c>
      <c r="X32" s="92">
        <f>SUM(IF(Užs1!F71="PVC-2mm",(Užs1!E71/1000)*Užs1!L71,0)+(IF(Užs1!G71="PVC-2mm",(Užs1!E71/1000)*Užs1!L71,0)+(IF(Užs1!I71="PVC-2mm",(Užs1!H71/1000)*Užs1!L71,0)+(IF(Užs1!J71="PVC-2mm",(Užs1!H71/1000)*Užs1!L71,0)))))</f>
        <v>0</v>
      </c>
      <c r="Y32" s="92">
        <f>SUM(IF(Užs1!F71="PVC-42/2mm",(Užs1!E71/1000)*Užs1!L71,0)+(IF(Užs1!G71="PVC-42/2mm",(Užs1!E71/1000)*Užs1!L71,0)+(IF(Užs1!I71="PVC-42/2mm",(Užs1!H71/1000)*Užs1!L71,0)+(IF(Užs1!J71="PVC-42/2mm",(Užs1!H71/1000)*Užs1!L71,0)))))</f>
        <v>0</v>
      </c>
      <c r="Z32" s="313">
        <f>SUM(IF(Užs1!F71="BESIULIS-08mm",(Užs1!E71/1000)*Užs1!L71,0)+(IF(Užs1!G71="BESIULIS-08mm",(Užs1!E71/1000)*Užs1!L71,0)+(IF(Užs1!I71="BESIULIS-08mm",(Užs1!H71/1000)*Užs1!L71,0)+(IF(Užs1!J71="BESIULIS-08mm",(Užs1!H71/1000)*Užs1!L71,0)))))</f>
        <v>0</v>
      </c>
      <c r="AA32" s="313">
        <f>SUM(IF(Užs1!F71="BESIULIS-1mm",(Užs1!E71/1000)*Užs1!L71,0)+(IF(Užs1!G71="BESIULIS-1mm",(Užs1!E71/1000)*Užs1!L71,0)+(IF(Užs1!I71="BESIULIS-1mm",(Užs1!H71/1000)*Užs1!L71,0)+(IF(Užs1!J71="BESIULIS-1mm",(Užs1!H71/1000)*Užs1!L71,0)))))</f>
        <v>0</v>
      </c>
      <c r="AB32" s="313">
        <f>SUM(IF(Užs1!F71="BESIULIS-2mm",(Užs1!E71/1000)*Užs1!L71,0)+(IF(Užs1!G71="BESIULIS-2mm",(Užs1!E71/1000)*Užs1!L71,0)+(IF(Užs1!I71="BESIULIS-2mm",(Užs1!H71/1000)*Užs1!L71,0)+(IF(Užs1!J71="BESIULIS-2mm",(Užs1!H71/1000)*Užs1!L71,0)))))</f>
        <v>0</v>
      </c>
      <c r="AC32" s="93">
        <f>SUM(IF(Užs1!F71="KLIEN-PVC-04mm",(Užs1!E71/1000)*Užs1!L71,0)+(IF(Užs1!G71="KLIEN-PVC-04mm",(Užs1!E71/1000)*Užs1!L71,0)+(IF(Užs1!I71="KLIEN-PVC-04mm",(Užs1!H71/1000)*Užs1!L71,0)+(IF(Užs1!J71="KLIEN-PVC-04mm",(Užs1!H71/1000)*Užs1!L71,0)))))</f>
        <v>0</v>
      </c>
      <c r="AD32" s="93">
        <f>SUM(IF(Užs1!F71="KLIEN-PVC-06mm",(Užs1!E71/1000)*Užs1!L71,0)+(IF(Užs1!G71="KLIEN-PVC-06mm",(Užs1!E71/1000)*Užs1!L71,0)+(IF(Užs1!I71="KLIEN-PVC-06mm",(Užs1!H71/1000)*Užs1!L71,0)+(IF(Užs1!J71="KLIEN-PVC-06mm",(Užs1!H71/1000)*Užs1!L71,0)))))</f>
        <v>0</v>
      </c>
      <c r="AE32" s="93">
        <f>SUM(IF(Užs1!F71="KLIEN-PVC-08mm",(Užs1!E71/1000)*Užs1!L71,0)+(IF(Užs1!G71="KLIEN-PVC-08mm",(Užs1!E71/1000)*Užs1!L71,0)+(IF(Užs1!I71="KLIEN-PVC-08mm",(Užs1!H71/1000)*Užs1!L71,0)+(IF(Užs1!J71="KLIEN-PVC-08mm",(Užs1!H71/1000)*Užs1!L71,0)))))</f>
        <v>0</v>
      </c>
      <c r="AF32" s="93">
        <f>SUM(IF(Užs1!F71="KLIEN-PVC-1mm",(Užs1!E71/1000)*Užs1!L71,0)+(IF(Užs1!G71="KLIEN-PVC-1mm",(Užs1!E71/1000)*Užs1!L71,0)+(IF(Užs1!I71="KLIEN-PVC-1mm",(Užs1!H71/1000)*Užs1!L71,0)+(IF(Užs1!J71="KLIEN-PVC-1mm",(Užs1!H71/1000)*Užs1!L71,0)))))</f>
        <v>0</v>
      </c>
      <c r="AG32" s="93">
        <f>SUM(IF(Užs1!F71="KLIEN-PVC-2mm",(Užs1!E71/1000)*Užs1!L71,0)+(IF(Užs1!G71="KLIEN-PVC-2mm",(Užs1!E71/1000)*Užs1!L71,0)+(IF(Užs1!I71="KLIEN-PVC-2mm",(Užs1!H71/1000)*Užs1!L71,0)+(IF(Užs1!J71="KLIEN-PVC-2mm",(Užs1!H71/1000)*Užs1!L71,0)))))</f>
        <v>0</v>
      </c>
      <c r="AH32" s="93">
        <f>SUM(IF(Užs1!F71="KLIEN-PVC-42/2mm",(Užs1!E71/1000)*Užs1!L71,0)+(IF(Užs1!G71="KLIEN-PVC-42/2mm",(Užs1!E71/1000)*Užs1!L71,0)+(IF(Užs1!I71="KLIEN-PVC-42/2mm",(Užs1!H71/1000)*Užs1!L71,0)+(IF(Užs1!J71="KLIEN-PVC-42/2mm",(Užs1!H71/1000)*Užs1!L71,0)))))</f>
        <v>0</v>
      </c>
      <c r="AI32" s="315">
        <f>SUM(IF(Užs1!F71="KLIEN-BESIUL-08mm",(Užs1!E71/1000)*Užs1!L71,0)+(IF(Užs1!G71="KLIEN-BESIUL-08mm",(Užs1!E71/1000)*Užs1!L71,0)+(IF(Užs1!I71="KLIEN-BESIUL-08mm",(Užs1!H71/1000)*Užs1!L71,0)+(IF(Užs1!J71="KLIEN-BESIUL-08mm",(Užs1!H71/1000)*Užs1!L71,0)))))</f>
        <v>0</v>
      </c>
      <c r="AJ32" s="315">
        <f>SUM(IF(Užs1!F71="KLIEN-BESIUL-1mm",(Užs1!E71/1000)*Užs1!L71,0)+(IF(Užs1!G71="KLIEN-BESIUL-1mm",(Užs1!E71/1000)*Užs1!L71,0)+(IF(Užs1!I71="KLIEN-BESIUL-1mm",(Užs1!H71/1000)*Užs1!L71,0)+(IF(Užs1!J71="KLIEN-BESIUL-1mm",(Užs1!H71/1000)*Užs1!L71,0)))))</f>
        <v>0</v>
      </c>
      <c r="AK32" s="315">
        <f>SUM(IF(Užs1!F71="KLIEN-BESIUL-2mm",(Užs1!E71/1000)*Užs1!L71,0)+(IF(Užs1!G71="KLIEN-BESIUL-2mm",(Užs1!E71/1000)*Užs1!L71,0)+(IF(Užs1!I71="KLIEN-BESIUL-2mm",(Užs1!H71/1000)*Užs1!L71,0)+(IF(Užs1!J71="KLIEN-BESIUL-2mm",(Užs1!H71/1000)*Užs1!L71,0)))))</f>
        <v>0</v>
      </c>
      <c r="AL32" s="94">
        <f>SUM(IF(Užs1!F71="NE-PL-PVC-04mm",(Užs1!E71/1000)*Užs1!L71,0)+(IF(Užs1!G71="NE-PL-PVC-04mm",(Užs1!E71/1000)*Užs1!L71,0)+(IF(Užs1!I71="NE-PL-PVC-04mm",(Užs1!H71/1000)*Užs1!L71,0)+(IF(Užs1!J71="NE-PL-PVC-04mm",(Užs1!H71/1000)*Užs1!L71,0)))))</f>
        <v>0</v>
      </c>
      <c r="AM32" s="94">
        <f>SUM(IF(Užs1!F71="NE-PL-PVC-06mm",(Užs1!E71/1000)*Užs1!L71,0)+(IF(Užs1!G71="NE-PL-PVC-06mm",(Užs1!E71/1000)*Užs1!L71,0)+(IF(Užs1!I71="NE-PL-PVC-06mm",(Užs1!H71/1000)*Užs1!L71,0)+(IF(Užs1!J71="NE-PL-PVC-06mm",(Užs1!H71/1000)*Užs1!L71,0)))))</f>
        <v>0</v>
      </c>
      <c r="AN32" s="94">
        <f>SUM(IF(Užs1!F71="NE-PL-PVC-08mm",(Užs1!E71/1000)*Užs1!L71,0)+(IF(Užs1!G71="NE-PL-PVC-08mm",(Užs1!E71/1000)*Užs1!L71,0)+(IF(Užs1!I71="NE-PL-PVC-08mm",(Užs1!H71/1000)*Užs1!L71,0)+(IF(Užs1!J71="NE-PL-PVC-08mm",(Užs1!H71/1000)*Užs1!L71,0)))))</f>
        <v>0</v>
      </c>
      <c r="AO32" s="94">
        <f>SUM(IF(Užs1!F71="NE-PL-PVC-1mm",(Užs1!E71/1000)*Užs1!L71,0)+(IF(Užs1!G71="NE-PL-PVC-1mm",(Užs1!E71/1000)*Užs1!L71,0)+(IF(Užs1!I71="NE-PL-PVC-1mm",(Užs1!H71/1000)*Užs1!L71,0)+(IF(Užs1!J71="NE-PL-PVC-1mm",(Užs1!H71/1000)*Užs1!L71,0)))))</f>
        <v>0</v>
      </c>
      <c r="AP32" s="94">
        <f>SUM(IF(Užs1!F71="NE-PL-PVC-2mm",(Užs1!E71/1000)*Užs1!L71,0)+(IF(Užs1!G71="NE-PL-PVC-2mm",(Užs1!E71/1000)*Užs1!L71,0)+(IF(Užs1!I71="NE-PL-PVC-2mm",(Užs1!H71/1000)*Užs1!L71,0)+(IF(Užs1!J71="NE-PL-PVC-2mm",(Užs1!H71/1000)*Užs1!L71,0)))))</f>
        <v>0</v>
      </c>
      <c r="AQ32" s="94">
        <f>SUM(IF(Užs1!F71="NE-PL-PVC-42/2mm",(Užs1!E71/1000)*Užs1!L71,0)+(IF(Užs1!G71="NE-PL-PVC-42/2mm",(Užs1!E71/1000)*Užs1!L71,0)+(IF(Užs1!I71="NE-PL-PVC-42/2mm",(Užs1!H71/1000)*Užs1!L71,0)+(IF(Užs1!J71="NE-PL-PVC-42/2mm",(Užs1!H71/1000)*Užs1!L71,0)))))</f>
        <v>0</v>
      </c>
      <c r="AR32" s="79"/>
    </row>
    <row r="33" spans="1:44" ht="16.8">
      <c r="A33" s="79"/>
      <c r="B33" s="233" t="s">
        <v>417</v>
      </c>
      <c r="C33" s="236" t="s">
        <v>442</v>
      </c>
      <c r="D33" s="79"/>
      <c r="E33" s="79"/>
      <c r="F33" s="79"/>
      <c r="G33" s="79"/>
      <c r="H33" s="79"/>
      <c r="I33" s="79"/>
      <c r="J33" s="79"/>
      <c r="K33" s="87">
        <v>32</v>
      </c>
      <c r="L33" s="88">
        <f>Užs1!L72</f>
        <v>0</v>
      </c>
      <c r="M33" s="89">
        <f>(Užs1!E72/1000)*(Užs1!H72/1000)*Užs1!L72</f>
        <v>0</v>
      </c>
      <c r="N33" s="90">
        <f>SUM(IF(Užs1!F72="MEL",(Užs1!E72/1000)*Užs1!L72,0)+(IF(Užs1!G72="MEL",(Užs1!E72/1000)*Užs1!L72,0)+(IF(Užs1!I72="MEL",(Užs1!H72/1000)*Užs1!L72,0)+(IF(Užs1!J72="MEL",(Užs1!H72/1000)*Užs1!L72,0)))))</f>
        <v>0</v>
      </c>
      <c r="O33" s="91">
        <f>SUM(IF(Užs1!F72="MEL-BALTAS",(Užs1!E72/1000)*Užs1!L72,0)+(IF(Užs1!G72="MEL-BALTAS",(Užs1!E72/1000)*Užs1!L72,0)+(IF(Užs1!I72="MEL-BALTAS",(Užs1!H72/1000)*Užs1!L72,0)+(IF(Užs1!J72="MEL-BALTAS",(Užs1!H72/1000)*Užs1!L72,0)))))</f>
        <v>0</v>
      </c>
      <c r="P33" s="91">
        <f>SUM(IF(Užs1!F72="MEL-PILKAS",(Užs1!E72/1000)*Užs1!L72,0)+(IF(Užs1!G72="MEL-PILKAS",(Užs1!E72/1000)*Užs1!L72,0)+(IF(Užs1!I72="MEL-PILKAS",(Užs1!H72/1000)*Užs1!L72,0)+(IF(Užs1!J72="MEL-PILKAS",(Užs1!H72/1000)*Užs1!L72,0)))))</f>
        <v>0</v>
      </c>
      <c r="Q33" s="91">
        <f>SUM(IF(Užs1!F72="MEL-KLIENTO",(Užs1!E72/1000)*Užs1!L72,0)+(IF(Užs1!G72="MEL-KLIENTO",(Užs1!E72/1000)*Užs1!L72,0)+(IF(Užs1!I72="MEL-KLIENTO",(Užs1!H72/1000)*Užs1!L72,0)+(IF(Užs1!J72="MEL-KLIENTO",(Užs1!H72/1000)*Užs1!L72,0)))))</f>
        <v>0</v>
      </c>
      <c r="R33" s="91">
        <f>SUM(IF(Užs1!F72="MEL-NE-PL",(Užs1!E72/1000)*Užs1!L72,0)+(IF(Užs1!G72="MEL-NE-PL",(Užs1!E72/1000)*Užs1!L72,0)+(IF(Užs1!I72="MEL-NE-PL",(Užs1!H72/1000)*Užs1!L72,0)+(IF(Užs1!J72="MEL-NE-PL",(Užs1!H72/1000)*Užs1!L72,0)))))</f>
        <v>0</v>
      </c>
      <c r="S33" s="91">
        <f>SUM(IF(Užs1!F72="MEL-40mm",(Užs1!E72/1000)*Užs1!L72,0)+(IF(Užs1!G72="MEL-40mm",(Užs1!E72/1000)*Užs1!L72,0)+(IF(Užs1!I72="MEL-40mm",(Užs1!H72/1000)*Užs1!L72,0)+(IF(Užs1!J72="MEL-40mm",(Užs1!H72/1000)*Užs1!L72,0)))))</f>
        <v>0</v>
      </c>
      <c r="T33" s="92">
        <f>SUM(IF(Užs1!F72="PVC-04mm",(Užs1!E72/1000)*Užs1!L72,0)+(IF(Užs1!G72="PVC-04mm",(Užs1!E72/1000)*Užs1!L72,0)+(IF(Užs1!I72="PVC-04mm",(Užs1!H72/1000)*Užs1!L72,0)+(IF(Užs1!J72="PVC-04mm",(Užs1!H72/1000)*Užs1!L72,0)))))</f>
        <v>0</v>
      </c>
      <c r="U33" s="92">
        <f>SUM(IF(Užs1!F72="PVC-06mm",(Užs1!E72/1000)*Užs1!L72,0)+(IF(Užs1!G72="PVC-06mm",(Užs1!E72/1000)*Užs1!L72,0)+(IF(Užs1!I72="PVC-06mm",(Užs1!H72/1000)*Užs1!L72,0)+(IF(Užs1!J72="PVC-06mm",(Užs1!H72/1000)*Užs1!L72,0)))))</f>
        <v>0</v>
      </c>
      <c r="V33" s="92">
        <f>SUM(IF(Užs1!F72="PVC-08mm",(Užs1!E72/1000)*Užs1!L72,0)+(IF(Užs1!G72="PVC-08mm",(Užs1!E72/1000)*Užs1!L72,0)+(IF(Užs1!I72="PVC-08mm",(Užs1!H72/1000)*Užs1!L72,0)+(IF(Užs1!J72="PVC-08mm",(Užs1!H72/1000)*Užs1!L72,0)))))</f>
        <v>0</v>
      </c>
      <c r="W33" s="92">
        <f>SUM(IF(Užs1!F72="PVC-1mm",(Užs1!E72/1000)*Užs1!L72,0)+(IF(Užs1!G72="PVC-1mm",(Užs1!E72/1000)*Užs1!L72,0)+(IF(Užs1!I72="PVC-1mm",(Užs1!H72/1000)*Užs1!L72,0)+(IF(Užs1!J72="PVC-1mm",(Užs1!H72/1000)*Užs1!L72,0)))))</f>
        <v>0</v>
      </c>
      <c r="X33" s="92">
        <f>SUM(IF(Užs1!F72="PVC-2mm",(Užs1!E72/1000)*Užs1!L72,0)+(IF(Užs1!G72="PVC-2mm",(Užs1!E72/1000)*Užs1!L72,0)+(IF(Užs1!I72="PVC-2mm",(Užs1!H72/1000)*Užs1!L72,0)+(IF(Užs1!J72="PVC-2mm",(Užs1!H72/1000)*Užs1!L72,0)))))</f>
        <v>0</v>
      </c>
      <c r="Y33" s="92">
        <f>SUM(IF(Užs1!F72="PVC-42/2mm",(Užs1!E72/1000)*Užs1!L72,0)+(IF(Užs1!G72="PVC-42/2mm",(Užs1!E72/1000)*Užs1!L72,0)+(IF(Užs1!I72="PVC-42/2mm",(Užs1!H72/1000)*Užs1!L72,0)+(IF(Užs1!J72="PVC-42/2mm",(Užs1!H72/1000)*Užs1!L72,0)))))</f>
        <v>0</v>
      </c>
      <c r="Z33" s="313">
        <f>SUM(IF(Užs1!F72="BESIULIS-08mm",(Užs1!E72/1000)*Užs1!L72,0)+(IF(Užs1!G72="BESIULIS-08mm",(Užs1!E72/1000)*Užs1!L72,0)+(IF(Užs1!I72="BESIULIS-08mm",(Užs1!H72/1000)*Užs1!L72,0)+(IF(Užs1!J72="BESIULIS-08mm",(Užs1!H72/1000)*Užs1!L72,0)))))</f>
        <v>0</v>
      </c>
      <c r="AA33" s="313">
        <f>SUM(IF(Užs1!F72="BESIULIS-1mm",(Užs1!E72/1000)*Užs1!L72,0)+(IF(Užs1!G72="BESIULIS-1mm",(Užs1!E72/1000)*Užs1!L72,0)+(IF(Užs1!I72="BESIULIS-1mm",(Užs1!H72/1000)*Užs1!L72,0)+(IF(Užs1!J72="BESIULIS-1mm",(Užs1!H72/1000)*Užs1!L72,0)))))</f>
        <v>0</v>
      </c>
      <c r="AB33" s="313">
        <f>SUM(IF(Užs1!F72="BESIULIS-2mm",(Užs1!E72/1000)*Užs1!L72,0)+(IF(Užs1!G72="BESIULIS-2mm",(Užs1!E72/1000)*Užs1!L72,0)+(IF(Užs1!I72="BESIULIS-2mm",(Užs1!H72/1000)*Užs1!L72,0)+(IF(Užs1!J72="BESIULIS-2mm",(Užs1!H72/1000)*Užs1!L72,0)))))</f>
        <v>0</v>
      </c>
      <c r="AC33" s="93">
        <f>SUM(IF(Užs1!F72="KLIEN-PVC-04mm",(Užs1!E72/1000)*Užs1!L72,0)+(IF(Užs1!G72="KLIEN-PVC-04mm",(Užs1!E72/1000)*Užs1!L72,0)+(IF(Užs1!I72="KLIEN-PVC-04mm",(Užs1!H72/1000)*Užs1!L72,0)+(IF(Užs1!J72="KLIEN-PVC-04mm",(Užs1!H72/1000)*Užs1!L72,0)))))</f>
        <v>0</v>
      </c>
      <c r="AD33" s="93">
        <f>SUM(IF(Užs1!F72="KLIEN-PVC-06mm",(Užs1!E72/1000)*Užs1!L72,0)+(IF(Užs1!G72="KLIEN-PVC-06mm",(Užs1!E72/1000)*Užs1!L72,0)+(IF(Užs1!I72="KLIEN-PVC-06mm",(Užs1!H72/1000)*Užs1!L72,0)+(IF(Užs1!J72="KLIEN-PVC-06mm",(Užs1!H72/1000)*Užs1!L72,0)))))</f>
        <v>0</v>
      </c>
      <c r="AE33" s="93">
        <f>SUM(IF(Užs1!F72="KLIEN-PVC-08mm",(Užs1!E72/1000)*Užs1!L72,0)+(IF(Užs1!G72="KLIEN-PVC-08mm",(Užs1!E72/1000)*Užs1!L72,0)+(IF(Užs1!I72="KLIEN-PVC-08mm",(Užs1!H72/1000)*Užs1!L72,0)+(IF(Užs1!J72="KLIEN-PVC-08mm",(Užs1!H72/1000)*Užs1!L72,0)))))</f>
        <v>0</v>
      </c>
      <c r="AF33" s="93">
        <f>SUM(IF(Užs1!F72="KLIEN-PVC-1mm",(Užs1!E72/1000)*Užs1!L72,0)+(IF(Užs1!G72="KLIEN-PVC-1mm",(Užs1!E72/1000)*Užs1!L72,0)+(IF(Užs1!I72="KLIEN-PVC-1mm",(Užs1!H72/1000)*Užs1!L72,0)+(IF(Užs1!J72="KLIEN-PVC-1mm",(Užs1!H72/1000)*Užs1!L72,0)))))</f>
        <v>0</v>
      </c>
      <c r="AG33" s="93">
        <f>SUM(IF(Užs1!F72="KLIEN-PVC-2mm",(Užs1!E72/1000)*Užs1!L72,0)+(IF(Užs1!G72="KLIEN-PVC-2mm",(Užs1!E72/1000)*Užs1!L72,0)+(IF(Užs1!I72="KLIEN-PVC-2mm",(Užs1!H72/1000)*Užs1!L72,0)+(IF(Užs1!J72="KLIEN-PVC-2mm",(Užs1!H72/1000)*Užs1!L72,0)))))</f>
        <v>0</v>
      </c>
      <c r="AH33" s="93">
        <f>SUM(IF(Užs1!F72="KLIEN-PVC-42/2mm",(Užs1!E72/1000)*Užs1!L72,0)+(IF(Užs1!G72="KLIEN-PVC-42/2mm",(Užs1!E72/1000)*Užs1!L72,0)+(IF(Užs1!I72="KLIEN-PVC-42/2mm",(Užs1!H72/1000)*Užs1!L72,0)+(IF(Užs1!J72="KLIEN-PVC-42/2mm",(Užs1!H72/1000)*Užs1!L72,0)))))</f>
        <v>0</v>
      </c>
      <c r="AI33" s="315">
        <f>SUM(IF(Užs1!F72="KLIEN-BESIUL-08mm",(Užs1!E72/1000)*Užs1!L72,0)+(IF(Užs1!G72="KLIEN-BESIUL-08mm",(Užs1!E72/1000)*Užs1!L72,0)+(IF(Užs1!I72="KLIEN-BESIUL-08mm",(Užs1!H72/1000)*Užs1!L72,0)+(IF(Užs1!J72="KLIEN-BESIUL-08mm",(Užs1!H72/1000)*Užs1!L72,0)))))</f>
        <v>0</v>
      </c>
      <c r="AJ33" s="315">
        <f>SUM(IF(Užs1!F72="KLIEN-BESIUL-1mm",(Užs1!E72/1000)*Užs1!L72,0)+(IF(Užs1!G72="KLIEN-BESIUL-1mm",(Užs1!E72/1000)*Užs1!L72,0)+(IF(Užs1!I72="KLIEN-BESIUL-1mm",(Užs1!H72/1000)*Užs1!L72,0)+(IF(Užs1!J72="KLIEN-BESIUL-1mm",(Užs1!H72/1000)*Užs1!L72,0)))))</f>
        <v>0</v>
      </c>
      <c r="AK33" s="315">
        <f>SUM(IF(Užs1!F72="KLIEN-BESIUL-2mm",(Užs1!E72/1000)*Užs1!L72,0)+(IF(Užs1!G72="KLIEN-BESIUL-2mm",(Užs1!E72/1000)*Užs1!L72,0)+(IF(Užs1!I72="KLIEN-BESIUL-2mm",(Užs1!H72/1000)*Užs1!L72,0)+(IF(Užs1!J72="KLIEN-BESIUL-2mm",(Užs1!H72/1000)*Užs1!L72,0)))))</f>
        <v>0</v>
      </c>
      <c r="AL33" s="94">
        <f>SUM(IF(Užs1!F72="NE-PL-PVC-04mm",(Užs1!E72/1000)*Užs1!L72,0)+(IF(Užs1!G72="NE-PL-PVC-04mm",(Užs1!E72/1000)*Užs1!L72,0)+(IF(Užs1!I72="NE-PL-PVC-04mm",(Užs1!H72/1000)*Užs1!L72,0)+(IF(Užs1!J72="NE-PL-PVC-04mm",(Užs1!H72/1000)*Užs1!L72,0)))))</f>
        <v>0</v>
      </c>
      <c r="AM33" s="94">
        <f>SUM(IF(Užs1!F72="NE-PL-PVC-06mm",(Užs1!E72/1000)*Užs1!L72,0)+(IF(Užs1!G72="NE-PL-PVC-06mm",(Užs1!E72/1000)*Užs1!L72,0)+(IF(Užs1!I72="NE-PL-PVC-06mm",(Užs1!H72/1000)*Užs1!L72,0)+(IF(Užs1!J72="NE-PL-PVC-06mm",(Užs1!H72/1000)*Užs1!L72,0)))))</f>
        <v>0</v>
      </c>
      <c r="AN33" s="94">
        <f>SUM(IF(Užs1!F72="NE-PL-PVC-08mm",(Užs1!E72/1000)*Užs1!L72,0)+(IF(Užs1!G72="NE-PL-PVC-08mm",(Užs1!E72/1000)*Užs1!L72,0)+(IF(Užs1!I72="NE-PL-PVC-08mm",(Užs1!H72/1000)*Užs1!L72,0)+(IF(Užs1!J72="NE-PL-PVC-08mm",(Užs1!H72/1000)*Užs1!L72,0)))))</f>
        <v>0</v>
      </c>
      <c r="AO33" s="94">
        <f>SUM(IF(Užs1!F72="NE-PL-PVC-1mm",(Užs1!E72/1000)*Užs1!L72,0)+(IF(Užs1!G72="NE-PL-PVC-1mm",(Užs1!E72/1000)*Užs1!L72,0)+(IF(Užs1!I72="NE-PL-PVC-1mm",(Užs1!H72/1000)*Užs1!L72,0)+(IF(Užs1!J72="NE-PL-PVC-1mm",(Užs1!H72/1000)*Užs1!L72,0)))))</f>
        <v>0</v>
      </c>
      <c r="AP33" s="94">
        <f>SUM(IF(Užs1!F72="NE-PL-PVC-2mm",(Užs1!E72/1000)*Užs1!L72,0)+(IF(Užs1!G72="NE-PL-PVC-2mm",(Užs1!E72/1000)*Užs1!L72,0)+(IF(Užs1!I72="NE-PL-PVC-2mm",(Užs1!H72/1000)*Užs1!L72,0)+(IF(Užs1!J72="NE-PL-PVC-2mm",(Užs1!H72/1000)*Užs1!L72,0)))))</f>
        <v>0</v>
      </c>
      <c r="AQ33" s="94">
        <f>SUM(IF(Užs1!F72="NE-PL-PVC-42/2mm",(Užs1!E72/1000)*Užs1!L72,0)+(IF(Užs1!G72="NE-PL-PVC-42/2mm",(Užs1!E72/1000)*Užs1!L72,0)+(IF(Užs1!I72="NE-PL-PVC-42/2mm",(Užs1!H72/1000)*Užs1!L72,0)+(IF(Užs1!J72="NE-PL-PVC-42/2mm",(Užs1!H72/1000)*Užs1!L72,0)))))</f>
        <v>0</v>
      </c>
      <c r="AR33" s="79"/>
    </row>
    <row r="34" spans="1:44" ht="16.8">
      <c r="A34" s="79"/>
      <c r="B34" s="233" t="s">
        <v>418</v>
      </c>
      <c r="C34" s="236" t="s">
        <v>443</v>
      </c>
      <c r="D34" s="79"/>
      <c r="E34" s="79"/>
      <c r="F34" s="79"/>
      <c r="G34" s="79"/>
      <c r="H34" s="79"/>
      <c r="I34" s="79"/>
      <c r="J34" s="79"/>
      <c r="K34" s="87">
        <v>33</v>
      </c>
      <c r="L34" s="88">
        <f>Užs1!L73</f>
        <v>0</v>
      </c>
      <c r="M34" s="89">
        <f>(Užs1!E73/1000)*(Užs1!H73/1000)*Užs1!L73</f>
        <v>0</v>
      </c>
      <c r="N34" s="90">
        <f>SUM(IF(Užs1!F73="MEL",(Užs1!E73/1000)*Užs1!L73,0)+(IF(Užs1!G73="MEL",(Užs1!E73/1000)*Užs1!L73,0)+(IF(Užs1!I73="MEL",(Užs1!H73/1000)*Užs1!L73,0)+(IF(Užs1!J73="MEL",(Užs1!H73/1000)*Užs1!L73,0)))))</f>
        <v>0</v>
      </c>
      <c r="O34" s="91">
        <f>SUM(IF(Užs1!F73="MEL-BALTAS",(Užs1!E73/1000)*Užs1!L73,0)+(IF(Užs1!G73="MEL-BALTAS",(Užs1!E73/1000)*Užs1!L73,0)+(IF(Užs1!I73="MEL-BALTAS",(Užs1!H73/1000)*Užs1!L73,0)+(IF(Užs1!J73="MEL-BALTAS",(Užs1!H73/1000)*Užs1!L73,0)))))</f>
        <v>0</v>
      </c>
      <c r="P34" s="91">
        <f>SUM(IF(Užs1!F73="MEL-PILKAS",(Užs1!E73/1000)*Užs1!L73,0)+(IF(Užs1!G73="MEL-PILKAS",(Užs1!E73/1000)*Užs1!L73,0)+(IF(Užs1!I73="MEL-PILKAS",(Užs1!H73/1000)*Užs1!L73,0)+(IF(Užs1!J73="MEL-PILKAS",(Užs1!H73/1000)*Užs1!L73,0)))))</f>
        <v>0</v>
      </c>
      <c r="Q34" s="91">
        <f>SUM(IF(Užs1!F73="MEL-KLIENTO",(Užs1!E73/1000)*Užs1!L73,0)+(IF(Užs1!G73="MEL-KLIENTO",(Užs1!E73/1000)*Užs1!L73,0)+(IF(Užs1!I73="MEL-KLIENTO",(Užs1!H73/1000)*Užs1!L73,0)+(IF(Užs1!J73="MEL-KLIENTO",(Užs1!H73/1000)*Užs1!L73,0)))))</f>
        <v>0</v>
      </c>
      <c r="R34" s="91">
        <f>SUM(IF(Užs1!F73="MEL-NE-PL",(Užs1!E73/1000)*Užs1!L73,0)+(IF(Užs1!G73="MEL-NE-PL",(Užs1!E73/1000)*Užs1!L73,0)+(IF(Užs1!I73="MEL-NE-PL",(Užs1!H73/1000)*Užs1!L73,0)+(IF(Užs1!J73="MEL-NE-PL",(Užs1!H73/1000)*Užs1!L73,0)))))</f>
        <v>0</v>
      </c>
      <c r="S34" s="91">
        <f>SUM(IF(Užs1!F73="MEL-40mm",(Užs1!E73/1000)*Užs1!L73,0)+(IF(Užs1!G73="MEL-40mm",(Užs1!E73/1000)*Užs1!L73,0)+(IF(Užs1!I73="MEL-40mm",(Užs1!H73/1000)*Užs1!L73,0)+(IF(Užs1!J73="MEL-40mm",(Užs1!H73/1000)*Užs1!L73,0)))))</f>
        <v>0</v>
      </c>
      <c r="T34" s="92">
        <f>SUM(IF(Užs1!F73="PVC-04mm",(Užs1!E73/1000)*Užs1!L73,0)+(IF(Užs1!G73="PVC-04mm",(Užs1!E73/1000)*Užs1!L73,0)+(IF(Užs1!I73="PVC-04mm",(Užs1!H73/1000)*Užs1!L73,0)+(IF(Užs1!J73="PVC-04mm",(Užs1!H73/1000)*Užs1!L73,0)))))</f>
        <v>0</v>
      </c>
      <c r="U34" s="92">
        <f>SUM(IF(Užs1!F73="PVC-06mm",(Užs1!E73/1000)*Užs1!L73,0)+(IF(Užs1!G73="PVC-06mm",(Užs1!E73/1000)*Užs1!L73,0)+(IF(Užs1!I73="PVC-06mm",(Užs1!H73/1000)*Užs1!L73,0)+(IF(Užs1!J73="PVC-06mm",(Užs1!H73/1000)*Užs1!L73,0)))))</f>
        <v>0</v>
      </c>
      <c r="V34" s="92">
        <f>SUM(IF(Užs1!F73="PVC-08mm",(Užs1!E73/1000)*Užs1!L73,0)+(IF(Užs1!G73="PVC-08mm",(Užs1!E73/1000)*Užs1!L73,0)+(IF(Užs1!I73="PVC-08mm",(Užs1!H73/1000)*Užs1!L73,0)+(IF(Užs1!J73="PVC-08mm",(Užs1!H73/1000)*Užs1!L73,0)))))</f>
        <v>0</v>
      </c>
      <c r="W34" s="92">
        <f>SUM(IF(Užs1!F73="PVC-1mm",(Užs1!E73/1000)*Užs1!L73,0)+(IF(Užs1!G73="PVC-1mm",(Užs1!E73/1000)*Užs1!L73,0)+(IF(Užs1!I73="PVC-1mm",(Užs1!H73/1000)*Užs1!L73,0)+(IF(Užs1!J73="PVC-1mm",(Užs1!H73/1000)*Užs1!L73,0)))))</f>
        <v>0</v>
      </c>
      <c r="X34" s="92">
        <f>SUM(IF(Užs1!F73="PVC-2mm",(Užs1!E73/1000)*Užs1!L73,0)+(IF(Užs1!G73="PVC-2mm",(Užs1!E73/1000)*Užs1!L73,0)+(IF(Užs1!I73="PVC-2mm",(Užs1!H73/1000)*Užs1!L73,0)+(IF(Užs1!J73="PVC-2mm",(Užs1!H73/1000)*Užs1!L73,0)))))</f>
        <v>0</v>
      </c>
      <c r="Y34" s="92">
        <f>SUM(IF(Užs1!F73="PVC-42/2mm",(Užs1!E73/1000)*Užs1!L73,0)+(IF(Užs1!G73="PVC-42/2mm",(Užs1!E73/1000)*Užs1!L73,0)+(IF(Užs1!I73="PVC-42/2mm",(Užs1!H73/1000)*Užs1!L73,0)+(IF(Užs1!J73="PVC-42/2mm",(Užs1!H73/1000)*Užs1!L73,0)))))</f>
        <v>0</v>
      </c>
      <c r="Z34" s="313">
        <f>SUM(IF(Užs1!F73="BESIULIS-08mm",(Užs1!E73/1000)*Užs1!L73,0)+(IF(Užs1!G73="BESIULIS-08mm",(Užs1!E73/1000)*Užs1!L73,0)+(IF(Užs1!I73="BESIULIS-08mm",(Užs1!H73/1000)*Užs1!L73,0)+(IF(Užs1!J73="BESIULIS-08mm",(Užs1!H73/1000)*Užs1!L73,0)))))</f>
        <v>0</v>
      </c>
      <c r="AA34" s="313">
        <f>SUM(IF(Užs1!F73="BESIULIS-1mm",(Užs1!E73/1000)*Užs1!L73,0)+(IF(Užs1!G73="BESIULIS-1mm",(Užs1!E73/1000)*Užs1!L73,0)+(IF(Užs1!I73="BESIULIS-1mm",(Užs1!H73/1000)*Užs1!L73,0)+(IF(Užs1!J73="BESIULIS-1mm",(Užs1!H73/1000)*Užs1!L73,0)))))</f>
        <v>0</v>
      </c>
      <c r="AB34" s="313">
        <f>SUM(IF(Užs1!F73="BESIULIS-2mm",(Užs1!E73/1000)*Užs1!L73,0)+(IF(Užs1!G73="BESIULIS-2mm",(Užs1!E73/1000)*Užs1!L73,0)+(IF(Užs1!I73="BESIULIS-2mm",(Užs1!H73/1000)*Užs1!L73,0)+(IF(Užs1!J73="BESIULIS-2mm",(Užs1!H73/1000)*Užs1!L73,0)))))</f>
        <v>0</v>
      </c>
      <c r="AC34" s="93">
        <f>SUM(IF(Užs1!F73="KLIEN-PVC-04mm",(Užs1!E73/1000)*Užs1!L73,0)+(IF(Užs1!G73="KLIEN-PVC-04mm",(Užs1!E73/1000)*Užs1!L73,0)+(IF(Užs1!I73="KLIEN-PVC-04mm",(Užs1!H73/1000)*Užs1!L73,0)+(IF(Užs1!J73="KLIEN-PVC-04mm",(Užs1!H73/1000)*Užs1!L73,0)))))</f>
        <v>0</v>
      </c>
      <c r="AD34" s="93">
        <f>SUM(IF(Užs1!F73="KLIEN-PVC-06mm",(Užs1!E73/1000)*Užs1!L73,0)+(IF(Užs1!G73="KLIEN-PVC-06mm",(Užs1!E73/1000)*Užs1!L73,0)+(IF(Užs1!I73="KLIEN-PVC-06mm",(Užs1!H73/1000)*Užs1!L73,0)+(IF(Užs1!J73="KLIEN-PVC-06mm",(Užs1!H73/1000)*Užs1!L73,0)))))</f>
        <v>0</v>
      </c>
      <c r="AE34" s="93">
        <f>SUM(IF(Užs1!F73="KLIEN-PVC-08mm",(Užs1!E73/1000)*Užs1!L73,0)+(IF(Užs1!G73="KLIEN-PVC-08mm",(Užs1!E73/1000)*Užs1!L73,0)+(IF(Užs1!I73="KLIEN-PVC-08mm",(Užs1!H73/1000)*Užs1!L73,0)+(IF(Užs1!J73="KLIEN-PVC-08mm",(Užs1!H73/1000)*Užs1!L73,0)))))</f>
        <v>0</v>
      </c>
      <c r="AF34" s="93">
        <f>SUM(IF(Užs1!F73="KLIEN-PVC-1mm",(Užs1!E73/1000)*Užs1!L73,0)+(IF(Užs1!G73="KLIEN-PVC-1mm",(Užs1!E73/1000)*Užs1!L73,0)+(IF(Užs1!I73="KLIEN-PVC-1mm",(Užs1!H73/1000)*Užs1!L73,0)+(IF(Užs1!J73="KLIEN-PVC-1mm",(Užs1!H73/1000)*Užs1!L73,0)))))</f>
        <v>0</v>
      </c>
      <c r="AG34" s="93">
        <f>SUM(IF(Užs1!F73="KLIEN-PVC-2mm",(Užs1!E73/1000)*Užs1!L73,0)+(IF(Užs1!G73="KLIEN-PVC-2mm",(Užs1!E73/1000)*Užs1!L73,0)+(IF(Užs1!I73="KLIEN-PVC-2mm",(Užs1!H73/1000)*Užs1!L73,0)+(IF(Užs1!J73="KLIEN-PVC-2mm",(Užs1!H73/1000)*Užs1!L73,0)))))</f>
        <v>0</v>
      </c>
      <c r="AH34" s="93">
        <f>SUM(IF(Užs1!F73="KLIEN-PVC-42/2mm",(Užs1!E73/1000)*Užs1!L73,0)+(IF(Užs1!G73="KLIEN-PVC-42/2mm",(Užs1!E73/1000)*Užs1!L73,0)+(IF(Užs1!I73="KLIEN-PVC-42/2mm",(Užs1!H73/1000)*Užs1!L73,0)+(IF(Užs1!J73="KLIEN-PVC-42/2mm",(Užs1!H73/1000)*Užs1!L73,0)))))</f>
        <v>0</v>
      </c>
      <c r="AI34" s="315">
        <f>SUM(IF(Užs1!F73="KLIEN-BESIUL-08mm",(Užs1!E73/1000)*Užs1!L73,0)+(IF(Užs1!G73="KLIEN-BESIUL-08mm",(Užs1!E73/1000)*Užs1!L73,0)+(IF(Užs1!I73="KLIEN-BESIUL-08mm",(Užs1!H73/1000)*Užs1!L73,0)+(IF(Užs1!J73="KLIEN-BESIUL-08mm",(Užs1!H73/1000)*Užs1!L73,0)))))</f>
        <v>0</v>
      </c>
      <c r="AJ34" s="315">
        <f>SUM(IF(Užs1!F73="KLIEN-BESIUL-1mm",(Užs1!E73/1000)*Užs1!L73,0)+(IF(Užs1!G73="KLIEN-BESIUL-1mm",(Užs1!E73/1000)*Užs1!L73,0)+(IF(Užs1!I73="KLIEN-BESIUL-1mm",(Užs1!H73/1000)*Užs1!L73,0)+(IF(Užs1!J73="KLIEN-BESIUL-1mm",(Užs1!H73/1000)*Užs1!L73,0)))))</f>
        <v>0</v>
      </c>
      <c r="AK34" s="315">
        <f>SUM(IF(Užs1!F73="KLIEN-BESIUL-2mm",(Užs1!E73/1000)*Užs1!L73,0)+(IF(Užs1!G73="KLIEN-BESIUL-2mm",(Užs1!E73/1000)*Užs1!L73,0)+(IF(Užs1!I73="KLIEN-BESIUL-2mm",(Užs1!H73/1000)*Užs1!L73,0)+(IF(Užs1!J73="KLIEN-BESIUL-2mm",(Užs1!H73/1000)*Užs1!L73,0)))))</f>
        <v>0</v>
      </c>
      <c r="AL34" s="94">
        <f>SUM(IF(Užs1!F73="NE-PL-PVC-04mm",(Užs1!E73/1000)*Užs1!L73,0)+(IF(Užs1!G73="NE-PL-PVC-04mm",(Užs1!E73/1000)*Užs1!L73,0)+(IF(Užs1!I73="NE-PL-PVC-04mm",(Užs1!H73/1000)*Užs1!L73,0)+(IF(Užs1!J73="NE-PL-PVC-04mm",(Užs1!H73/1000)*Užs1!L73,0)))))</f>
        <v>0</v>
      </c>
      <c r="AM34" s="94">
        <f>SUM(IF(Užs1!F73="NE-PL-PVC-06mm",(Užs1!E73/1000)*Užs1!L73,0)+(IF(Užs1!G73="NE-PL-PVC-06mm",(Užs1!E73/1000)*Užs1!L73,0)+(IF(Užs1!I73="NE-PL-PVC-06mm",(Užs1!H73/1000)*Užs1!L73,0)+(IF(Užs1!J73="NE-PL-PVC-06mm",(Užs1!H73/1000)*Užs1!L73,0)))))</f>
        <v>0</v>
      </c>
      <c r="AN34" s="94">
        <f>SUM(IF(Užs1!F73="NE-PL-PVC-08mm",(Užs1!E73/1000)*Užs1!L73,0)+(IF(Užs1!G73="NE-PL-PVC-08mm",(Užs1!E73/1000)*Užs1!L73,0)+(IF(Užs1!I73="NE-PL-PVC-08mm",(Užs1!H73/1000)*Užs1!L73,0)+(IF(Užs1!J73="NE-PL-PVC-08mm",(Užs1!H73/1000)*Užs1!L73,0)))))</f>
        <v>0</v>
      </c>
      <c r="AO34" s="94">
        <f>SUM(IF(Užs1!F73="NE-PL-PVC-1mm",(Užs1!E73/1000)*Užs1!L73,0)+(IF(Užs1!G73="NE-PL-PVC-1mm",(Užs1!E73/1000)*Užs1!L73,0)+(IF(Užs1!I73="NE-PL-PVC-1mm",(Užs1!H73/1000)*Užs1!L73,0)+(IF(Užs1!J73="NE-PL-PVC-1mm",(Užs1!H73/1000)*Užs1!L73,0)))))</f>
        <v>0</v>
      </c>
      <c r="AP34" s="94">
        <f>SUM(IF(Užs1!F73="NE-PL-PVC-2mm",(Užs1!E73/1000)*Užs1!L73,0)+(IF(Užs1!G73="NE-PL-PVC-2mm",(Užs1!E73/1000)*Užs1!L73,0)+(IF(Užs1!I73="NE-PL-PVC-2mm",(Užs1!H73/1000)*Užs1!L73,0)+(IF(Užs1!J73="NE-PL-PVC-2mm",(Užs1!H73/1000)*Užs1!L73,0)))))</f>
        <v>0</v>
      </c>
      <c r="AQ34" s="94">
        <f>SUM(IF(Užs1!F73="NE-PL-PVC-42/2mm",(Užs1!E73/1000)*Užs1!L73,0)+(IF(Užs1!G73="NE-PL-PVC-42/2mm",(Užs1!E73/1000)*Užs1!L73,0)+(IF(Užs1!I73="NE-PL-PVC-42/2mm",(Užs1!H73/1000)*Užs1!L73,0)+(IF(Užs1!J73="NE-PL-PVC-42/2mm",(Užs1!H73/1000)*Užs1!L73,0)))))</f>
        <v>0</v>
      </c>
      <c r="AR34" s="79"/>
    </row>
    <row r="35" spans="1:44" ht="16.8">
      <c r="A35" s="79"/>
      <c r="B35" s="79"/>
      <c r="C35" s="95"/>
      <c r="D35" s="79"/>
      <c r="E35" s="79"/>
      <c r="F35" s="79"/>
      <c r="G35" s="79"/>
      <c r="H35" s="79"/>
      <c r="I35" s="79"/>
      <c r="J35" s="79"/>
      <c r="K35" s="87">
        <v>34</v>
      </c>
      <c r="L35" s="88">
        <f>Užs1!L74</f>
        <v>0</v>
      </c>
      <c r="M35" s="89">
        <f>(Užs1!E74/1000)*(Užs1!H74/1000)*Užs1!L74</f>
        <v>0</v>
      </c>
      <c r="N35" s="90">
        <f>SUM(IF(Užs1!F74="MEL",(Užs1!E74/1000)*Užs1!L74,0)+(IF(Užs1!G74="MEL",(Užs1!E74/1000)*Užs1!L74,0)+(IF(Užs1!I74="MEL",(Užs1!H74/1000)*Užs1!L74,0)+(IF(Užs1!J74="MEL",(Užs1!H74/1000)*Užs1!L74,0)))))</f>
        <v>0</v>
      </c>
      <c r="O35" s="91">
        <f>SUM(IF(Užs1!F74="MEL-BALTAS",(Užs1!E74/1000)*Užs1!L74,0)+(IF(Užs1!G74="MEL-BALTAS",(Užs1!E74/1000)*Užs1!L74,0)+(IF(Užs1!I74="MEL-BALTAS",(Užs1!H74/1000)*Užs1!L74,0)+(IF(Užs1!J74="MEL-BALTAS",(Užs1!H74/1000)*Užs1!L74,0)))))</f>
        <v>0</v>
      </c>
      <c r="P35" s="91">
        <f>SUM(IF(Užs1!F74="MEL-PILKAS",(Užs1!E74/1000)*Užs1!L74,0)+(IF(Užs1!G74="MEL-PILKAS",(Užs1!E74/1000)*Užs1!L74,0)+(IF(Užs1!I74="MEL-PILKAS",(Užs1!H74/1000)*Užs1!L74,0)+(IF(Užs1!J74="MEL-PILKAS",(Užs1!H74/1000)*Užs1!L74,0)))))</f>
        <v>0</v>
      </c>
      <c r="Q35" s="91">
        <f>SUM(IF(Užs1!F74="MEL-KLIENTO",(Užs1!E74/1000)*Užs1!L74,0)+(IF(Užs1!G74="MEL-KLIENTO",(Užs1!E74/1000)*Užs1!L74,0)+(IF(Užs1!I74="MEL-KLIENTO",(Užs1!H74/1000)*Užs1!L74,0)+(IF(Užs1!J74="MEL-KLIENTO",(Užs1!H74/1000)*Užs1!L74,0)))))</f>
        <v>0</v>
      </c>
      <c r="R35" s="91">
        <f>SUM(IF(Užs1!F74="MEL-NE-PL",(Užs1!E74/1000)*Užs1!L74,0)+(IF(Užs1!G74="MEL-NE-PL",(Užs1!E74/1000)*Užs1!L74,0)+(IF(Užs1!I74="MEL-NE-PL",(Užs1!H74/1000)*Užs1!L74,0)+(IF(Užs1!J74="MEL-NE-PL",(Užs1!H74/1000)*Užs1!L74,0)))))</f>
        <v>0</v>
      </c>
      <c r="S35" s="91">
        <f>SUM(IF(Užs1!F74="MEL-40mm",(Užs1!E74/1000)*Užs1!L74,0)+(IF(Užs1!G74="MEL-40mm",(Užs1!E74/1000)*Užs1!L74,0)+(IF(Užs1!I74="MEL-40mm",(Užs1!H74/1000)*Užs1!L74,0)+(IF(Užs1!J74="MEL-40mm",(Užs1!H74/1000)*Užs1!L74,0)))))</f>
        <v>0</v>
      </c>
      <c r="T35" s="92">
        <f>SUM(IF(Užs1!F74="PVC-04mm",(Užs1!E74/1000)*Užs1!L74,0)+(IF(Užs1!G74="PVC-04mm",(Užs1!E74/1000)*Užs1!L74,0)+(IF(Užs1!I74="PVC-04mm",(Užs1!H74/1000)*Užs1!L74,0)+(IF(Užs1!J74="PVC-04mm",(Užs1!H74/1000)*Užs1!L74,0)))))</f>
        <v>0</v>
      </c>
      <c r="U35" s="92">
        <f>SUM(IF(Užs1!F74="PVC-06mm",(Užs1!E74/1000)*Užs1!L74,0)+(IF(Užs1!G74="PVC-06mm",(Užs1!E74/1000)*Užs1!L74,0)+(IF(Užs1!I74="PVC-06mm",(Užs1!H74/1000)*Užs1!L74,0)+(IF(Užs1!J74="PVC-06mm",(Užs1!H74/1000)*Užs1!L74,0)))))</f>
        <v>0</v>
      </c>
      <c r="V35" s="92">
        <f>SUM(IF(Užs1!F74="PVC-08mm",(Užs1!E74/1000)*Užs1!L74,0)+(IF(Užs1!G74="PVC-08mm",(Užs1!E74/1000)*Užs1!L74,0)+(IF(Užs1!I74="PVC-08mm",(Užs1!H74/1000)*Užs1!L74,0)+(IF(Užs1!J74="PVC-08mm",(Užs1!H74/1000)*Užs1!L74,0)))))</f>
        <v>0</v>
      </c>
      <c r="W35" s="92">
        <f>SUM(IF(Užs1!F74="PVC-1mm",(Užs1!E74/1000)*Užs1!L74,0)+(IF(Užs1!G74="PVC-1mm",(Užs1!E74/1000)*Užs1!L74,0)+(IF(Užs1!I74="PVC-1mm",(Užs1!H74/1000)*Užs1!L74,0)+(IF(Užs1!J74="PVC-1mm",(Užs1!H74/1000)*Užs1!L74,0)))))</f>
        <v>0</v>
      </c>
      <c r="X35" s="92">
        <f>SUM(IF(Užs1!F74="PVC-2mm",(Užs1!E74/1000)*Užs1!L74,0)+(IF(Užs1!G74="PVC-2mm",(Užs1!E74/1000)*Užs1!L74,0)+(IF(Užs1!I74="PVC-2mm",(Užs1!H74/1000)*Užs1!L74,0)+(IF(Užs1!J74="PVC-2mm",(Užs1!H74/1000)*Užs1!L74,0)))))</f>
        <v>0</v>
      </c>
      <c r="Y35" s="92">
        <f>SUM(IF(Užs1!F74="PVC-42/2mm",(Užs1!E74/1000)*Užs1!L74,0)+(IF(Užs1!G74="PVC-42/2mm",(Užs1!E74/1000)*Užs1!L74,0)+(IF(Užs1!I74="PVC-42/2mm",(Užs1!H74/1000)*Užs1!L74,0)+(IF(Užs1!J74="PVC-42/2mm",(Užs1!H74/1000)*Užs1!L74,0)))))</f>
        <v>0</v>
      </c>
      <c r="Z35" s="313">
        <f>SUM(IF(Užs1!F74="BESIULIS-08mm",(Užs1!E74/1000)*Užs1!L74,0)+(IF(Užs1!G74="BESIULIS-08mm",(Užs1!E74/1000)*Užs1!L74,0)+(IF(Užs1!I74="BESIULIS-08mm",(Užs1!H74/1000)*Užs1!L74,0)+(IF(Užs1!J74="BESIULIS-08mm",(Užs1!H74/1000)*Užs1!L74,0)))))</f>
        <v>0</v>
      </c>
      <c r="AA35" s="313">
        <f>SUM(IF(Užs1!F74="BESIULIS-1mm",(Užs1!E74/1000)*Užs1!L74,0)+(IF(Užs1!G74="BESIULIS-1mm",(Užs1!E74/1000)*Užs1!L74,0)+(IF(Užs1!I74="BESIULIS-1mm",(Užs1!H74/1000)*Užs1!L74,0)+(IF(Užs1!J74="BESIULIS-1mm",(Užs1!H74/1000)*Užs1!L74,0)))))</f>
        <v>0</v>
      </c>
      <c r="AB35" s="313">
        <f>SUM(IF(Užs1!F74="BESIULIS-2mm",(Užs1!E74/1000)*Užs1!L74,0)+(IF(Užs1!G74="BESIULIS-2mm",(Užs1!E74/1000)*Užs1!L74,0)+(IF(Užs1!I74="BESIULIS-2mm",(Užs1!H74/1000)*Užs1!L74,0)+(IF(Užs1!J74="BESIULIS-2mm",(Užs1!H74/1000)*Užs1!L74,0)))))</f>
        <v>0</v>
      </c>
      <c r="AC35" s="93">
        <f>SUM(IF(Užs1!F74="KLIEN-PVC-04mm",(Užs1!E74/1000)*Užs1!L74,0)+(IF(Užs1!G74="KLIEN-PVC-04mm",(Užs1!E74/1000)*Užs1!L74,0)+(IF(Užs1!I74="KLIEN-PVC-04mm",(Užs1!H74/1000)*Užs1!L74,0)+(IF(Užs1!J74="KLIEN-PVC-04mm",(Užs1!H74/1000)*Užs1!L74,0)))))</f>
        <v>0</v>
      </c>
      <c r="AD35" s="93">
        <f>SUM(IF(Užs1!F74="KLIEN-PVC-06mm",(Užs1!E74/1000)*Užs1!L74,0)+(IF(Užs1!G74="KLIEN-PVC-06mm",(Užs1!E74/1000)*Užs1!L74,0)+(IF(Užs1!I74="KLIEN-PVC-06mm",(Užs1!H74/1000)*Užs1!L74,0)+(IF(Užs1!J74="KLIEN-PVC-06mm",(Užs1!H74/1000)*Užs1!L74,0)))))</f>
        <v>0</v>
      </c>
      <c r="AE35" s="93">
        <f>SUM(IF(Užs1!F74="KLIEN-PVC-08mm",(Užs1!E74/1000)*Užs1!L74,0)+(IF(Užs1!G74="KLIEN-PVC-08mm",(Užs1!E74/1000)*Užs1!L74,0)+(IF(Užs1!I74="KLIEN-PVC-08mm",(Užs1!H74/1000)*Užs1!L74,0)+(IF(Užs1!J74="KLIEN-PVC-08mm",(Užs1!H74/1000)*Užs1!L74,0)))))</f>
        <v>0</v>
      </c>
      <c r="AF35" s="93">
        <f>SUM(IF(Užs1!F74="KLIEN-PVC-1mm",(Užs1!E74/1000)*Užs1!L74,0)+(IF(Užs1!G74="KLIEN-PVC-1mm",(Užs1!E74/1000)*Užs1!L74,0)+(IF(Užs1!I74="KLIEN-PVC-1mm",(Užs1!H74/1000)*Užs1!L74,0)+(IF(Užs1!J74="KLIEN-PVC-1mm",(Užs1!H74/1000)*Užs1!L74,0)))))</f>
        <v>0</v>
      </c>
      <c r="AG35" s="93">
        <f>SUM(IF(Užs1!F74="KLIEN-PVC-2mm",(Užs1!E74/1000)*Užs1!L74,0)+(IF(Užs1!G74="KLIEN-PVC-2mm",(Užs1!E74/1000)*Užs1!L74,0)+(IF(Užs1!I74="KLIEN-PVC-2mm",(Užs1!H74/1000)*Užs1!L74,0)+(IF(Užs1!J74="KLIEN-PVC-2mm",(Užs1!H74/1000)*Užs1!L74,0)))))</f>
        <v>0</v>
      </c>
      <c r="AH35" s="93">
        <f>SUM(IF(Užs1!F74="KLIEN-PVC-42/2mm",(Užs1!E74/1000)*Užs1!L74,0)+(IF(Užs1!G74="KLIEN-PVC-42/2mm",(Užs1!E74/1000)*Užs1!L74,0)+(IF(Užs1!I74="KLIEN-PVC-42/2mm",(Užs1!H74/1000)*Užs1!L74,0)+(IF(Užs1!J74="KLIEN-PVC-42/2mm",(Užs1!H74/1000)*Užs1!L74,0)))))</f>
        <v>0</v>
      </c>
      <c r="AI35" s="315">
        <f>SUM(IF(Užs1!F74="KLIEN-BESIUL-08mm",(Užs1!E74/1000)*Užs1!L74,0)+(IF(Užs1!G74="KLIEN-BESIUL-08mm",(Užs1!E74/1000)*Užs1!L74,0)+(IF(Užs1!I74="KLIEN-BESIUL-08mm",(Užs1!H74/1000)*Užs1!L74,0)+(IF(Užs1!J74="KLIEN-BESIUL-08mm",(Užs1!H74/1000)*Užs1!L74,0)))))</f>
        <v>0</v>
      </c>
      <c r="AJ35" s="315">
        <f>SUM(IF(Užs1!F74="KLIEN-BESIUL-1mm",(Užs1!E74/1000)*Užs1!L74,0)+(IF(Užs1!G74="KLIEN-BESIUL-1mm",(Užs1!E74/1000)*Užs1!L74,0)+(IF(Užs1!I74="KLIEN-BESIUL-1mm",(Užs1!H74/1000)*Užs1!L74,0)+(IF(Užs1!J74="KLIEN-BESIUL-1mm",(Užs1!H74/1000)*Užs1!L74,0)))))</f>
        <v>0</v>
      </c>
      <c r="AK35" s="315">
        <f>SUM(IF(Užs1!F74="KLIEN-BESIUL-2mm",(Užs1!E74/1000)*Užs1!L74,0)+(IF(Užs1!G74="KLIEN-BESIUL-2mm",(Užs1!E74/1000)*Užs1!L74,0)+(IF(Užs1!I74="KLIEN-BESIUL-2mm",(Užs1!H74/1000)*Užs1!L74,0)+(IF(Užs1!J74="KLIEN-BESIUL-2mm",(Užs1!H74/1000)*Užs1!L74,0)))))</f>
        <v>0</v>
      </c>
      <c r="AL35" s="94">
        <f>SUM(IF(Užs1!F74="NE-PL-PVC-04mm",(Užs1!E74/1000)*Užs1!L74,0)+(IF(Užs1!G74="NE-PL-PVC-04mm",(Užs1!E74/1000)*Užs1!L74,0)+(IF(Užs1!I74="NE-PL-PVC-04mm",(Užs1!H74/1000)*Užs1!L74,0)+(IF(Užs1!J74="NE-PL-PVC-04mm",(Užs1!H74/1000)*Užs1!L74,0)))))</f>
        <v>0</v>
      </c>
      <c r="AM35" s="94">
        <f>SUM(IF(Užs1!F74="NE-PL-PVC-06mm",(Užs1!E74/1000)*Užs1!L74,0)+(IF(Užs1!G74="NE-PL-PVC-06mm",(Užs1!E74/1000)*Užs1!L74,0)+(IF(Užs1!I74="NE-PL-PVC-06mm",(Užs1!H74/1000)*Užs1!L74,0)+(IF(Užs1!J74="NE-PL-PVC-06mm",(Užs1!H74/1000)*Užs1!L74,0)))))</f>
        <v>0</v>
      </c>
      <c r="AN35" s="94">
        <f>SUM(IF(Užs1!F74="NE-PL-PVC-08mm",(Užs1!E74/1000)*Užs1!L74,0)+(IF(Užs1!G74="NE-PL-PVC-08mm",(Užs1!E74/1000)*Užs1!L74,0)+(IF(Užs1!I74="NE-PL-PVC-08mm",(Užs1!H74/1000)*Užs1!L74,0)+(IF(Užs1!J74="NE-PL-PVC-08mm",(Užs1!H74/1000)*Užs1!L74,0)))))</f>
        <v>0</v>
      </c>
      <c r="AO35" s="94">
        <f>SUM(IF(Užs1!F74="NE-PL-PVC-1mm",(Užs1!E74/1000)*Užs1!L74,0)+(IF(Užs1!G74="NE-PL-PVC-1mm",(Užs1!E74/1000)*Užs1!L74,0)+(IF(Užs1!I74="NE-PL-PVC-1mm",(Užs1!H74/1000)*Užs1!L74,0)+(IF(Užs1!J74="NE-PL-PVC-1mm",(Užs1!H74/1000)*Užs1!L74,0)))))</f>
        <v>0</v>
      </c>
      <c r="AP35" s="94">
        <f>SUM(IF(Užs1!F74="NE-PL-PVC-2mm",(Užs1!E74/1000)*Užs1!L74,0)+(IF(Užs1!G74="NE-PL-PVC-2mm",(Užs1!E74/1000)*Užs1!L74,0)+(IF(Užs1!I74="NE-PL-PVC-2mm",(Užs1!H74/1000)*Užs1!L74,0)+(IF(Užs1!J74="NE-PL-PVC-2mm",(Užs1!H74/1000)*Užs1!L74,0)))))</f>
        <v>0</v>
      </c>
      <c r="AQ35" s="94">
        <f>SUM(IF(Užs1!F74="NE-PL-PVC-42/2mm",(Užs1!E74/1000)*Užs1!L74,0)+(IF(Užs1!G74="NE-PL-PVC-42/2mm",(Užs1!E74/1000)*Užs1!L74,0)+(IF(Užs1!I74="NE-PL-PVC-42/2mm",(Užs1!H74/1000)*Užs1!L74,0)+(IF(Užs1!J74="NE-PL-PVC-42/2mm",(Užs1!H74/1000)*Užs1!L74,0)))))</f>
        <v>0</v>
      </c>
      <c r="AR35" s="79"/>
    </row>
    <row r="36" spans="1:44" ht="16.8">
      <c r="A36" s="79"/>
      <c r="B36" s="79"/>
      <c r="C36" s="95"/>
      <c r="D36" s="79"/>
      <c r="E36" s="79"/>
      <c r="F36" s="79"/>
      <c r="G36" s="79"/>
      <c r="H36" s="79"/>
      <c r="I36" s="79"/>
      <c r="J36" s="79"/>
      <c r="K36" s="87">
        <v>35</v>
      </c>
      <c r="L36" s="88">
        <f>Užs1!L75</f>
        <v>0</v>
      </c>
      <c r="M36" s="89">
        <f>(Užs1!E75/1000)*(Užs1!H75/1000)*Užs1!L75</f>
        <v>0</v>
      </c>
      <c r="N36" s="90">
        <f>SUM(IF(Užs1!F75="MEL",(Užs1!E75/1000)*Užs1!L75,0)+(IF(Užs1!G75="MEL",(Užs1!E75/1000)*Užs1!L75,0)+(IF(Užs1!I75="MEL",(Užs1!H75/1000)*Užs1!L75,0)+(IF(Užs1!J75="MEL",(Užs1!H75/1000)*Užs1!L75,0)))))</f>
        <v>0</v>
      </c>
      <c r="O36" s="91">
        <f>SUM(IF(Užs1!F75="MEL-BALTAS",(Užs1!E75/1000)*Užs1!L75,0)+(IF(Užs1!G75="MEL-BALTAS",(Užs1!E75/1000)*Užs1!L75,0)+(IF(Užs1!I75="MEL-BALTAS",(Užs1!H75/1000)*Užs1!L75,0)+(IF(Užs1!J75="MEL-BALTAS",(Užs1!H75/1000)*Užs1!L75,0)))))</f>
        <v>0</v>
      </c>
      <c r="P36" s="91">
        <f>SUM(IF(Užs1!F75="MEL-PILKAS",(Užs1!E75/1000)*Užs1!L75,0)+(IF(Užs1!G75="MEL-PILKAS",(Užs1!E75/1000)*Užs1!L75,0)+(IF(Užs1!I75="MEL-PILKAS",(Užs1!H75/1000)*Užs1!L75,0)+(IF(Užs1!J75="MEL-PILKAS",(Užs1!H75/1000)*Užs1!L75,0)))))</f>
        <v>0</v>
      </c>
      <c r="Q36" s="91">
        <f>SUM(IF(Užs1!F75="MEL-KLIENTO",(Užs1!E75/1000)*Užs1!L75,0)+(IF(Užs1!G75="MEL-KLIENTO",(Užs1!E75/1000)*Užs1!L75,0)+(IF(Užs1!I75="MEL-KLIENTO",(Užs1!H75/1000)*Užs1!L75,0)+(IF(Užs1!J75="MEL-KLIENTO",(Užs1!H75/1000)*Užs1!L75,0)))))</f>
        <v>0</v>
      </c>
      <c r="R36" s="91">
        <f>SUM(IF(Užs1!F75="MEL-NE-PL",(Užs1!E75/1000)*Užs1!L75,0)+(IF(Užs1!G75="MEL-NE-PL",(Užs1!E75/1000)*Užs1!L75,0)+(IF(Užs1!I75="MEL-NE-PL",(Užs1!H75/1000)*Užs1!L75,0)+(IF(Užs1!J75="MEL-NE-PL",(Užs1!H75/1000)*Užs1!L75,0)))))</f>
        <v>0</v>
      </c>
      <c r="S36" s="91">
        <f>SUM(IF(Užs1!F75="MEL-40mm",(Užs1!E75/1000)*Užs1!L75,0)+(IF(Užs1!G75="MEL-40mm",(Užs1!E75/1000)*Užs1!L75,0)+(IF(Užs1!I75="MEL-40mm",(Užs1!H75/1000)*Užs1!L75,0)+(IF(Užs1!J75="MEL-40mm",(Užs1!H75/1000)*Užs1!L75,0)))))</f>
        <v>0</v>
      </c>
      <c r="T36" s="92">
        <f>SUM(IF(Užs1!F75="PVC-04mm",(Užs1!E75/1000)*Užs1!L75,0)+(IF(Užs1!G75="PVC-04mm",(Užs1!E75/1000)*Užs1!L75,0)+(IF(Užs1!I75="PVC-04mm",(Užs1!H75/1000)*Užs1!L75,0)+(IF(Užs1!J75="PVC-04mm",(Užs1!H75/1000)*Užs1!L75,0)))))</f>
        <v>0</v>
      </c>
      <c r="U36" s="92">
        <f>SUM(IF(Užs1!F75="PVC-06mm",(Užs1!E75/1000)*Užs1!L75,0)+(IF(Užs1!G75="PVC-06mm",(Užs1!E75/1000)*Užs1!L75,0)+(IF(Užs1!I75="PVC-06mm",(Užs1!H75/1000)*Užs1!L75,0)+(IF(Užs1!J75="PVC-06mm",(Užs1!H75/1000)*Užs1!L75,0)))))</f>
        <v>0</v>
      </c>
      <c r="V36" s="92">
        <f>SUM(IF(Užs1!F75="PVC-08mm",(Užs1!E75/1000)*Užs1!L75,0)+(IF(Užs1!G75="PVC-08mm",(Užs1!E75/1000)*Užs1!L75,0)+(IF(Užs1!I75="PVC-08mm",(Užs1!H75/1000)*Užs1!L75,0)+(IF(Užs1!J75="PVC-08mm",(Užs1!H75/1000)*Užs1!L75,0)))))</f>
        <v>0</v>
      </c>
      <c r="W36" s="92">
        <f>SUM(IF(Užs1!F75="PVC-1mm",(Užs1!E75/1000)*Užs1!L75,0)+(IF(Užs1!G75="PVC-1mm",(Užs1!E75/1000)*Užs1!L75,0)+(IF(Užs1!I75="PVC-1mm",(Užs1!H75/1000)*Užs1!L75,0)+(IF(Užs1!J75="PVC-1mm",(Užs1!H75/1000)*Užs1!L75,0)))))</f>
        <v>0</v>
      </c>
      <c r="X36" s="92">
        <f>SUM(IF(Užs1!F75="PVC-2mm",(Užs1!E75/1000)*Užs1!L75,0)+(IF(Užs1!G75="PVC-2mm",(Užs1!E75/1000)*Užs1!L75,0)+(IF(Užs1!I75="PVC-2mm",(Užs1!H75/1000)*Užs1!L75,0)+(IF(Užs1!J75="PVC-2mm",(Užs1!H75/1000)*Užs1!L75,0)))))</f>
        <v>0</v>
      </c>
      <c r="Y36" s="92">
        <f>SUM(IF(Užs1!F75="PVC-42/2mm",(Užs1!E75/1000)*Užs1!L75,0)+(IF(Užs1!G75="PVC-42/2mm",(Užs1!E75/1000)*Užs1!L75,0)+(IF(Užs1!I75="PVC-42/2mm",(Užs1!H75/1000)*Užs1!L75,0)+(IF(Užs1!J75="PVC-42/2mm",(Užs1!H75/1000)*Užs1!L75,0)))))</f>
        <v>0</v>
      </c>
      <c r="Z36" s="313">
        <f>SUM(IF(Užs1!F75="BESIULIS-08mm",(Užs1!E75/1000)*Užs1!L75,0)+(IF(Užs1!G75="BESIULIS-08mm",(Užs1!E75/1000)*Užs1!L75,0)+(IF(Užs1!I75="BESIULIS-08mm",(Užs1!H75/1000)*Užs1!L75,0)+(IF(Užs1!J75="BESIULIS-08mm",(Užs1!H75/1000)*Užs1!L75,0)))))</f>
        <v>0</v>
      </c>
      <c r="AA36" s="313">
        <f>SUM(IF(Užs1!F75="BESIULIS-1mm",(Užs1!E75/1000)*Užs1!L75,0)+(IF(Užs1!G75="BESIULIS-1mm",(Užs1!E75/1000)*Užs1!L75,0)+(IF(Užs1!I75="BESIULIS-1mm",(Užs1!H75/1000)*Užs1!L75,0)+(IF(Užs1!J75="BESIULIS-1mm",(Užs1!H75/1000)*Užs1!L75,0)))))</f>
        <v>0</v>
      </c>
      <c r="AB36" s="313">
        <f>SUM(IF(Užs1!F75="BESIULIS-2mm",(Užs1!E75/1000)*Užs1!L75,0)+(IF(Užs1!G75="BESIULIS-2mm",(Užs1!E75/1000)*Užs1!L75,0)+(IF(Užs1!I75="BESIULIS-2mm",(Užs1!H75/1000)*Užs1!L75,0)+(IF(Užs1!J75="BESIULIS-2mm",(Užs1!H75/1000)*Užs1!L75,0)))))</f>
        <v>0</v>
      </c>
      <c r="AC36" s="93">
        <f>SUM(IF(Užs1!F75="KLIEN-PVC-04mm",(Užs1!E75/1000)*Užs1!L75,0)+(IF(Užs1!G75="KLIEN-PVC-04mm",(Užs1!E75/1000)*Užs1!L75,0)+(IF(Užs1!I75="KLIEN-PVC-04mm",(Užs1!H75/1000)*Užs1!L75,0)+(IF(Užs1!J75="KLIEN-PVC-04mm",(Užs1!H75/1000)*Užs1!L75,0)))))</f>
        <v>0</v>
      </c>
      <c r="AD36" s="93">
        <f>SUM(IF(Užs1!F75="KLIEN-PVC-06mm",(Užs1!E75/1000)*Užs1!L75,0)+(IF(Užs1!G75="KLIEN-PVC-06mm",(Užs1!E75/1000)*Užs1!L75,0)+(IF(Užs1!I75="KLIEN-PVC-06mm",(Užs1!H75/1000)*Užs1!L75,0)+(IF(Užs1!J75="KLIEN-PVC-06mm",(Užs1!H75/1000)*Užs1!L75,0)))))</f>
        <v>0</v>
      </c>
      <c r="AE36" s="93">
        <f>SUM(IF(Užs1!F75="KLIEN-PVC-08mm",(Užs1!E75/1000)*Užs1!L75,0)+(IF(Užs1!G75="KLIEN-PVC-08mm",(Užs1!E75/1000)*Užs1!L75,0)+(IF(Užs1!I75="KLIEN-PVC-08mm",(Užs1!H75/1000)*Užs1!L75,0)+(IF(Užs1!J75="KLIEN-PVC-08mm",(Užs1!H75/1000)*Užs1!L75,0)))))</f>
        <v>0</v>
      </c>
      <c r="AF36" s="93">
        <f>SUM(IF(Užs1!F75="KLIEN-PVC-1mm",(Užs1!E75/1000)*Užs1!L75,0)+(IF(Užs1!G75="KLIEN-PVC-1mm",(Užs1!E75/1000)*Užs1!L75,0)+(IF(Užs1!I75="KLIEN-PVC-1mm",(Užs1!H75/1000)*Užs1!L75,0)+(IF(Užs1!J75="KLIEN-PVC-1mm",(Užs1!H75/1000)*Užs1!L75,0)))))</f>
        <v>0</v>
      </c>
      <c r="AG36" s="93">
        <f>SUM(IF(Užs1!F75="KLIEN-PVC-2mm",(Užs1!E75/1000)*Užs1!L75,0)+(IF(Užs1!G75="KLIEN-PVC-2mm",(Užs1!E75/1000)*Užs1!L75,0)+(IF(Užs1!I75="KLIEN-PVC-2mm",(Užs1!H75/1000)*Užs1!L75,0)+(IF(Užs1!J75="KLIEN-PVC-2mm",(Užs1!H75/1000)*Užs1!L75,0)))))</f>
        <v>0</v>
      </c>
      <c r="AH36" s="93">
        <f>SUM(IF(Užs1!F75="KLIEN-PVC-42/2mm",(Užs1!E75/1000)*Užs1!L75,0)+(IF(Užs1!G75="KLIEN-PVC-42/2mm",(Užs1!E75/1000)*Užs1!L75,0)+(IF(Užs1!I75="KLIEN-PVC-42/2mm",(Užs1!H75/1000)*Užs1!L75,0)+(IF(Užs1!J75="KLIEN-PVC-42/2mm",(Užs1!H75/1000)*Užs1!L75,0)))))</f>
        <v>0</v>
      </c>
      <c r="AI36" s="315">
        <f>SUM(IF(Užs1!F75="KLIEN-BESIUL-08mm",(Užs1!E75/1000)*Užs1!L75,0)+(IF(Užs1!G75="KLIEN-BESIUL-08mm",(Užs1!E75/1000)*Užs1!L75,0)+(IF(Užs1!I75="KLIEN-BESIUL-08mm",(Užs1!H75/1000)*Užs1!L75,0)+(IF(Užs1!J75="KLIEN-BESIUL-08mm",(Užs1!H75/1000)*Užs1!L75,0)))))</f>
        <v>0</v>
      </c>
      <c r="AJ36" s="315">
        <f>SUM(IF(Užs1!F75="KLIEN-BESIUL-1mm",(Užs1!E75/1000)*Užs1!L75,0)+(IF(Užs1!G75="KLIEN-BESIUL-1mm",(Užs1!E75/1000)*Užs1!L75,0)+(IF(Užs1!I75="KLIEN-BESIUL-1mm",(Užs1!H75/1000)*Užs1!L75,0)+(IF(Užs1!J75="KLIEN-BESIUL-1mm",(Užs1!H75/1000)*Užs1!L75,0)))))</f>
        <v>0</v>
      </c>
      <c r="AK36" s="315">
        <f>SUM(IF(Užs1!F75="KLIEN-BESIUL-2mm",(Užs1!E75/1000)*Užs1!L75,0)+(IF(Užs1!G75="KLIEN-BESIUL-2mm",(Užs1!E75/1000)*Užs1!L75,0)+(IF(Užs1!I75="KLIEN-BESIUL-2mm",(Užs1!H75/1000)*Užs1!L75,0)+(IF(Užs1!J75="KLIEN-BESIUL-2mm",(Užs1!H75/1000)*Užs1!L75,0)))))</f>
        <v>0</v>
      </c>
      <c r="AL36" s="94">
        <f>SUM(IF(Užs1!F75="NE-PL-PVC-04mm",(Užs1!E75/1000)*Užs1!L75,0)+(IF(Užs1!G75="NE-PL-PVC-04mm",(Užs1!E75/1000)*Užs1!L75,0)+(IF(Užs1!I75="NE-PL-PVC-04mm",(Užs1!H75/1000)*Užs1!L75,0)+(IF(Užs1!J75="NE-PL-PVC-04mm",(Užs1!H75/1000)*Užs1!L75,0)))))</f>
        <v>0</v>
      </c>
      <c r="AM36" s="94">
        <f>SUM(IF(Užs1!F75="NE-PL-PVC-06mm",(Užs1!E75/1000)*Užs1!L75,0)+(IF(Užs1!G75="NE-PL-PVC-06mm",(Užs1!E75/1000)*Užs1!L75,0)+(IF(Užs1!I75="NE-PL-PVC-06mm",(Užs1!H75/1000)*Užs1!L75,0)+(IF(Užs1!J75="NE-PL-PVC-06mm",(Užs1!H75/1000)*Užs1!L75,0)))))</f>
        <v>0</v>
      </c>
      <c r="AN36" s="94">
        <f>SUM(IF(Užs1!F75="NE-PL-PVC-08mm",(Užs1!E75/1000)*Užs1!L75,0)+(IF(Užs1!G75="NE-PL-PVC-08mm",(Užs1!E75/1000)*Užs1!L75,0)+(IF(Užs1!I75="NE-PL-PVC-08mm",(Užs1!H75/1000)*Užs1!L75,0)+(IF(Užs1!J75="NE-PL-PVC-08mm",(Užs1!H75/1000)*Užs1!L75,0)))))</f>
        <v>0</v>
      </c>
      <c r="AO36" s="94">
        <f>SUM(IF(Užs1!F75="NE-PL-PVC-1mm",(Užs1!E75/1000)*Užs1!L75,0)+(IF(Užs1!G75="NE-PL-PVC-1mm",(Užs1!E75/1000)*Užs1!L75,0)+(IF(Užs1!I75="NE-PL-PVC-1mm",(Užs1!H75/1000)*Užs1!L75,0)+(IF(Užs1!J75="NE-PL-PVC-1mm",(Užs1!H75/1000)*Užs1!L75,0)))))</f>
        <v>0</v>
      </c>
      <c r="AP36" s="94">
        <f>SUM(IF(Užs1!F75="NE-PL-PVC-2mm",(Užs1!E75/1000)*Užs1!L75,0)+(IF(Užs1!G75="NE-PL-PVC-2mm",(Užs1!E75/1000)*Užs1!L75,0)+(IF(Užs1!I75="NE-PL-PVC-2mm",(Užs1!H75/1000)*Užs1!L75,0)+(IF(Užs1!J75="NE-PL-PVC-2mm",(Užs1!H75/1000)*Užs1!L75,0)))))</f>
        <v>0</v>
      </c>
      <c r="AQ36" s="94">
        <f>SUM(IF(Užs1!F75="NE-PL-PVC-42/2mm",(Užs1!E75/1000)*Užs1!L75,0)+(IF(Užs1!G75="NE-PL-PVC-42/2mm",(Užs1!E75/1000)*Užs1!L75,0)+(IF(Užs1!I75="NE-PL-PVC-42/2mm",(Užs1!H75/1000)*Užs1!L75,0)+(IF(Užs1!J75="NE-PL-PVC-42/2mm",(Užs1!H75/1000)*Užs1!L75,0)))))</f>
        <v>0</v>
      </c>
      <c r="AR36" s="79"/>
    </row>
    <row r="37" spans="1:44" ht="16.8">
      <c r="A37" s="79"/>
      <c r="B37" s="79"/>
      <c r="C37" s="95"/>
      <c r="D37" s="79"/>
      <c r="E37" s="79"/>
      <c r="F37" s="79"/>
      <c r="G37" s="79"/>
      <c r="H37" s="79"/>
      <c r="I37" s="79"/>
      <c r="J37" s="79"/>
      <c r="K37" s="87">
        <v>36</v>
      </c>
      <c r="L37" s="88">
        <f>Užs1!L76</f>
        <v>0</v>
      </c>
      <c r="M37" s="89">
        <f>(Užs1!E76/1000)*(Užs1!H76/1000)*Užs1!L76</f>
        <v>0</v>
      </c>
      <c r="N37" s="90">
        <f>SUM(IF(Užs1!F76="MEL",(Užs1!E76/1000)*Užs1!L76,0)+(IF(Užs1!G76="MEL",(Užs1!E76/1000)*Užs1!L76,0)+(IF(Užs1!I76="MEL",(Užs1!H76/1000)*Užs1!L76,0)+(IF(Užs1!J76="MEL",(Užs1!H76/1000)*Užs1!L76,0)))))</f>
        <v>0</v>
      </c>
      <c r="O37" s="91">
        <f>SUM(IF(Užs1!F76="MEL-BALTAS",(Užs1!E76/1000)*Užs1!L76,0)+(IF(Užs1!G76="MEL-BALTAS",(Užs1!E76/1000)*Užs1!L76,0)+(IF(Užs1!I76="MEL-BALTAS",(Užs1!H76/1000)*Užs1!L76,0)+(IF(Užs1!J76="MEL-BALTAS",(Užs1!H76/1000)*Užs1!L76,0)))))</f>
        <v>0</v>
      </c>
      <c r="P37" s="91">
        <f>SUM(IF(Užs1!F76="MEL-PILKAS",(Užs1!E76/1000)*Užs1!L76,0)+(IF(Užs1!G76="MEL-PILKAS",(Užs1!E76/1000)*Užs1!L76,0)+(IF(Užs1!I76="MEL-PILKAS",(Užs1!H76/1000)*Užs1!L76,0)+(IF(Užs1!J76="MEL-PILKAS",(Užs1!H76/1000)*Užs1!L76,0)))))</f>
        <v>0</v>
      </c>
      <c r="Q37" s="91">
        <f>SUM(IF(Užs1!F76="MEL-KLIENTO",(Užs1!E76/1000)*Užs1!L76,0)+(IF(Užs1!G76="MEL-KLIENTO",(Užs1!E76/1000)*Užs1!L76,0)+(IF(Užs1!I76="MEL-KLIENTO",(Užs1!H76/1000)*Užs1!L76,0)+(IF(Užs1!J76="MEL-KLIENTO",(Užs1!H76/1000)*Užs1!L76,0)))))</f>
        <v>0</v>
      </c>
      <c r="R37" s="91">
        <f>SUM(IF(Užs1!F76="MEL-NE-PL",(Užs1!E76/1000)*Užs1!L76,0)+(IF(Užs1!G76="MEL-NE-PL",(Užs1!E76/1000)*Užs1!L76,0)+(IF(Užs1!I76="MEL-NE-PL",(Užs1!H76/1000)*Užs1!L76,0)+(IF(Užs1!J76="MEL-NE-PL",(Užs1!H76/1000)*Užs1!L76,0)))))</f>
        <v>0</v>
      </c>
      <c r="S37" s="91">
        <f>SUM(IF(Užs1!F76="MEL-40mm",(Užs1!E76/1000)*Užs1!L76,0)+(IF(Užs1!G76="MEL-40mm",(Užs1!E76/1000)*Užs1!L76,0)+(IF(Užs1!I76="MEL-40mm",(Užs1!H76/1000)*Užs1!L76,0)+(IF(Užs1!J76="MEL-40mm",(Užs1!H76/1000)*Užs1!L76,0)))))</f>
        <v>0</v>
      </c>
      <c r="T37" s="92">
        <f>SUM(IF(Užs1!F76="PVC-04mm",(Užs1!E76/1000)*Užs1!L76,0)+(IF(Užs1!G76="PVC-04mm",(Užs1!E76/1000)*Užs1!L76,0)+(IF(Užs1!I76="PVC-04mm",(Užs1!H76/1000)*Užs1!L76,0)+(IF(Užs1!J76="PVC-04mm",(Užs1!H76/1000)*Užs1!L76,0)))))</f>
        <v>0</v>
      </c>
      <c r="U37" s="92">
        <f>SUM(IF(Užs1!F76="PVC-06mm",(Užs1!E76/1000)*Užs1!L76,0)+(IF(Užs1!G76="PVC-06mm",(Užs1!E76/1000)*Užs1!L76,0)+(IF(Užs1!I76="PVC-06mm",(Užs1!H76/1000)*Užs1!L76,0)+(IF(Užs1!J76="PVC-06mm",(Užs1!H76/1000)*Užs1!L76,0)))))</f>
        <v>0</v>
      </c>
      <c r="V37" s="92">
        <f>SUM(IF(Užs1!F76="PVC-08mm",(Užs1!E76/1000)*Užs1!L76,0)+(IF(Užs1!G76="PVC-08mm",(Užs1!E76/1000)*Užs1!L76,0)+(IF(Užs1!I76="PVC-08mm",(Užs1!H76/1000)*Užs1!L76,0)+(IF(Užs1!J76="PVC-08mm",(Užs1!H76/1000)*Užs1!L76,0)))))</f>
        <v>0</v>
      </c>
      <c r="W37" s="92">
        <f>SUM(IF(Užs1!F76="PVC-1mm",(Užs1!E76/1000)*Užs1!L76,0)+(IF(Užs1!G76="PVC-1mm",(Užs1!E76/1000)*Užs1!L76,0)+(IF(Užs1!I76="PVC-1mm",(Užs1!H76/1000)*Užs1!L76,0)+(IF(Užs1!J76="PVC-1mm",(Užs1!H76/1000)*Užs1!L76,0)))))</f>
        <v>0</v>
      </c>
      <c r="X37" s="92">
        <f>SUM(IF(Užs1!F76="PVC-2mm",(Užs1!E76/1000)*Užs1!L76,0)+(IF(Užs1!G76="PVC-2mm",(Užs1!E76/1000)*Užs1!L76,0)+(IF(Užs1!I76="PVC-2mm",(Užs1!H76/1000)*Užs1!L76,0)+(IF(Užs1!J76="PVC-2mm",(Užs1!H76/1000)*Užs1!L76,0)))))</f>
        <v>0</v>
      </c>
      <c r="Y37" s="92">
        <f>SUM(IF(Užs1!F76="PVC-42/2mm",(Užs1!E76/1000)*Užs1!L76,0)+(IF(Užs1!G76="PVC-42/2mm",(Užs1!E76/1000)*Užs1!L76,0)+(IF(Užs1!I76="PVC-42/2mm",(Užs1!H76/1000)*Užs1!L76,0)+(IF(Užs1!J76="PVC-42/2mm",(Užs1!H76/1000)*Užs1!L76,0)))))</f>
        <v>0</v>
      </c>
      <c r="Z37" s="313">
        <f>SUM(IF(Užs1!F76="BESIULIS-08mm",(Užs1!E76/1000)*Užs1!L76,0)+(IF(Užs1!G76="BESIULIS-08mm",(Užs1!E76/1000)*Užs1!L76,0)+(IF(Užs1!I76="BESIULIS-08mm",(Užs1!H76/1000)*Užs1!L76,0)+(IF(Užs1!J76="BESIULIS-08mm",(Užs1!H76/1000)*Užs1!L76,0)))))</f>
        <v>0</v>
      </c>
      <c r="AA37" s="313">
        <f>SUM(IF(Užs1!F76="BESIULIS-1mm",(Užs1!E76/1000)*Užs1!L76,0)+(IF(Užs1!G76="BESIULIS-1mm",(Užs1!E76/1000)*Užs1!L76,0)+(IF(Užs1!I76="BESIULIS-1mm",(Užs1!H76/1000)*Užs1!L76,0)+(IF(Užs1!J76="BESIULIS-1mm",(Užs1!H76/1000)*Užs1!L76,0)))))</f>
        <v>0</v>
      </c>
      <c r="AB37" s="313">
        <f>SUM(IF(Užs1!F76="BESIULIS-2mm",(Užs1!E76/1000)*Užs1!L76,0)+(IF(Užs1!G76="BESIULIS-2mm",(Užs1!E76/1000)*Užs1!L76,0)+(IF(Užs1!I76="BESIULIS-2mm",(Užs1!H76/1000)*Užs1!L76,0)+(IF(Užs1!J76="BESIULIS-2mm",(Užs1!H76/1000)*Užs1!L76,0)))))</f>
        <v>0</v>
      </c>
      <c r="AC37" s="93">
        <f>SUM(IF(Užs1!F76="KLIEN-PVC-04mm",(Užs1!E76/1000)*Užs1!L76,0)+(IF(Užs1!G76="KLIEN-PVC-04mm",(Užs1!E76/1000)*Užs1!L76,0)+(IF(Užs1!I76="KLIEN-PVC-04mm",(Užs1!H76/1000)*Užs1!L76,0)+(IF(Užs1!J76="KLIEN-PVC-04mm",(Užs1!H76/1000)*Užs1!L76,0)))))</f>
        <v>0</v>
      </c>
      <c r="AD37" s="93">
        <f>SUM(IF(Užs1!F76="KLIEN-PVC-06mm",(Užs1!E76/1000)*Užs1!L76,0)+(IF(Užs1!G76="KLIEN-PVC-06mm",(Užs1!E76/1000)*Užs1!L76,0)+(IF(Užs1!I76="KLIEN-PVC-06mm",(Užs1!H76/1000)*Užs1!L76,0)+(IF(Užs1!J76="KLIEN-PVC-06mm",(Užs1!H76/1000)*Užs1!L76,0)))))</f>
        <v>0</v>
      </c>
      <c r="AE37" s="93">
        <f>SUM(IF(Užs1!F76="KLIEN-PVC-08mm",(Užs1!E76/1000)*Užs1!L76,0)+(IF(Užs1!G76="KLIEN-PVC-08mm",(Užs1!E76/1000)*Užs1!L76,0)+(IF(Užs1!I76="KLIEN-PVC-08mm",(Užs1!H76/1000)*Užs1!L76,0)+(IF(Užs1!J76="KLIEN-PVC-08mm",(Užs1!H76/1000)*Užs1!L76,0)))))</f>
        <v>0</v>
      </c>
      <c r="AF37" s="93">
        <f>SUM(IF(Užs1!F76="KLIEN-PVC-1mm",(Užs1!E76/1000)*Užs1!L76,0)+(IF(Užs1!G76="KLIEN-PVC-1mm",(Užs1!E76/1000)*Užs1!L76,0)+(IF(Užs1!I76="KLIEN-PVC-1mm",(Užs1!H76/1000)*Užs1!L76,0)+(IF(Užs1!J76="KLIEN-PVC-1mm",(Užs1!H76/1000)*Užs1!L76,0)))))</f>
        <v>0</v>
      </c>
      <c r="AG37" s="93">
        <f>SUM(IF(Užs1!F76="KLIEN-PVC-2mm",(Užs1!E76/1000)*Užs1!L76,0)+(IF(Užs1!G76="KLIEN-PVC-2mm",(Užs1!E76/1000)*Užs1!L76,0)+(IF(Užs1!I76="KLIEN-PVC-2mm",(Užs1!H76/1000)*Užs1!L76,0)+(IF(Užs1!J76="KLIEN-PVC-2mm",(Užs1!H76/1000)*Užs1!L76,0)))))</f>
        <v>0</v>
      </c>
      <c r="AH37" s="93">
        <f>SUM(IF(Užs1!F76="KLIEN-PVC-42/2mm",(Užs1!E76/1000)*Užs1!L76,0)+(IF(Užs1!G76="KLIEN-PVC-42/2mm",(Užs1!E76/1000)*Užs1!L76,0)+(IF(Užs1!I76="KLIEN-PVC-42/2mm",(Užs1!H76/1000)*Užs1!L76,0)+(IF(Užs1!J76="KLIEN-PVC-42/2mm",(Užs1!H76/1000)*Užs1!L76,0)))))</f>
        <v>0</v>
      </c>
      <c r="AI37" s="315">
        <f>SUM(IF(Užs1!F76="KLIEN-BESIUL-08mm",(Užs1!E76/1000)*Užs1!L76,0)+(IF(Užs1!G76="KLIEN-BESIUL-08mm",(Užs1!E76/1000)*Užs1!L76,0)+(IF(Užs1!I76="KLIEN-BESIUL-08mm",(Užs1!H76/1000)*Užs1!L76,0)+(IF(Užs1!J76="KLIEN-BESIUL-08mm",(Užs1!H76/1000)*Užs1!L76,0)))))</f>
        <v>0</v>
      </c>
      <c r="AJ37" s="315">
        <f>SUM(IF(Užs1!F76="KLIEN-BESIUL-1mm",(Užs1!E76/1000)*Užs1!L76,0)+(IF(Užs1!G76="KLIEN-BESIUL-1mm",(Užs1!E76/1000)*Užs1!L76,0)+(IF(Užs1!I76="KLIEN-BESIUL-1mm",(Užs1!H76/1000)*Užs1!L76,0)+(IF(Užs1!J76="KLIEN-BESIUL-1mm",(Užs1!H76/1000)*Užs1!L76,0)))))</f>
        <v>0</v>
      </c>
      <c r="AK37" s="315">
        <f>SUM(IF(Užs1!F76="KLIEN-BESIUL-2mm",(Užs1!E76/1000)*Užs1!L76,0)+(IF(Užs1!G76="KLIEN-BESIUL-2mm",(Užs1!E76/1000)*Užs1!L76,0)+(IF(Užs1!I76="KLIEN-BESIUL-2mm",(Užs1!H76/1000)*Užs1!L76,0)+(IF(Užs1!J76="KLIEN-BESIUL-2mm",(Užs1!H76/1000)*Užs1!L76,0)))))</f>
        <v>0</v>
      </c>
      <c r="AL37" s="94">
        <f>SUM(IF(Užs1!F76="NE-PL-PVC-04mm",(Užs1!E76/1000)*Užs1!L76,0)+(IF(Užs1!G76="NE-PL-PVC-04mm",(Užs1!E76/1000)*Užs1!L76,0)+(IF(Užs1!I76="NE-PL-PVC-04mm",(Užs1!H76/1000)*Užs1!L76,0)+(IF(Užs1!J76="NE-PL-PVC-04mm",(Užs1!H76/1000)*Užs1!L76,0)))))</f>
        <v>0</v>
      </c>
      <c r="AM37" s="94">
        <f>SUM(IF(Užs1!F76="NE-PL-PVC-06mm",(Užs1!E76/1000)*Užs1!L76,0)+(IF(Užs1!G76="NE-PL-PVC-06mm",(Užs1!E76/1000)*Užs1!L76,0)+(IF(Užs1!I76="NE-PL-PVC-06mm",(Užs1!H76/1000)*Užs1!L76,0)+(IF(Užs1!J76="NE-PL-PVC-06mm",(Užs1!H76/1000)*Užs1!L76,0)))))</f>
        <v>0</v>
      </c>
      <c r="AN37" s="94">
        <f>SUM(IF(Užs1!F76="NE-PL-PVC-08mm",(Užs1!E76/1000)*Užs1!L76,0)+(IF(Užs1!G76="NE-PL-PVC-08mm",(Užs1!E76/1000)*Užs1!L76,0)+(IF(Užs1!I76="NE-PL-PVC-08mm",(Užs1!H76/1000)*Užs1!L76,0)+(IF(Užs1!J76="NE-PL-PVC-08mm",(Užs1!H76/1000)*Užs1!L76,0)))))</f>
        <v>0</v>
      </c>
      <c r="AO37" s="94">
        <f>SUM(IF(Užs1!F76="NE-PL-PVC-1mm",(Užs1!E76/1000)*Užs1!L76,0)+(IF(Užs1!G76="NE-PL-PVC-1mm",(Užs1!E76/1000)*Užs1!L76,0)+(IF(Užs1!I76="NE-PL-PVC-1mm",(Užs1!H76/1000)*Užs1!L76,0)+(IF(Užs1!J76="NE-PL-PVC-1mm",(Užs1!H76/1000)*Užs1!L76,0)))))</f>
        <v>0</v>
      </c>
      <c r="AP37" s="94">
        <f>SUM(IF(Užs1!F76="NE-PL-PVC-2mm",(Užs1!E76/1000)*Užs1!L76,0)+(IF(Užs1!G76="NE-PL-PVC-2mm",(Užs1!E76/1000)*Užs1!L76,0)+(IF(Užs1!I76="NE-PL-PVC-2mm",(Užs1!H76/1000)*Užs1!L76,0)+(IF(Užs1!J76="NE-PL-PVC-2mm",(Užs1!H76/1000)*Užs1!L76,0)))))</f>
        <v>0</v>
      </c>
      <c r="AQ37" s="94">
        <f>SUM(IF(Užs1!F76="NE-PL-PVC-42/2mm",(Užs1!E76/1000)*Užs1!L76,0)+(IF(Užs1!G76="NE-PL-PVC-42/2mm",(Užs1!E76/1000)*Užs1!L76,0)+(IF(Užs1!I76="NE-PL-PVC-42/2mm",(Užs1!H76/1000)*Užs1!L76,0)+(IF(Užs1!J76="NE-PL-PVC-42/2mm",(Užs1!H76/1000)*Užs1!L76,0)))))</f>
        <v>0</v>
      </c>
      <c r="AR37" s="79"/>
    </row>
    <row r="38" spans="1:44" ht="16.8">
      <c r="A38" s="79"/>
      <c r="B38" s="79"/>
      <c r="C38" s="95"/>
      <c r="D38" s="79"/>
      <c r="E38" s="79"/>
      <c r="F38" s="79"/>
      <c r="G38" s="79"/>
      <c r="H38" s="79"/>
      <c r="I38" s="79"/>
      <c r="J38" s="79"/>
      <c r="K38" s="87">
        <v>37</v>
      </c>
      <c r="L38" s="88">
        <f>Užs1!L77</f>
        <v>0</v>
      </c>
      <c r="M38" s="89">
        <f>(Užs1!E77/1000)*(Užs1!H77/1000)*Užs1!L77</f>
        <v>0</v>
      </c>
      <c r="N38" s="90">
        <f>SUM(IF(Užs1!F77="MEL",(Užs1!E77/1000)*Užs1!L77,0)+(IF(Užs1!G77="MEL",(Užs1!E77/1000)*Užs1!L77,0)+(IF(Užs1!I77="MEL",(Užs1!H77/1000)*Užs1!L77,0)+(IF(Užs1!J77="MEL",(Užs1!H77/1000)*Užs1!L77,0)))))</f>
        <v>0</v>
      </c>
      <c r="O38" s="91">
        <f>SUM(IF(Užs1!F77="MEL-BALTAS",(Užs1!E77/1000)*Užs1!L77,0)+(IF(Užs1!G77="MEL-BALTAS",(Užs1!E77/1000)*Užs1!L77,0)+(IF(Užs1!I77="MEL-BALTAS",(Užs1!H77/1000)*Užs1!L77,0)+(IF(Užs1!J77="MEL-BALTAS",(Užs1!H77/1000)*Užs1!L77,0)))))</f>
        <v>0</v>
      </c>
      <c r="P38" s="91">
        <f>SUM(IF(Užs1!F77="MEL-PILKAS",(Užs1!E77/1000)*Užs1!L77,0)+(IF(Užs1!G77="MEL-PILKAS",(Užs1!E77/1000)*Užs1!L77,0)+(IF(Užs1!I77="MEL-PILKAS",(Užs1!H77/1000)*Užs1!L77,0)+(IF(Užs1!J77="MEL-PILKAS",(Užs1!H77/1000)*Užs1!L77,0)))))</f>
        <v>0</v>
      </c>
      <c r="Q38" s="91">
        <f>SUM(IF(Užs1!F77="MEL-KLIENTO",(Užs1!E77/1000)*Užs1!L77,0)+(IF(Užs1!G77="MEL-KLIENTO",(Užs1!E77/1000)*Užs1!L77,0)+(IF(Užs1!I77="MEL-KLIENTO",(Užs1!H77/1000)*Užs1!L77,0)+(IF(Užs1!J77="MEL-KLIENTO",(Užs1!H77/1000)*Užs1!L77,0)))))</f>
        <v>0</v>
      </c>
      <c r="R38" s="91">
        <f>SUM(IF(Užs1!F77="MEL-NE-PL",(Užs1!E77/1000)*Užs1!L77,0)+(IF(Užs1!G77="MEL-NE-PL",(Užs1!E77/1000)*Užs1!L77,0)+(IF(Užs1!I77="MEL-NE-PL",(Užs1!H77/1000)*Užs1!L77,0)+(IF(Užs1!J77="MEL-NE-PL",(Užs1!H77/1000)*Užs1!L77,0)))))</f>
        <v>0</v>
      </c>
      <c r="S38" s="91">
        <f>SUM(IF(Užs1!F77="MEL-40mm",(Užs1!E77/1000)*Užs1!L77,0)+(IF(Užs1!G77="MEL-40mm",(Užs1!E77/1000)*Užs1!L77,0)+(IF(Užs1!I77="MEL-40mm",(Užs1!H77/1000)*Užs1!L77,0)+(IF(Užs1!J77="MEL-40mm",(Užs1!H77/1000)*Užs1!L77,0)))))</f>
        <v>0</v>
      </c>
      <c r="T38" s="92">
        <f>SUM(IF(Užs1!F77="PVC-04mm",(Užs1!E77/1000)*Užs1!L77,0)+(IF(Užs1!G77="PVC-04mm",(Užs1!E77/1000)*Užs1!L77,0)+(IF(Užs1!I77="PVC-04mm",(Užs1!H77/1000)*Užs1!L77,0)+(IF(Užs1!J77="PVC-04mm",(Užs1!H77/1000)*Užs1!L77,0)))))</f>
        <v>0</v>
      </c>
      <c r="U38" s="92">
        <f>SUM(IF(Užs1!F77="PVC-06mm",(Užs1!E77/1000)*Užs1!L77,0)+(IF(Užs1!G77="PVC-06mm",(Užs1!E77/1000)*Užs1!L77,0)+(IF(Užs1!I77="PVC-06mm",(Užs1!H77/1000)*Užs1!L77,0)+(IF(Užs1!J77="PVC-06mm",(Užs1!H77/1000)*Užs1!L77,0)))))</f>
        <v>0</v>
      </c>
      <c r="V38" s="92">
        <f>SUM(IF(Užs1!F77="PVC-08mm",(Užs1!E77/1000)*Užs1!L77,0)+(IF(Užs1!G77="PVC-08mm",(Užs1!E77/1000)*Užs1!L77,0)+(IF(Užs1!I77="PVC-08mm",(Užs1!H77/1000)*Užs1!L77,0)+(IF(Užs1!J77="PVC-08mm",(Užs1!H77/1000)*Užs1!L77,0)))))</f>
        <v>0</v>
      </c>
      <c r="W38" s="92">
        <f>SUM(IF(Užs1!F77="PVC-1mm",(Užs1!E77/1000)*Užs1!L77,0)+(IF(Užs1!G77="PVC-1mm",(Užs1!E77/1000)*Užs1!L77,0)+(IF(Užs1!I77="PVC-1mm",(Užs1!H77/1000)*Užs1!L77,0)+(IF(Užs1!J77="PVC-1mm",(Užs1!H77/1000)*Užs1!L77,0)))))</f>
        <v>0</v>
      </c>
      <c r="X38" s="92">
        <f>SUM(IF(Užs1!F77="PVC-2mm",(Užs1!E77/1000)*Užs1!L77,0)+(IF(Užs1!G77="PVC-2mm",(Užs1!E77/1000)*Užs1!L77,0)+(IF(Užs1!I77="PVC-2mm",(Užs1!H77/1000)*Užs1!L77,0)+(IF(Užs1!J77="PVC-2mm",(Užs1!H77/1000)*Užs1!L77,0)))))</f>
        <v>0</v>
      </c>
      <c r="Y38" s="92">
        <f>SUM(IF(Užs1!F77="PVC-42/2mm",(Užs1!E77/1000)*Užs1!L77,0)+(IF(Užs1!G77="PVC-42/2mm",(Užs1!E77/1000)*Užs1!L77,0)+(IF(Užs1!I77="PVC-42/2mm",(Užs1!H77/1000)*Užs1!L77,0)+(IF(Užs1!J77="PVC-42/2mm",(Užs1!H77/1000)*Užs1!L77,0)))))</f>
        <v>0</v>
      </c>
      <c r="Z38" s="313">
        <f>SUM(IF(Užs1!F77="BESIULIS-08mm",(Užs1!E77/1000)*Užs1!L77,0)+(IF(Užs1!G77="BESIULIS-08mm",(Užs1!E77/1000)*Užs1!L77,0)+(IF(Užs1!I77="BESIULIS-08mm",(Užs1!H77/1000)*Užs1!L77,0)+(IF(Užs1!J77="BESIULIS-08mm",(Užs1!H77/1000)*Užs1!L77,0)))))</f>
        <v>0</v>
      </c>
      <c r="AA38" s="313">
        <f>SUM(IF(Užs1!F77="BESIULIS-1mm",(Užs1!E77/1000)*Užs1!L77,0)+(IF(Užs1!G77="BESIULIS-1mm",(Užs1!E77/1000)*Užs1!L77,0)+(IF(Užs1!I77="BESIULIS-1mm",(Užs1!H77/1000)*Užs1!L77,0)+(IF(Užs1!J77="BESIULIS-1mm",(Užs1!H77/1000)*Užs1!L77,0)))))</f>
        <v>0</v>
      </c>
      <c r="AB38" s="313">
        <f>SUM(IF(Užs1!F77="BESIULIS-2mm",(Užs1!E77/1000)*Užs1!L77,0)+(IF(Užs1!G77="BESIULIS-2mm",(Užs1!E77/1000)*Užs1!L77,0)+(IF(Užs1!I77="BESIULIS-2mm",(Užs1!H77/1000)*Užs1!L77,0)+(IF(Užs1!J77="BESIULIS-2mm",(Užs1!H77/1000)*Užs1!L77,0)))))</f>
        <v>0</v>
      </c>
      <c r="AC38" s="93">
        <f>SUM(IF(Užs1!F77="KLIEN-PVC-04mm",(Užs1!E77/1000)*Užs1!L77,0)+(IF(Užs1!G77="KLIEN-PVC-04mm",(Užs1!E77/1000)*Užs1!L77,0)+(IF(Užs1!I77="KLIEN-PVC-04mm",(Užs1!H77/1000)*Užs1!L77,0)+(IF(Užs1!J77="KLIEN-PVC-04mm",(Užs1!H77/1000)*Užs1!L77,0)))))</f>
        <v>0</v>
      </c>
      <c r="AD38" s="93">
        <f>SUM(IF(Užs1!F77="KLIEN-PVC-06mm",(Užs1!E77/1000)*Užs1!L77,0)+(IF(Užs1!G77="KLIEN-PVC-06mm",(Užs1!E77/1000)*Užs1!L77,0)+(IF(Užs1!I77="KLIEN-PVC-06mm",(Užs1!H77/1000)*Užs1!L77,0)+(IF(Užs1!J77="KLIEN-PVC-06mm",(Užs1!H77/1000)*Užs1!L77,0)))))</f>
        <v>0</v>
      </c>
      <c r="AE38" s="93">
        <f>SUM(IF(Užs1!F77="KLIEN-PVC-08mm",(Užs1!E77/1000)*Užs1!L77,0)+(IF(Užs1!G77="KLIEN-PVC-08mm",(Užs1!E77/1000)*Užs1!L77,0)+(IF(Užs1!I77="KLIEN-PVC-08mm",(Užs1!H77/1000)*Užs1!L77,0)+(IF(Užs1!J77="KLIEN-PVC-08mm",(Užs1!H77/1000)*Užs1!L77,0)))))</f>
        <v>0</v>
      </c>
      <c r="AF38" s="93">
        <f>SUM(IF(Užs1!F77="KLIEN-PVC-1mm",(Užs1!E77/1000)*Užs1!L77,0)+(IF(Užs1!G77="KLIEN-PVC-1mm",(Užs1!E77/1000)*Užs1!L77,0)+(IF(Užs1!I77="KLIEN-PVC-1mm",(Užs1!H77/1000)*Užs1!L77,0)+(IF(Užs1!J77="KLIEN-PVC-1mm",(Užs1!H77/1000)*Užs1!L77,0)))))</f>
        <v>0</v>
      </c>
      <c r="AG38" s="93">
        <f>SUM(IF(Užs1!F77="KLIEN-PVC-2mm",(Užs1!E77/1000)*Užs1!L77,0)+(IF(Užs1!G77="KLIEN-PVC-2mm",(Užs1!E77/1000)*Užs1!L77,0)+(IF(Užs1!I77="KLIEN-PVC-2mm",(Užs1!H77/1000)*Užs1!L77,0)+(IF(Užs1!J77="KLIEN-PVC-2mm",(Užs1!H77/1000)*Užs1!L77,0)))))</f>
        <v>0</v>
      </c>
      <c r="AH38" s="93">
        <f>SUM(IF(Užs1!F77="KLIEN-PVC-42/2mm",(Užs1!E77/1000)*Užs1!L77,0)+(IF(Užs1!G77="KLIEN-PVC-42/2mm",(Užs1!E77/1000)*Užs1!L77,0)+(IF(Užs1!I77="KLIEN-PVC-42/2mm",(Užs1!H77/1000)*Užs1!L77,0)+(IF(Užs1!J77="KLIEN-PVC-42/2mm",(Užs1!H77/1000)*Užs1!L77,0)))))</f>
        <v>0</v>
      </c>
      <c r="AI38" s="315">
        <f>SUM(IF(Užs1!F77="KLIEN-BESIUL-08mm",(Užs1!E77/1000)*Užs1!L77,0)+(IF(Užs1!G77="KLIEN-BESIUL-08mm",(Užs1!E77/1000)*Užs1!L77,0)+(IF(Užs1!I77="KLIEN-BESIUL-08mm",(Užs1!H77/1000)*Užs1!L77,0)+(IF(Užs1!J77="KLIEN-BESIUL-08mm",(Užs1!H77/1000)*Užs1!L77,0)))))</f>
        <v>0</v>
      </c>
      <c r="AJ38" s="315">
        <f>SUM(IF(Užs1!F77="KLIEN-BESIUL-1mm",(Užs1!E77/1000)*Užs1!L77,0)+(IF(Užs1!G77="KLIEN-BESIUL-1mm",(Užs1!E77/1000)*Užs1!L77,0)+(IF(Užs1!I77="KLIEN-BESIUL-1mm",(Užs1!H77/1000)*Užs1!L77,0)+(IF(Užs1!J77="KLIEN-BESIUL-1mm",(Užs1!H77/1000)*Užs1!L77,0)))))</f>
        <v>0</v>
      </c>
      <c r="AK38" s="315">
        <f>SUM(IF(Užs1!F77="KLIEN-BESIUL-2mm",(Užs1!E77/1000)*Užs1!L77,0)+(IF(Užs1!G77="KLIEN-BESIUL-2mm",(Užs1!E77/1000)*Užs1!L77,0)+(IF(Užs1!I77="KLIEN-BESIUL-2mm",(Užs1!H77/1000)*Užs1!L77,0)+(IF(Užs1!J77="KLIEN-BESIUL-2mm",(Užs1!H77/1000)*Užs1!L77,0)))))</f>
        <v>0</v>
      </c>
      <c r="AL38" s="94">
        <f>SUM(IF(Užs1!F77="NE-PL-PVC-04mm",(Užs1!E77/1000)*Užs1!L77,0)+(IF(Užs1!G77="NE-PL-PVC-04mm",(Užs1!E77/1000)*Užs1!L77,0)+(IF(Užs1!I77="NE-PL-PVC-04mm",(Užs1!H77/1000)*Užs1!L77,0)+(IF(Užs1!J77="NE-PL-PVC-04mm",(Užs1!H77/1000)*Užs1!L77,0)))))</f>
        <v>0</v>
      </c>
      <c r="AM38" s="94">
        <f>SUM(IF(Užs1!F77="NE-PL-PVC-06mm",(Užs1!E77/1000)*Užs1!L77,0)+(IF(Užs1!G77="NE-PL-PVC-06mm",(Užs1!E77/1000)*Užs1!L77,0)+(IF(Užs1!I77="NE-PL-PVC-06mm",(Užs1!H77/1000)*Užs1!L77,0)+(IF(Užs1!J77="NE-PL-PVC-06mm",(Užs1!H77/1000)*Užs1!L77,0)))))</f>
        <v>0</v>
      </c>
      <c r="AN38" s="94">
        <f>SUM(IF(Užs1!F77="NE-PL-PVC-08mm",(Užs1!E77/1000)*Užs1!L77,0)+(IF(Užs1!G77="NE-PL-PVC-08mm",(Užs1!E77/1000)*Užs1!L77,0)+(IF(Užs1!I77="NE-PL-PVC-08mm",(Užs1!H77/1000)*Užs1!L77,0)+(IF(Užs1!J77="NE-PL-PVC-08mm",(Užs1!H77/1000)*Užs1!L77,0)))))</f>
        <v>0</v>
      </c>
      <c r="AO38" s="94">
        <f>SUM(IF(Užs1!F77="NE-PL-PVC-1mm",(Užs1!E77/1000)*Užs1!L77,0)+(IF(Užs1!G77="NE-PL-PVC-1mm",(Užs1!E77/1000)*Užs1!L77,0)+(IF(Užs1!I77="NE-PL-PVC-1mm",(Užs1!H77/1000)*Užs1!L77,0)+(IF(Užs1!J77="NE-PL-PVC-1mm",(Užs1!H77/1000)*Užs1!L77,0)))))</f>
        <v>0</v>
      </c>
      <c r="AP38" s="94">
        <f>SUM(IF(Užs1!F77="NE-PL-PVC-2mm",(Užs1!E77/1000)*Užs1!L77,0)+(IF(Užs1!G77="NE-PL-PVC-2mm",(Užs1!E77/1000)*Užs1!L77,0)+(IF(Užs1!I77="NE-PL-PVC-2mm",(Užs1!H77/1000)*Užs1!L77,0)+(IF(Užs1!J77="NE-PL-PVC-2mm",(Užs1!H77/1000)*Užs1!L77,0)))))</f>
        <v>0</v>
      </c>
      <c r="AQ38" s="94">
        <f>SUM(IF(Užs1!F77="NE-PL-PVC-42/2mm",(Užs1!E77/1000)*Užs1!L77,0)+(IF(Užs1!G77="NE-PL-PVC-42/2mm",(Užs1!E77/1000)*Užs1!L77,0)+(IF(Užs1!I77="NE-PL-PVC-42/2mm",(Užs1!H77/1000)*Užs1!L77,0)+(IF(Užs1!J77="NE-PL-PVC-42/2mm",(Užs1!H77/1000)*Užs1!L77,0)))))</f>
        <v>0</v>
      </c>
      <c r="AR38" s="79"/>
    </row>
    <row r="39" spans="1:44" ht="16.8">
      <c r="A39" s="79"/>
      <c r="B39" s="79"/>
      <c r="C39" s="95"/>
      <c r="D39" s="79"/>
      <c r="E39" s="79"/>
      <c r="F39" s="79"/>
      <c r="G39" s="79"/>
      <c r="H39" s="79"/>
      <c r="I39" s="79"/>
      <c r="J39" s="79"/>
      <c r="K39" s="87">
        <v>38</v>
      </c>
      <c r="L39" s="88">
        <f>Užs1!L78</f>
        <v>0</v>
      </c>
      <c r="M39" s="89">
        <f>(Užs1!E78/1000)*(Užs1!H78/1000)*Užs1!L78</f>
        <v>0</v>
      </c>
      <c r="N39" s="90">
        <f>SUM(IF(Užs1!F78="MEL",(Užs1!E78/1000)*Užs1!L78,0)+(IF(Užs1!G78="MEL",(Užs1!E78/1000)*Užs1!L78,0)+(IF(Užs1!I78="MEL",(Užs1!H78/1000)*Užs1!L78,0)+(IF(Užs1!J78="MEL",(Užs1!H78/1000)*Užs1!L78,0)))))</f>
        <v>0</v>
      </c>
      <c r="O39" s="91">
        <f>SUM(IF(Užs1!F78="MEL-BALTAS",(Užs1!E78/1000)*Užs1!L78,0)+(IF(Užs1!G78="MEL-BALTAS",(Užs1!E78/1000)*Užs1!L78,0)+(IF(Užs1!I78="MEL-BALTAS",(Užs1!H78/1000)*Užs1!L78,0)+(IF(Užs1!J78="MEL-BALTAS",(Užs1!H78/1000)*Užs1!L78,0)))))</f>
        <v>0</v>
      </c>
      <c r="P39" s="91">
        <f>SUM(IF(Užs1!F78="MEL-PILKAS",(Užs1!E78/1000)*Užs1!L78,0)+(IF(Užs1!G78="MEL-PILKAS",(Užs1!E78/1000)*Užs1!L78,0)+(IF(Užs1!I78="MEL-PILKAS",(Užs1!H78/1000)*Užs1!L78,0)+(IF(Užs1!J78="MEL-PILKAS",(Užs1!H78/1000)*Užs1!L78,0)))))</f>
        <v>0</v>
      </c>
      <c r="Q39" s="91">
        <f>SUM(IF(Užs1!F78="MEL-KLIENTO",(Užs1!E78/1000)*Užs1!L78,0)+(IF(Užs1!G78="MEL-KLIENTO",(Užs1!E78/1000)*Užs1!L78,0)+(IF(Užs1!I78="MEL-KLIENTO",(Užs1!H78/1000)*Užs1!L78,0)+(IF(Užs1!J78="MEL-KLIENTO",(Užs1!H78/1000)*Užs1!L78,0)))))</f>
        <v>0</v>
      </c>
      <c r="R39" s="91">
        <f>SUM(IF(Užs1!F78="MEL-NE-PL",(Užs1!E78/1000)*Užs1!L78,0)+(IF(Užs1!G78="MEL-NE-PL",(Užs1!E78/1000)*Užs1!L78,0)+(IF(Užs1!I78="MEL-NE-PL",(Užs1!H78/1000)*Užs1!L78,0)+(IF(Užs1!J78="MEL-NE-PL",(Užs1!H78/1000)*Užs1!L78,0)))))</f>
        <v>0</v>
      </c>
      <c r="S39" s="91">
        <f>SUM(IF(Užs1!F78="MEL-40mm",(Užs1!E78/1000)*Užs1!L78,0)+(IF(Užs1!G78="MEL-40mm",(Užs1!E78/1000)*Užs1!L78,0)+(IF(Užs1!I78="MEL-40mm",(Užs1!H78/1000)*Užs1!L78,0)+(IF(Užs1!J78="MEL-40mm",(Užs1!H78/1000)*Užs1!L78,0)))))</f>
        <v>0</v>
      </c>
      <c r="T39" s="92">
        <f>SUM(IF(Užs1!F78="PVC-04mm",(Užs1!E78/1000)*Užs1!L78,0)+(IF(Užs1!G78="PVC-04mm",(Užs1!E78/1000)*Užs1!L78,0)+(IF(Užs1!I78="PVC-04mm",(Užs1!H78/1000)*Užs1!L78,0)+(IF(Užs1!J78="PVC-04mm",(Užs1!H78/1000)*Užs1!L78,0)))))</f>
        <v>0</v>
      </c>
      <c r="U39" s="92">
        <f>SUM(IF(Užs1!F78="PVC-06mm",(Užs1!E78/1000)*Užs1!L78,0)+(IF(Užs1!G78="PVC-06mm",(Užs1!E78/1000)*Užs1!L78,0)+(IF(Užs1!I78="PVC-06mm",(Užs1!H78/1000)*Užs1!L78,0)+(IF(Užs1!J78="PVC-06mm",(Užs1!H78/1000)*Užs1!L78,0)))))</f>
        <v>0</v>
      </c>
      <c r="V39" s="92">
        <f>SUM(IF(Užs1!F78="PVC-08mm",(Užs1!E78/1000)*Užs1!L78,0)+(IF(Užs1!G78="PVC-08mm",(Užs1!E78/1000)*Užs1!L78,0)+(IF(Užs1!I78="PVC-08mm",(Užs1!H78/1000)*Užs1!L78,0)+(IF(Užs1!J78="PVC-08mm",(Užs1!H78/1000)*Užs1!L78,0)))))</f>
        <v>0</v>
      </c>
      <c r="W39" s="92">
        <f>SUM(IF(Užs1!F78="PVC-1mm",(Užs1!E78/1000)*Užs1!L78,0)+(IF(Užs1!G78="PVC-1mm",(Užs1!E78/1000)*Užs1!L78,0)+(IF(Užs1!I78="PVC-1mm",(Užs1!H78/1000)*Užs1!L78,0)+(IF(Užs1!J78="PVC-1mm",(Užs1!H78/1000)*Užs1!L78,0)))))</f>
        <v>0</v>
      </c>
      <c r="X39" s="92">
        <f>SUM(IF(Užs1!F78="PVC-2mm",(Užs1!E78/1000)*Užs1!L78,0)+(IF(Užs1!G78="PVC-2mm",(Užs1!E78/1000)*Užs1!L78,0)+(IF(Užs1!I78="PVC-2mm",(Užs1!H78/1000)*Užs1!L78,0)+(IF(Užs1!J78="PVC-2mm",(Užs1!H78/1000)*Užs1!L78,0)))))</f>
        <v>0</v>
      </c>
      <c r="Y39" s="92">
        <f>SUM(IF(Užs1!F78="PVC-42/2mm",(Užs1!E78/1000)*Užs1!L78,0)+(IF(Užs1!G78="PVC-42/2mm",(Užs1!E78/1000)*Užs1!L78,0)+(IF(Užs1!I78="PVC-42/2mm",(Užs1!H78/1000)*Užs1!L78,0)+(IF(Užs1!J78="PVC-42/2mm",(Užs1!H78/1000)*Užs1!L78,0)))))</f>
        <v>0</v>
      </c>
      <c r="Z39" s="313">
        <f>SUM(IF(Užs1!F78="BESIULIS-08mm",(Užs1!E78/1000)*Užs1!L78,0)+(IF(Užs1!G78="BESIULIS-08mm",(Užs1!E78/1000)*Užs1!L78,0)+(IF(Užs1!I78="BESIULIS-08mm",(Užs1!H78/1000)*Užs1!L78,0)+(IF(Užs1!J78="BESIULIS-08mm",(Užs1!H78/1000)*Užs1!L78,0)))))</f>
        <v>0</v>
      </c>
      <c r="AA39" s="313">
        <f>SUM(IF(Užs1!F78="BESIULIS-1mm",(Užs1!E78/1000)*Užs1!L78,0)+(IF(Užs1!G78="BESIULIS-1mm",(Užs1!E78/1000)*Užs1!L78,0)+(IF(Užs1!I78="BESIULIS-1mm",(Užs1!H78/1000)*Užs1!L78,0)+(IF(Užs1!J78="BESIULIS-1mm",(Užs1!H78/1000)*Užs1!L78,0)))))</f>
        <v>0</v>
      </c>
      <c r="AB39" s="313">
        <f>SUM(IF(Užs1!F78="BESIULIS-2mm",(Užs1!E78/1000)*Užs1!L78,0)+(IF(Užs1!G78="BESIULIS-2mm",(Užs1!E78/1000)*Užs1!L78,0)+(IF(Užs1!I78="BESIULIS-2mm",(Užs1!H78/1000)*Užs1!L78,0)+(IF(Užs1!J78="BESIULIS-2mm",(Užs1!H78/1000)*Užs1!L78,0)))))</f>
        <v>0</v>
      </c>
      <c r="AC39" s="93">
        <f>SUM(IF(Užs1!F78="KLIEN-PVC-04mm",(Užs1!E78/1000)*Užs1!L78,0)+(IF(Užs1!G78="KLIEN-PVC-04mm",(Užs1!E78/1000)*Užs1!L78,0)+(IF(Užs1!I78="KLIEN-PVC-04mm",(Užs1!H78/1000)*Užs1!L78,0)+(IF(Užs1!J78="KLIEN-PVC-04mm",(Užs1!H78/1000)*Užs1!L78,0)))))</f>
        <v>0</v>
      </c>
      <c r="AD39" s="93">
        <f>SUM(IF(Užs1!F78="KLIEN-PVC-06mm",(Užs1!E78/1000)*Užs1!L78,0)+(IF(Užs1!G78="KLIEN-PVC-06mm",(Užs1!E78/1000)*Užs1!L78,0)+(IF(Užs1!I78="KLIEN-PVC-06mm",(Užs1!H78/1000)*Užs1!L78,0)+(IF(Užs1!J78="KLIEN-PVC-06mm",(Užs1!H78/1000)*Užs1!L78,0)))))</f>
        <v>0</v>
      </c>
      <c r="AE39" s="93">
        <f>SUM(IF(Užs1!F78="KLIEN-PVC-08mm",(Užs1!E78/1000)*Užs1!L78,0)+(IF(Užs1!G78="KLIEN-PVC-08mm",(Užs1!E78/1000)*Užs1!L78,0)+(IF(Užs1!I78="KLIEN-PVC-08mm",(Užs1!H78/1000)*Užs1!L78,0)+(IF(Užs1!J78="KLIEN-PVC-08mm",(Užs1!H78/1000)*Užs1!L78,0)))))</f>
        <v>0</v>
      </c>
      <c r="AF39" s="93">
        <f>SUM(IF(Užs1!F78="KLIEN-PVC-1mm",(Užs1!E78/1000)*Užs1!L78,0)+(IF(Užs1!G78="KLIEN-PVC-1mm",(Užs1!E78/1000)*Užs1!L78,0)+(IF(Užs1!I78="KLIEN-PVC-1mm",(Užs1!H78/1000)*Užs1!L78,0)+(IF(Užs1!J78="KLIEN-PVC-1mm",(Užs1!H78/1000)*Užs1!L78,0)))))</f>
        <v>0</v>
      </c>
      <c r="AG39" s="93">
        <f>SUM(IF(Užs1!F78="KLIEN-PVC-2mm",(Užs1!E78/1000)*Užs1!L78,0)+(IF(Užs1!G78="KLIEN-PVC-2mm",(Užs1!E78/1000)*Užs1!L78,0)+(IF(Užs1!I78="KLIEN-PVC-2mm",(Užs1!H78/1000)*Užs1!L78,0)+(IF(Užs1!J78="KLIEN-PVC-2mm",(Užs1!H78/1000)*Užs1!L78,0)))))</f>
        <v>0</v>
      </c>
      <c r="AH39" s="93">
        <f>SUM(IF(Užs1!F78="KLIEN-PVC-42/2mm",(Užs1!E78/1000)*Užs1!L78,0)+(IF(Užs1!G78="KLIEN-PVC-42/2mm",(Užs1!E78/1000)*Užs1!L78,0)+(IF(Užs1!I78="KLIEN-PVC-42/2mm",(Užs1!H78/1000)*Užs1!L78,0)+(IF(Užs1!J78="KLIEN-PVC-42/2mm",(Užs1!H78/1000)*Užs1!L78,0)))))</f>
        <v>0</v>
      </c>
      <c r="AI39" s="315">
        <f>SUM(IF(Užs1!F78="KLIEN-BESIUL-08mm",(Užs1!E78/1000)*Užs1!L78,0)+(IF(Užs1!G78="KLIEN-BESIUL-08mm",(Užs1!E78/1000)*Užs1!L78,0)+(IF(Užs1!I78="KLIEN-BESIUL-08mm",(Užs1!H78/1000)*Užs1!L78,0)+(IF(Užs1!J78="KLIEN-BESIUL-08mm",(Užs1!H78/1000)*Užs1!L78,0)))))</f>
        <v>0</v>
      </c>
      <c r="AJ39" s="315">
        <f>SUM(IF(Užs1!F78="KLIEN-BESIUL-1mm",(Užs1!E78/1000)*Užs1!L78,0)+(IF(Užs1!G78="KLIEN-BESIUL-1mm",(Užs1!E78/1000)*Užs1!L78,0)+(IF(Užs1!I78="KLIEN-BESIUL-1mm",(Užs1!H78/1000)*Užs1!L78,0)+(IF(Užs1!J78="KLIEN-BESIUL-1mm",(Užs1!H78/1000)*Užs1!L78,0)))))</f>
        <v>0</v>
      </c>
      <c r="AK39" s="315">
        <f>SUM(IF(Užs1!F78="KLIEN-BESIUL-2mm",(Užs1!E78/1000)*Užs1!L78,0)+(IF(Užs1!G78="KLIEN-BESIUL-2mm",(Užs1!E78/1000)*Užs1!L78,0)+(IF(Užs1!I78="KLIEN-BESIUL-2mm",(Užs1!H78/1000)*Užs1!L78,0)+(IF(Užs1!J78="KLIEN-BESIUL-2mm",(Užs1!H78/1000)*Užs1!L78,0)))))</f>
        <v>0</v>
      </c>
      <c r="AL39" s="94">
        <f>SUM(IF(Užs1!F78="NE-PL-PVC-04mm",(Užs1!E78/1000)*Užs1!L78,0)+(IF(Užs1!G78="NE-PL-PVC-04mm",(Užs1!E78/1000)*Užs1!L78,0)+(IF(Užs1!I78="NE-PL-PVC-04mm",(Užs1!H78/1000)*Užs1!L78,0)+(IF(Užs1!J78="NE-PL-PVC-04mm",(Užs1!H78/1000)*Užs1!L78,0)))))</f>
        <v>0</v>
      </c>
      <c r="AM39" s="94">
        <f>SUM(IF(Užs1!F78="NE-PL-PVC-06mm",(Užs1!E78/1000)*Užs1!L78,0)+(IF(Užs1!G78="NE-PL-PVC-06mm",(Užs1!E78/1000)*Užs1!L78,0)+(IF(Užs1!I78="NE-PL-PVC-06mm",(Užs1!H78/1000)*Užs1!L78,0)+(IF(Užs1!J78="NE-PL-PVC-06mm",(Užs1!H78/1000)*Užs1!L78,0)))))</f>
        <v>0</v>
      </c>
      <c r="AN39" s="94">
        <f>SUM(IF(Užs1!F78="NE-PL-PVC-08mm",(Užs1!E78/1000)*Užs1!L78,0)+(IF(Užs1!G78="NE-PL-PVC-08mm",(Užs1!E78/1000)*Užs1!L78,0)+(IF(Užs1!I78="NE-PL-PVC-08mm",(Užs1!H78/1000)*Užs1!L78,0)+(IF(Užs1!J78="NE-PL-PVC-08mm",(Užs1!H78/1000)*Užs1!L78,0)))))</f>
        <v>0</v>
      </c>
      <c r="AO39" s="94">
        <f>SUM(IF(Užs1!F78="NE-PL-PVC-1mm",(Užs1!E78/1000)*Užs1!L78,0)+(IF(Užs1!G78="NE-PL-PVC-1mm",(Užs1!E78/1000)*Užs1!L78,0)+(IF(Užs1!I78="NE-PL-PVC-1mm",(Užs1!H78/1000)*Užs1!L78,0)+(IF(Užs1!J78="NE-PL-PVC-1mm",(Užs1!H78/1000)*Užs1!L78,0)))))</f>
        <v>0</v>
      </c>
      <c r="AP39" s="94">
        <f>SUM(IF(Užs1!F78="NE-PL-PVC-2mm",(Užs1!E78/1000)*Užs1!L78,0)+(IF(Užs1!G78="NE-PL-PVC-2mm",(Užs1!E78/1000)*Užs1!L78,0)+(IF(Užs1!I78="NE-PL-PVC-2mm",(Užs1!H78/1000)*Užs1!L78,0)+(IF(Užs1!J78="NE-PL-PVC-2mm",(Užs1!H78/1000)*Užs1!L78,0)))))</f>
        <v>0</v>
      </c>
      <c r="AQ39" s="94">
        <f>SUM(IF(Užs1!F78="NE-PL-PVC-42/2mm",(Užs1!E78/1000)*Užs1!L78,0)+(IF(Užs1!G78="NE-PL-PVC-42/2mm",(Užs1!E78/1000)*Užs1!L78,0)+(IF(Užs1!I78="NE-PL-PVC-42/2mm",(Užs1!H78/1000)*Užs1!L78,0)+(IF(Užs1!J78="NE-PL-PVC-42/2mm",(Užs1!H78/1000)*Užs1!L78,0)))))</f>
        <v>0</v>
      </c>
      <c r="AR39" s="79"/>
    </row>
    <row r="40" spans="1:44" ht="16.8">
      <c r="A40" s="79"/>
      <c r="B40" s="79"/>
      <c r="C40" s="95"/>
      <c r="D40" s="79"/>
      <c r="E40" s="79"/>
      <c r="F40" s="79"/>
      <c r="G40" s="79"/>
      <c r="H40" s="79"/>
      <c r="I40" s="79"/>
      <c r="J40" s="79"/>
      <c r="K40" s="87">
        <v>39</v>
      </c>
      <c r="L40" s="88">
        <f>Užs1!L79</f>
        <v>0</v>
      </c>
      <c r="M40" s="89">
        <f>(Užs1!E79/1000)*(Užs1!H79/1000)*Užs1!L79</f>
        <v>0</v>
      </c>
      <c r="N40" s="90">
        <f>SUM(IF(Užs1!F79="MEL",(Užs1!E79/1000)*Užs1!L79,0)+(IF(Užs1!G79="MEL",(Užs1!E79/1000)*Užs1!L79,0)+(IF(Užs1!I79="MEL",(Užs1!H79/1000)*Užs1!L79,0)+(IF(Užs1!J79="MEL",(Užs1!H79/1000)*Užs1!L79,0)))))</f>
        <v>0</v>
      </c>
      <c r="O40" s="91">
        <f>SUM(IF(Užs1!F79="MEL-BALTAS",(Užs1!E79/1000)*Užs1!L79,0)+(IF(Užs1!G79="MEL-BALTAS",(Užs1!E79/1000)*Užs1!L79,0)+(IF(Užs1!I79="MEL-BALTAS",(Užs1!H79/1000)*Užs1!L79,0)+(IF(Užs1!J79="MEL-BALTAS",(Užs1!H79/1000)*Užs1!L79,0)))))</f>
        <v>0</v>
      </c>
      <c r="P40" s="91">
        <f>SUM(IF(Užs1!F79="MEL-PILKAS",(Užs1!E79/1000)*Užs1!L79,0)+(IF(Užs1!G79="MEL-PILKAS",(Užs1!E79/1000)*Užs1!L79,0)+(IF(Užs1!I79="MEL-PILKAS",(Užs1!H79/1000)*Užs1!L79,0)+(IF(Užs1!J79="MEL-PILKAS",(Užs1!H79/1000)*Užs1!L79,0)))))</f>
        <v>0</v>
      </c>
      <c r="Q40" s="91">
        <f>SUM(IF(Užs1!F79="MEL-KLIENTO",(Užs1!E79/1000)*Užs1!L79,0)+(IF(Užs1!G79="MEL-KLIENTO",(Užs1!E79/1000)*Užs1!L79,0)+(IF(Užs1!I79="MEL-KLIENTO",(Užs1!H79/1000)*Užs1!L79,0)+(IF(Užs1!J79="MEL-KLIENTO",(Užs1!H79/1000)*Užs1!L79,0)))))</f>
        <v>0</v>
      </c>
      <c r="R40" s="91">
        <f>SUM(IF(Užs1!F79="MEL-NE-PL",(Užs1!E79/1000)*Užs1!L79,0)+(IF(Užs1!G79="MEL-NE-PL",(Užs1!E79/1000)*Užs1!L79,0)+(IF(Užs1!I79="MEL-NE-PL",(Užs1!H79/1000)*Užs1!L79,0)+(IF(Užs1!J79="MEL-NE-PL",(Užs1!H79/1000)*Užs1!L79,0)))))</f>
        <v>0</v>
      </c>
      <c r="S40" s="91">
        <f>SUM(IF(Užs1!F79="MEL-40mm",(Užs1!E79/1000)*Užs1!L79,0)+(IF(Užs1!G79="MEL-40mm",(Užs1!E79/1000)*Užs1!L79,0)+(IF(Užs1!I79="MEL-40mm",(Užs1!H79/1000)*Užs1!L79,0)+(IF(Užs1!J79="MEL-40mm",(Užs1!H79/1000)*Užs1!L79,0)))))</f>
        <v>0</v>
      </c>
      <c r="T40" s="92">
        <f>SUM(IF(Užs1!F79="PVC-04mm",(Užs1!E79/1000)*Užs1!L79,0)+(IF(Užs1!G79="PVC-04mm",(Užs1!E79/1000)*Užs1!L79,0)+(IF(Užs1!I79="PVC-04mm",(Užs1!H79/1000)*Užs1!L79,0)+(IF(Užs1!J79="PVC-04mm",(Užs1!H79/1000)*Užs1!L79,0)))))</f>
        <v>0</v>
      </c>
      <c r="U40" s="92">
        <f>SUM(IF(Užs1!F79="PVC-06mm",(Užs1!E79/1000)*Užs1!L79,0)+(IF(Užs1!G79="PVC-06mm",(Užs1!E79/1000)*Užs1!L79,0)+(IF(Užs1!I79="PVC-06mm",(Užs1!H79/1000)*Užs1!L79,0)+(IF(Užs1!J79="PVC-06mm",(Užs1!H79/1000)*Užs1!L79,0)))))</f>
        <v>0</v>
      </c>
      <c r="V40" s="92">
        <f>SUM(IF(Užs1!F79="PVC-08mm",(Užs1!E79/1000)*Užs1!L79,0)+(IF(Užs1!G79="PVC-08mm",(Užs1!E79/1000)*Užs1!L79,0)+(IF(Užs1!I79="PVC-08mm",(Užs1!H79/1000)*Užs1!L79,0)+(IF(Užs1!J79="PVC-08mm",(Užs1!H79/1000)*Užs1!L79,0)))))</f>
        <v>0</v>
      </c>
      <c r="W40" s="92">
        <f>SUM(IF(Užs1!F79="PVC-1mm",(Užs1!E79/1000)*Užs1!L79,0)+(IF(Užs1!G79="PVC-1mm",(Užs1!E79/1000)*Užs1!L79,0)+(IF(Užs1!I79="PVC-1mm",(Užs1!H79/1000)*Užs1!L79,0)+(IF(Užs1!J79="PVC-1mm",(Užs1!H79/1000)*Užs1!L79,0)))))</f>
        <v>0</v>
      </c>
      <c r="X40" s="92">
        <f>SUM(IF(Užs1!F79="PVC-2mm",(Užs1!E79/1000)*Užs1!L79,0)+(IF(Užs1!G79="PVC-2mm",(Užs1!E79/1000)*Užs1!L79,0)+(IF(Užs1!I79="PVC-2mm",(Užs1!H79/1000)*Užs1!L79,0)+(IF(Užs1!J79="PVC-2mm",(Užs1!H79/1000)*Užs1!L79,0)))))</f>
        <v>0</v>
      </c>
      <c r="Y40" s="92">
        <f>SUM(IF(Užs1!F79="PVC-42/2mm",(Užs1!E79/1000)*Užs1!L79,0)+(IF(Užs1!G79="PVC-42/2mm",(Užs1!E79/1000)*Užs1!L79,0)+(IF(Užs1!I79="PVC-42/2mm",(Užs1!H79/1000)*Užs1!L79,0)+(IF(Užs1!J79="PVC-42/2mm",(Užs1!H79/1000)*Užs1!L79,0)))))</f>
        <v>0</v>
      </c>
      <c r="Z40" s="313">
        <f>SUM(IF(Užs1!F79="BESIULIS-08mm",(Užs1!E79/1000)*Užs1!L79,0)+(IF(Užs1!G79="BESIULIS-08mm",(Užs1!E79/1000)*Užs1!L79,0)+(IF(Užs1!I79="BESIULIS-08mm",(Užs1!H79/1000)*Užs1!L79,0)+(IF(Užs1!J79="BESIULIS-08mm",(Užs1!H79/1000)*Užs1!L79,0)))))</f>
        <v>0</v>
      </c>
      <c r="AA40" s="313">
        <f>SUM(IF(Užs1!F79="BESIULIS-1mm",(Užs1!E79/1000)*Užs1!L79,0)+(IF(Užs1!G79="BESIULIS-1mm",(Užs1!E79/1000)*Užs1!L79,0)+(IF(Užs1!I79="BESIULIS-1mm",(Užs1!H79/1000)*Užs1!L79,0)+(IF(Užs1!J79="BESIULIS-1mm",(Užs1!H79/1000)*Užs1!L79,0)))))</f>
        <v>0</v>
      </c>
      <c r="AB40" s="313">
        <f>SUM(IF(Užs1!F79="BESIULIS-2mm",(Užs1!E79/1000)*Užs1!L79,0)+(IF(Užs1!G79="BESIULIS-2mm",(Užs1!E79/1000)*Užs1!L79,0)+(IF(Užs1!I79="BESIULIS-2mm",(Užs1!H79/1000)*Užs1!L79,0)+(IF(Užs1!J79="BESIULIS-2mm",(Užs1!H79/1000)*Užs1!L79,0)))))</f>
        <v>0</v>
      </c>
      <c r="AC40" s="93">
        <f>SUM(IF(Užs1!F79="KLIEN-PVC-04mm",(Užs1!E79/1000)*Užs1!L79,0)+(IF(Užs1!G79="KLIEN-PVC-04mm",(Užs1!E79/1000)*Užs1!L79,0)+(IF(Užs1!I79="KLIEN-PVC-04mm",(Užs1!H79/1000)*Užs1!L79,0)+(IF(Užs1!J79="KLIEN-PVC-04mm",(Užs1!H79/1000)*Užs1!L79,0)))))</f>
        <v>0</v>
      </c>
      <c r="AD40" s="93">
        <f>SUM(IF(Užs1!F79="KLIEN-PVC-06mm",(Užs1!E79/1000)*Užs1!L79,0)+(IF(Užs1!G79="KLIEN-PVC-06mm",(Užs1!E79/1000)*Užs1!L79,0)+(IF(Užs1!I79="KLIEN-PVC-06mm",(Užs1!H79/1000)*Užs1!L79,0)+(IF(Užs1!J79="KLIEN-PVC-06mm",(Užs1!H79/1000)*Užs1!L79,0)))))</f>
        <v>0</v>
      </c>
      <c r="AE40" s="93">
        <f>SUM(IF(Užs1!F79="KLIEN-PVC-08mm",(Užs1!E79/1000)*Užs1!L79,0)+(IF(Užs1!G79="KLIEN-PVC-08mm",(Užs1!E79/1000)*Užs1!L79,0)+(IF(Užs1!I79="KLIEN-PVC-08mm",(Užs1!H79/1000)*Užs1!L79,0)+(IF(Užs1!J79="KLIEN-PVC-08mm",(Užs1!H79/1000)*Užs1!L79,0)))))</f>
        <v>0</v>
      </c>
      <c r="AF40" s="93">
        <f>SUM(IF(Užs1!F79="KLIEN-PVC-1mm",(Užs1!E79/1000)*Užs1!L79,0)+(IF(Užs1!G79="KLIEN-PVC-1mm",(Užs1!E79/1000)*Užs1!L79,0)+(IF(Užs1!I79="KLIEN-PVC-1mm",(Užs1!H79/1000)*Užs1!L79,0)+(IF(Užs1!J79="KLIEN-PVC-1mm",(Užs1!H79/1000)*Užs1!L79,0)))))</f>
        <v>0</v>
      </c>
      <c r="AG40" s="93">
        <f>SUM(IF(Užs1!F79="KLIEN-PVC-2mm",(Užs1!E79/1000)*Užs1!L79,0)+(IF(Užs1!G79="KLIEN-PVC-2mm",(Užs1!E79/1000)*Užs1!L79,0)+(IF(Užs1!I79="KLIEN-PVC-2mm",(Užs1!H79/1000)*Užs1!L79,0)+(IF(Užs1!J79="KLIEN-PVC-2mm",(Užs1!H79/1000)*Užs1!L79,0)))))</f>
        <v>0</v>
      </c>
      <c r="AH40" s="93">
        <f>SUM(IF(Užs1!F79="KLIEN-PVC-42/2mm",(Užs1!E79/1000)*Užs1!L79,0)+(IF(Užs1!G79="KLIEN-PVC-42/2mm",(Užs1!E79/1000)*Užs1!L79,0)+(IF(Užs1!I79="KLIEN-PVC-42/2mm",(Užs1!H79/1000)*Užs1!L79,0)+(IF(Užs1!J79="KLIEN-PVC-42/2mm",(Užs1!H79/1000)*Užs1!L79,0)))))</f>
        <v>0</v>
      </c>
      <c r="AI40" s="315">
        <f>SUM(IF(Užs1!F79="KLIEN-BESIUL-08mm",(Užs1!E79/1000)*Užs1!L79,0)+(IF(Užs1!G79="KLIEN-BESIUL-08mm",(Užs1!E79/1000)*Užs1!L79,0)+(IF(Užs1!I79="KLIEN-BESIUL-08mm",(Užs1!H79/1000)*Užs1!L79,0)+(IF(Užs1!J79="KLIEN-BESIUL-08mm",(Užs1!H79/1000)*Užs1!L79,0)))))</f>
        <v>0</v>
      </c>
      <c r="AJ40" s="315">
        <f>SUM(IF(Užs1!F79="KLIEN-BESIUL-1mm",(Užs1!E79/1000)*Užs1!L79,0)+(IF(Užs1!G79="KLIEN-BESIUL-1mm",(Užs1!E79/1000)*Užs1!L79,0)+(IF(Užs1!I79="KLIEN-BESIUL-1mm",(Užs1!H79/1000)*Užs1!L79,0)+(IF(Užs1!J79="KLIEN-BESIUL-1mm",(Užs1!H79/1000)*Užs1!L79,0)))))</f>
        <v>0</v>
      </c>
      <c r="AK40" s="315">
        <f>SUM(IF(Užs1!F79="KLIEN-BESIUL-2mm",(Užs1!E79/1000)*Užs1!L79,0)+(IF(Užs1!G79="KLIEN-BESIUL-2mm",(Užs1!E79/1000)*Užs1!L79,0)+(IF(Užs1!I79="KLIEN-BESIUL-2mm",(Užs1!H79/1000)*Užs1!L79,0)+(IF(Užs1!J79="KLIEN-BESIUL-2mm",(Užs1!H79/1000)*Užs1!L79,0)))))</f>
        <v>0</v>
      </c>
      <c r="AL40" s="94">
        <f>SUM(IF(Užs1!F79="NE-PL-PVC-04mm",(Užs1!E79/1000)*Užs1!L79,0)+(IF(Užs1!G79="NE-PL-PVC-04mm",(Užs1!E79/1000)*Užs1!L79,0)+(IF(Užs1!I79="NE-PL-PVC-04mm",(Užs1!H79/1000)*Užs1!L79,0)+(IF(Užs1!J79="NE-PL-PVC-04mm",(Užs1!H79/1000)*Užs1!L79,0)))))</f>
        <v>0</v>
      </c>
      <c r="AM40" s="94">
        <f>SUM(IF(Užs1!F79="NE-PL-PVC-06mm",(Užs1!E79/1000)*Užs1!L79,0)+(IF(Užs1!G79="NE-PL-PVC-06mm",(Užs1!E79/1000)*Užs1!L79,0)+(IF(Užs1!I79="NE-PL-PVC-06mm",(Užs1!H79/1000)*Užs1!L79,0)+(IF(Užs1!J79="NE-PL-PVC-06mm",(Užs1!H79/1000)*Užs1!L79,0)))))</f>
        <v>0</v>
      </c>
      <c r="AN40" s="94">
        <f>SUM(IF(Užs1!F79="NE-PL-PVC-08mm",(Užs1!E79/1000)*Užs1!L79,0)+(IF(Užs1!G79="NE-PL-PVC-08mm",(Užs1!E79/1000)*Užs1!L79,0)+(IF(Užs1!I79="NE-PL-PVC-08mm",(Užs1!H79/1000)*Užs1!L79,0)+(IF(Užs1!J79="NE-PL-PVC-08mm",(Užs1!H79/1000)*Užs1!L79,0)))))</f>
        <v>0</v>
      </c>
      <c r="AO40" s="94">
        <f>SUM(IF(Užs1!F79="NE-PL-PVC-1mm",(Užs1!E79/1000)*Užs1!L79,0)+(IF(Užs1!G79="NE-PL-PVC-1mm",(Užs1!E79/1000)*Užs1!L79,0)+(IF(Užs1!I79="NE-PL-PVC-1mm",(Užs1!H79/1000)*Užs1!L79,0)+(IF(Užs1!J79="NE-PL-PVC-1mm",(Užs1!H79/1000)*Užs1!L79,0)))))</f>
        <v>0</v>
      </c>
      <c r="AP40" s="94">
        <f>SUM(IF(Užs1!F79="NE-PL-PVC-2mm",(Užs1!E79/1000)*Užs1!L79,0)+(IF(Užs1!G79="NE-PL-PVC-2mm",(Užs1!E79/1000)*Užs1!L79,0)+(IF(Užs1!I79="NE-PL-PVC-2mm",(Užs1!H79/1000)*Užs1!L79,0)+(IF(Užs1!J79="NE-PL-PVC-2mm",(Užs1!H79/1000)*Užs1!L79,0)))))</f>
        <v>0</v>
      </c>
      <c r="AQ40" s="94">
        <f>SUM(IF(Užs1!F79="NE-PL-PVC-42/2mm",(Užs1!E79/1000)*Užs1!L79,0)+(IF(Užs1!G79="NE-PL-PVC-42/2mm",(Užs1!E79/1000)*Užs1!L79,0)+(IF(Užs1!I79="NE-PL-PVC-42/2mm",(Užs1!H79/1000)*Užs1!L79,0)+(IF(Užs1!J79="NE-PL-PVC-42/2mm",(Užs1!H79/1000)*Užs1!L79,0)))))</f>
        <v>0</v>
      </c>
      <c r="AR40" s="79"/>
    </row>
    <row r="41" spans="1:44" ht="16.8">
      <c r="A41" s="79"/>
      <c r="B41" s="79"/>
      <c r="C41" s="95"/>
      <c r="D41" s="79"/>
      <c r="E41" s="79"/>
      <c r="F41" s="79"/>
      <c r="G41" s="79"/>
      <c r="H41" s="79"/>
      <c r="I41" s="79"/>
      <c r="J41" s="79"/>
      <c r="K41" s="87">
        <v>40</v>
      </c>
      <c r="L41" s="88">
        <f>Užs1!L80</f>
        <v>0</v>
      </c>
      <c r="M41" s="89">
        <f>(Užs1!E80/1000)*(Užs1!H80/1000)*Užs1!L80</f>
        <v>0</v>
      </c>
      <c r="N41" s="90">
        <f>SUM(IF(Užs1!F80="MEL",(Užs1!E80/1000)*Užs1!L80,0)+(IF(Užs1!G80="MEL",(Užs1!E80/1000)*Užs1!L80,0)+(IF(Užs1!I80="MEL",(Užs1!H80/1000)*Užs1!L80,0)+(IF(Užs1!J80="MEL",(Užs1!H80/1000)*Užs1!L80,0)))))</f>
        <v>0</v>
      </c>
      <c r="O41" s="91">
        <f>SUM(IF(Užs1!F80="MEL-BALTAS",(Užs1!E80/1000)*Užs1!L80,0)+(IF(Užs1!G80="MEL-BALTAS",(Užs1!E80/1000)*Užs1!L80,0)+(IF(Užs1!I80="MEL-BALTAS",(Užs1!H80/1000)*Užs1!L80,0)+(IF(Užs1!J80="MEL-BALTAS",(Užs1!H80/1000)*Užs1!L80,0)))))</f>
        <v>0</v>
      </c>
      <c r="P41" s="91">
        <f>SUM(IF(Užs1!F80="MEL-PILKAS",(Užs1!E80/1000)*Užs1!L80,0)+(IF(Užs1!G80="MEL-PILKAS",(Užs1!E80/1000)*Užs1!L80,0)+(IF(Užs1!I80="MEL-PILKAS",(Užs1!H80/1000)*Užs1!L80,0)+(IF(Užs1!J80="MEL-PILKAS",(Užs1!H80/1000)*Užs1!L80,0)))))</f>
        <v>0</v>
      </c>
      <c r="Q41" s="91">
        <f>SUM(IF(Užs1!F80="MEL-KLIENTO",(Užs1!E80/1000)*Užs1!L80,0)+(IF(Užs1!G80="MEL-KLIENTO",(Užs1!E80/1000)*Užs1!L80,0)+(IF(Užs1!I80="MEL-KLIENTO",(Užs1!H80/1000)*Užs1!L80,0)+(IF(Užs1!J80="MEL-KLIENTO",(Užs1!H80/1000)*Užs1!L80,0)))))</f>
        <v>0</v>
      </c>
      <c r="R41" s="91">
        <f>SUM(IF(Užs1!F80="MEL-NE-PL",(Užs1!E80/1000)*Užs1!L80,0)+(IF(Užs1!G80="MEL-NE-PL",(Užs1!E80/1000)*Užs1!L80,0)+(IF(Užs1!I80="MEL-NE-PL",(Užs1!H80/1000)*Užs1!L80,0)+(IF(Užs1!J80="MEL-NE-PL",(Užs1!H80/1000)*Užs1!L80,0)))))</f>
        <v>0</v>
      </c>
      <c r="S41" s="91">
        <f>SUM(IF(Užs1!F80="MEL-40mm",(Užs1!E80/1000)*Užs1!L80,0)+(IF(Užs1!G80="MEL-40mm",(Užs1!E80/1000)*Užs1!L80,0)+(IF(Užs1!I80="MEL-40mm",(Užs1!H80/1000)*Užs1!L80,0)+(IF(Užs1!J80="MEL-40mm",(Užs1!H80/1000)*Užs1!L80,0)))))</f>
        <v>0</v>
      </c>
      <c r="T41" s="92">
        <f>SUM(IF(Užs1!F80="PVC-04mm",(Užs1!E80/1000)*Užs1!L80,0)+(IF(Užs1!G80="PVC-04mm",(Užs1!E80/1000)*Užs1!L80,0)+(IF(Užs1!I80="PVC-04mm",(Užs1!H80/1000)*Užs1!L80,0)+(IF(Užs1!J80="PVC-04mm",(Užs1!H80/1000)*Užs1!L80,0)))))</f>
        <v>0</v>
      </c>
      <c r="U41" s="92">
        <f>SUM(IF(Užs1!F80="PVC-06mm",(Užs1!E80/1000)*Užs1!L80,0)+(IF(Užs1!G80="PVC-06mm",(Užs1!E80/1000)*Užs1!L80,0)+(IF(Užs1!I80="PVC-06mm",(Užs1!H80/1000)*Užs1!L80,0)+(IF(Užs1!J80="PVC-06mm",(Užs1!H80/1000)*Užs1!L80,0)))))</f>
        <v>0</v>
      </c>
      <c r="V41" s="92">
        <f>SUM(IF(Užs1!F80="PVC-08mm",(Užs1!E80/1000)*Užs1!L80,0)+(IF(Užs1!G80="PVC-08mm",(Užs1!E80/1000)*Užs1!L80,0)+(IF(Užs1!I80="PVC-08mm",(Užs1!H80/1000)*Užs1!L80,0)+(IF(Užs1!J80="PVC-08mm",(Užs1!H80/1000)*Užs1!L80,0)))))</f>
        <v>0</v>
      </c>
      <c r="W41" s="92">
        <f>SUM(IF(Užs1!F80="PVC-1mm",(Užs1!E80/1000)*Užs1!L80,0)+(IF(Užs1!G80="PVC-1mm",(Užs1!E80/1000)*Užs1!L80,0)+(IF(Užs1!I80="PVC-1mm",(Užs1!H80/1000)*Užs1!L80,0)+(IF(Užs1!J80="PVC-1mm",(Užs1!H80/1000)*Užs1!L80,0)))))</f>
        <v>0</v>
      </c>
      <c r="X41" s="92">
        <f>SUM(IF(Užs1!F80="PVC-2mm",(Užs1!E80/1000)*Užs1!L80,0)+(IF(Užs1!G80="PVC-2mm",(Užs1!E80/1000)*Užs1!L80,0)+(IF(Užs1!I80="PVC-2mm",(Užs1!H80/1000)*Užs1!L80,0)+(IF(Užs1!J80="PVC-2mm",(Užs1!H80/1000)*Užs1!L80,0)))))</f>
        <v>0</v>
      </c>
      <c r="Y41" s="92">
        <f>SUM(IF(Užs1!F80="PVC-42/2mm",(Užs1!E80/1000)*Užs1!L80,0)+(IF(Užs1!G80="PVC-42/2mm",(Užs1!E80/1000)*Užs1!L80,0)+(IF(Užs1!I80="PVC-42/2mm",(Užs1!H80/1000)*Užs1!L80,0)+(IF(Užs1!J80="PVC-42/2mm",(Užs1!H80/1000)*Užs1!L80,0)))))</f>
        <v>0</v>
      </c>
      <c r="Z41" s="313">
        <f>SUM(IF(Užs1!F80="BESIULIS-08mm",(Užs1!E80/1000)*Užs1!L80,0)+(IF(Užs1!G80="BESIULIS-08mm",(Užs1!E80/1000)*Užs1!L80,0)+(IF(Užs1!I80="BESIULIS-08mm",(Užs1!H80/1000)*Užs1!L80,0)+(IF(Užs1!J80="BESIULIS-08mm",(Užs1!H80/1000)*Užs1!L80,0)))))</f>
        <v>0</v>
      </c>
      <c r="AA41" s="313">
        <f>SUM(IF(Užs1!F80="BESIULIS-1mm",(Užs1!E80/1000)*Užs1!L80,0)+(IF(Užs1!G80="BESIULIS-1mm",(Užs1!E80/1000)*Užs1!L80,0)+(IF(Užs1!I80="BESIULIS-1mm",(Užs1!H80/1000)*Užs1!L80,0)+(IF(Užs1!J80="BESIULIS-1mm",(Užs1!H80/1000)*Užs1!L80,0)))))</f>
        <v>0</v>
      </c>
      <c r="AB41" s="313">
        <f>SUM(IF(Užs1!F80="BESIULIS-2mm",(Užs1!E80/1000)*Užs1!L80,0)+(IF(Užs1!G80="BESIULIS-2mm",(Užs1!E80/1000)*Užs1!L80,0)+(IF(Užs1!I80="BESIULIS-2mm",(Užs1!H80/1000)*Užs1!L80,0)+(IF(Užs1!J80="BESIULIS-2mm",(Užs1!H80/1000)*Užs1!L80,0)))))</f>
        <v>0</v>
      </c>
      <c r="AC41" s="93">
        <f>SUM(IF(Užs1!F80="KLIEN-PVC-04mm",(Užs1!E80/1000)*Užs1!L80,0)+(IF(Užs1!G80="KLIEN-PVC-04mm",(Užs1!E80/1000)*Užs1!L80,0)+(IF(Užs1!I80="KLIEN-PVC-04mm",(Užs1!H80/1000)*Užs1!L80,0)+(IF(Užs1!J80="KLIEN-PVC-04mm",(Užs1!H80/1000)*Užs1!L80,0)))))</f>
        <v>0</v>
      </c>
      <c r="AD41" s="93">
        <f>SUM(IF(Užs1!F80="KLIEN-PVC-06mm",(Užs1!E80/1000)*Užs1!L80,0)+(IF(Užs1!G80="KLIEN-PVC-06mm",(Užs1!E80/1000)*Užs1!L80,0)+(IF(Užs1!I80="KLIEN-PVC-06mm",(Užs1!H80/1000)*Užs1!L80,0)+(IF(Užs1!J80="KLIEN-PVC-06mm",(Užs1!H80/1000)*Užs1!L80,0)))))</f>
        <v>0</v>
      </c>
      <c r="AE41" s="93">
        <f>SUM(IF(Užs1!F80="KLIEN-PVC-08mm",(Užs1!E80/1000)*Užs1!L80,0)+(IF(Užs1!G80="KLIEN-PVC-08mm",(Užs1!E80/1000)*Užs1!L80,0)+(IF(Užs1!I80="KLIEN-PVC-08mm",(Užs1!H80/1000)*Užs1!L80,0)+(IF(Užs1!J80="KLIEN-PVC-08mm",(Užs1!H80/1000)*Užs1!L80,0)))))</f>
        <v>0</v>
      </c>
      <c r="AF41" s="93">
        <f>SUM(IF(Užs1!F80="KLIEN-PVC-1mm",(Užs1!E80/1000)*Užs1!L80,0)+(IF(Užs1!G80="KLIEN-PVC-1mm",(Užs1!E80/1000)*Užs1!L80,0)+(IF(Užs1!I80="KLIEN-PVC-1mm",(Užs1!H80/1000)*Užs1!L80,0)+(IF(Užs1!J80="KLIEN-PVC-1mm",(Užs1!H80/1000)*Užs1!L80,0)))))</f>
        <v>0</v>
      </c>
      <c r="AG41" s="93">
        <f>SUM(IF(Užs1!F80="KLIEN-PVC-2mm",(Užs1!E80/1000)*Užs1!L80,0)+(IF(Užs1!G80="KLIEN-PVC-2mm",(Užs1!E80/1000)*Užs1!L80,0)+(IF(Užs1!I80="KLIEN-PVC-2mm",(Užs1!H80/1000)*Užs1!L80,0)+(IF(Užs1!J80="KLIEN-PVC-2mm",(Užs1!H80/1000)*Užs1!L80,0)))))</f>
        <v>0</v>
      </c>
      <c r="AH41" s="93">
        <f>SUM(IF(Užs1!F80="KLIEN-PVC-42/2mm",(Užs1!E80/1000)*Užs1!L80,0)+(IF(Užs1!G80="KLIEN-PVC-42/2mm",(Užs1!E80/1000)*Užs1!L80,0)+(IF(Užs1!I80="KLIEN-PVC-42/2mm",(Užs1!H80/1000)*Užs1!L80,0)+(IF(Užs1!J80="KLIEN-PVC-42/2mm",(Užs1!H80/1000)*Užs1!L80,0)))))</f>
        <v>0</v>
      </c>
      <c r="AI41" s="315">
        <f>SUM(IF(Užs1!F80="KLIEN-BESIUL-08mm",(Užs1!E80/1000)*Užs1!L80,0)+(IF(Užs1!G80="KLIEN-BESIUL-08mm",(Užs1!E80/1000)*Užs1!L80,0)+(IF(Užs1!I80="KLIEN-BESIUL-08mm",(Užs1!H80/1000)*Užs1!L80,0)+(IF(Užs1!J80="KLIEN-BESIUL-08mm",(Užs1!H80/1000)*Užs1!L80,0)))))</f>
        <v>0</v>
      </c>
      <c r="AJ41" s="315">
        <f>SUM(IF(Užs1!F80="KLIEN-BESIUL-1mm",(Užs1!E80/1000)*Užs1!L80,0)+(IF(Užs1!G80="KLIEN-BESIUL-1mm",(Užs1!E80/1000)*Užs1!L80,0)+(IF(Užs1!I80="KLIEN-BESIUL-1mm",(Užs1!H80/1000)*Užs1!L80,0)+(IF(Užs1!J80="KLIEN-BESIUL-1mm",(Užs1!H80/1000)*Užs1!L80,0)))))</f>
        <v>0</v>
      </c>
      <c r="AK41" s="315">
        <f>SUM(IF(Užs1!F80="KLIEN-BESIUL-2mm",(Užs1!E80/1000)*Užs1!L80,0)+(IF(Užs1!G80="KLIEN-BESIUL-2mm",(Užs1!E80/1000)*Užs1!L80,0)+(IF(Užs1!I80="KLIEN-BESIUL-2mm",(Užs1!H80/1000)*Užs1!L80,0)+(IF(Užs1!J80="KLIEN-BESIUL-2mm",(Užs1!H80/1000)*Užs1!L80,0)))))</f>
        <v>0</v>
      </c>
      <c r="AL41" s="94">
        <f>SUM(IF(Užs1!F80="NE-PL-PVC-04mm",(Užs1!E80/1000)*Užs1!L80,0)+(IF(Užs1!G80="NE-PL-PVC-04mm",(Užs1!E80/1000)*Užs1!L80,0)+(IF(Užs1!I80="NE-PL-PVC-04mm",(Užs1!H80/1000)*Užs1!L80,0)+(IF(Užs1!J80="NE-PL-PVC-04mm",(Užs1!H80/1000)*Užs1!L80,0)))))</f>
        <v>0</v>
      </c>
      <c r="AM41" s="94">
        <f>SUM(IF(Užs1!F80="NE-PL-PVC-06mm",(Užs1!E80/1000)*Užs1!L80,0)+(IF(Užs1!G80="NE-PL-PVC-06mm",(Užs1!E80/1000)*Užs1!L80,0)+(IF(Užs1!I80="NE-PL-PVC-06mm",(Užs1!H80/1000)*Užs1!L80,0)+(IF(Užs1!J80="NE-PL-PVC-06mm",(Užs1!H80/1000)*Užs1!L80,0)))))</f>
        <v>0</v>
      </c>
      <c r="AN41" s="94">
        <f>SUM(IF(Užs1!F80="NE-PL-PVC-08mm",(Užs1!E80/1000)*Užs1!L80,0)+(IF(Užs1!G80="NE-PL-PVC-08mm",(Užs1!E80/1000)*Užs1!L80,0)+(IF(Užs1!I80="NE-PL-PVC-08mm",(Užs1!H80/1000)*Užs1!L80,0)+(IF(Užs1!J80="NE-PL-PVC-08mm",(Užs1!H80/1000)*Užs1!L80,0)))))</f>
        <v>0</v>
      </c>
      <c r="AO41" s="94">
        <f>SUM(IF(Užs1!F80="NE-PL-PVC-1mm",(Užs1!E80/1000)*Užs1!L80,0)+(IF(Užs1!G80="NE-PL-PVC-1mm",(Užs1!E80/1000)*Užs1!L80,0)+(IF(Užs1!I80="NE-PL-PVC-1mm",(Užs1!H80/1000)*Užs1!L80,0)+(IF(Užs1!J80="NE-PL-PVC-1mm",(Užs1!H80/1000)*Užs1!L80,0)))))</f>
        <v>0</v>
      </c>
      <c r="AP41" s="94">
        <f>SUM(IF(Užs1!F80="NE-PL-PVC-2mm",(Užs1!E80/1000)*Užs1!L80,0)+(IF(Užs1!G80="NE-PL-PVC-2mm",(Užs1!E80/1000)*Užs1!L80,0)+(IF(Užs1!I80="NE-PL-PVC-2mm",(Užs1!H80/1000)*Užs1!L80,0)+(IF(Užs1!J80="NE-PL-PVC-2mm",(Užs1!H80/1000)*Užs1!L80,0)))))</f>
        <v>0</v>
      </c>
      <c r="AQ41" s="94">
        <f>SUM(IF(Užs1!F80="NE-PL-PVC-42/2mm",(Užs1!E80/1000)*Užs1!L80,0)+(IF(Užs1!G80="NE-PL-PVC-42/2mm",(Užs1!E80/1000)*Užs1!L80,0)+(IF(Užs1!I80="NE-PL-PVC-42/2mm",(Užs1!H80/1000)*Užs1!L80,0)+(IF(Užs1!J80="NE-PL-PVC-42/2mm",(Užs1!H80/1000)*Užs1!L80,0)))))</f>
        <v>0</v>
      </c>
      <c r="AR41" s="79"/>
    </row>
    <row r="42" spans="1:44" ht="16.8">
      <c r="A42" s="79"/>
      <c r="B42" s="79"/>
      <c r="C42" s="95"/>
      <c r="D42" s="79"/>
      <c r="E42" s="79"/>
      <c r="F42" s="79"/>
      <c r="G42" s="79"/>
      <c r="H42" s="79"/>
      <c r="I42" s="79"/>
      <c r="J42" s="79"/>
      <c r="K42" s="87">
        <v>41</v>
      </c>
      <c r="L42" s="88">
        <f>Užs1!L81</f>
        <v>0</v>
      </c>
      <c r="M42" s="89">
        <f>(Užs1!E81/1000)*(Užs1!H81/1000)*Užs1!L81</f>
        <v>0</v>
      </c>
      <c r="N42" s="90">
        <f>SUM(IF(Užs1!F81="MEL",(Užs1!E81/1000)*Užs1!L81,0)+(IF(Užs1!G81="MEL",(Užs1!E81/1000)*Užs1!L81,0)+(IF(Užs1!I81="MEL",(Užs1!H81/1000)*Užs1!L81,0)+(IF(Užs1!J81="MEL",(Užs1!H81/1000)*Užs1!L81,0)))))</f>
        <v>0</v>
      </c>
      <c r="O42" s="91">
        <f>SUM(IF(Užs1!F81="MEL-BALTAS",(Užs1!E81/1000)*Užs1!L81,0)+(IF(Užs1!G81="MEL-BALTAS",(Užs1!E81/1000)*Užs1!L81,0)+(IF(Užs1!I81="MEL-BALTAS",(Užs1!H81/1000)*Užs1!L81,0)+(IF(Užs1!J81="MEL-BALTAS",(Užs1!H81/1000)*Užs1!L81,0)))))</f>
        <v>0</v>
      </c>
      <c r="P42" s="91">
        <f>SUM(IF(Užs1!F81="MEL-PILKAS",(Užs1!E81/1000)*Užs1!L81,0)+(IF(Užs1!G81="MEL-PILKAS",(Užs1!E81/1000)*Užs1!L81,0)+(IF(Užs1!I81="MEL-PILKAS",(Užs1!H81/1000)*Užs1!L81,0)+(IF(Užs1!J81="MEL-PILKAS",(Užs1!H81/1000)*Užs1!L81,0)))))</f>
        <v>0</v>
      </c>
      <c r="Q42" s="91">
        <f>SUM(IF(Užs1!F81="MEL-KLIENTO",(Užs1!E81/1000)*Užs1!L81,0)+(IF(Užs1!G81="MEL-KLIENTO",(Užs1!E81/1000)*Užs1!L81,0)+(IF(Užs1!I81="MEL-KLIENTO",(Užs1!H81/1000)*Užs1!L81,0)+(IF(Užs1!J81="MEL-KLIENTO",(Užs1!H81/1000)*Užs1!L81,0)))))</f>
        <v>0</v>
      </c>
      <c r="R42" s="91">
        <f>SUM(IF(Užs1!F81="MEL-NE-PL",(Užs1!E81/1000)*Užs1!L81,0)+(IF(Užs1!G81="MEL-NE-PL",(Užs1!E81/1000)*Užs1!L81,0)+(IF(Užs1!I81="MEL-NE-PL",(Užs1!H81/1000)*Užs1!L81,0)+(IF(Užs1!J81="MEL-NE-PL",(Užs1!H81/1000)*Užs1!L81,0)))))</f>
        <v>0</v>
      </c>
      <c r="S42" s="91">
        <f>SUM(IF(Užs1!F81="MEL-40mm",(Užs1!E81/1000)*Užs1!L81,0)+(IF(Užs1!G81="MEL-40mm",(Užs1!E81/1000)*Užs1!L81,0)+(IF(Užs1!I81="MEL-40mm",(Užs1!H81/1000)*Užs1!L81,0)+(IF(Užs1!J81="MEL-40mm",(Užs1!H81/1000)*Užs1!L81,0)))))</f>
        <v>0</v>
      </c>
      <c r="T42" s="92">
        <f>SUM(IF(Užs1!F81="PVC-04mm",(Užs1!E81/1000)*Užs1!L81,0)+(IF(Užs1!G81="PVC-04mm",(Užs1!E81/1000)*Užs1!L81,0)+(IF(Užs1!I81="PVC-04mm",(Užs1!H81/1000)*Užs1!L81,0)+(IF(Užs1!J81="PVC-04mm",(Užs1!H81/1000)*Užs1!L81,0)))))</f>
        <v>0</v>
      </c>
      <c r="U42" s="92">
        <f>SUM(IF(Užs1!F81="PVC-06mm",(Užs1!E81/1000)*Užs1!L81,0)+(IF(Užs1!G81="PVC-06mm",(Užs1!E81/1000)*Užs1!L81,0)+(IF(Užs1!I81="PVC-06mm",(Užs1!H81/1000)*Užs1!L81,0)+(IF(Užs1!J81="PVC-06mm",(Užs1!H81/1000)*Užs1!L81,0)))))</f>
        <v>0</v>
      </c>
      <c r="V42" s="92">
        <f>SUM(IF(Užs1!F81="PVC-08mm",(Užs1!E81/1000)*Užs1!L81,0)+(IF(Užs1!G81="PVC-08mm",(Užs1!E81/1000)*Užs1!L81,0)+(IF(Užs1!I81="PVC-08mm",(Užs1!H81/1000)*Užs1!L81,0)+(IF(Užs1!J81="PVC-08mm",(Užs1!H81/1000)*Užs1!L81,0)))))</f>
        <v>0</v>
      </c>
      <c r="W42" s="92">
        <f>SUM(IF(Užs1!F81="PVC-1mm",(Užs1!E81/1000)*Užs1!L81,0)+(IF(Užs1!G81="PVC-1mm",(Užs1!E81/1000)*Užs1!L81,0)+(IF(Užs1!I81="PVC-1mm",(Užs1!H81/1000)*Užs1!L81,0)+(IF(Užs1!J81="PVC-1mm",(Užs1!H81/1000)*Užs1!L81,0)))))</f>
        <v>0</v>
      </c>
      <c r="X42" s="92">
        <f>SUM(IF(Užs1!F81="PVC-2mm",(Užs1!E81/1000)*Užs1!L81,0)+(IF(Užs1!G81="PVC-2mm",(Užs1!E81/1000)*Užs1!L81,0)+(IF(Užs1!I81="PVC-2mm",(Užs1!H81/1000)*Užs1!L81,0)+(IF(Užs1!J81="PVC-2mm",(Užs1!H81/1000)*Užs1!L81,0)))))</f>
        <v>0</v>
      </c>
      <c r="Y42" s="92">
        <f>SUM(IF(Užs1!F81="PVC-42/2mm",(Užs1!E81/1000)*Užs1!L81,0)+(IF(Užs1!G81="PVC-42/2mm",(Užs1!E81/1000)*Užs1!L81,0)+(IF(Užs1!I81="PVC-42/2mm",(Užs1!H81/1000)*Užs1!L81,0)+(IF(Užs1!J81="PVC-42/2mm",(Užs1!H81/1000)*Užs1!L81,0)))))</f>
        <v>0</v>
      </c>
      <c r="Z42" s="313">
        <f>SUM(IF(Užs1!F81="BESIULIS-08mm",(Užs1!E81/1000)*Užs1!L81,0)+(IF(Užs1!G81="BESIULIS-08mm",(Užs1!E81/1000)*Užs1!L81,0)+(IF(Užs1!I81="BESIULIS-08mm",(Užs1!H81/1000)*Užs1!L81,0)+(IF(Užs1!J81="BESIULIS-08mm",(Užs1!H81/1000)*Užs1!L81,0)))))</f>
        <v>0</v>
      </c>
      <c r="AA42" s="313">
        <f>SUM(IF(Užs1!F81="BESIULIS-1mm",(Užs1!E81/1000)*Užs1!L81,0)+(IF(Užs1!G81="BESIULIS-1mm",(Užs1!E81/1000)*Užs1!L81,0)+(IF(Užs1!I81="BESIULIS-1mm",(Užs1!H81/1000)*Užs1!L81,0)+(IF(Užs1!J81="BESIULIS-1mm",(Užs1!H81/1000)*Užs1!L81,0)))))</f>
        <v>0</v>
      </c>
      <c r="AB42" s="313">
        <f>SUM(IF(Užs1!F81="BESIULIS-2mm",(Užs1!E81/1000)*Užs1!L81,0)+(IF(Užs1!G81="BESIULIS-2mm",(Užs1!E81/1000)*Užs1!L81,0)+(IF(Užs1!I81="BESIULIS-2mm",(Užs1!H81/1000)*Užs1!L81,0)+(IF(Užs1!J81="BESIULIS-2mm",(Užs1!H81/1000)*Užs1!L81,0)))))</f>
        <v>0</v>
      </c>
      <c r="AC42" s="93">
        <f>SUM(IF(Užs1!F81="KLIEN-PVC-04mm",(Užs1!E81/1000)*Užs1!L81,0)+(IF(Užs1!G81="KLIEN-PVC-04mm",(Užs1!E81/1000)*Užs1!L81,0)+(IF(Užs1!I81="KLIEN-PVC-04mm",(Užs1!H81/1000)*Užs1!L81,0)+(IF(Užs1!J81="KLIEN-PVC-04mm",(Užs1!H81/1000)*Užs1!L81,0)))))</f>
        <v>0</v>
      </c>
      <c r="AD42" s="93">
        <f>SUM(IF(Užs1!F81="KLIEN-PVC-06mm",(Užs1!E81/1000)*Užs1!L81,0)+(IF(Užs1!G81="KLIEN-PVC-06mm",(Užs1!E81/1000)*Užs1!L81,0)+(IF(Užs1!I81="KLIEN-PVC-06mm",(Užs1!H81/1000)*Užs1!L81,0)+(IF(Užs1!J81="KLIEN-PVC-06mm",(Užs1!H81/1000)*Užs1!L81,0)))))</f>
        <v>0</v>
      </c>
      <c r="AE42" s="93">
        <f>SUM(IF(Užs1!F81="KLIEN-PVC-08mm",(Užs1!E81/1000)*Užs1!L81,0)+(IF(Užs1!G81="KLIEN-PVC-08mm",(Užs1!E81/1000)*Užs1!L81,0)+(IF(Užs1!I81="KLIEN-PVC-08mm",(Užs1!H81/1000)*Užs1!L81,0)+(IF(Užs1!J81="KLIEN-PVC-08mm",(Užs1!H81/1000)*Užs1!L81,0)))))</f>
        <v>0</v>
      </c>
      <c r="AF42" s="93">
        <f>SUM(IF(Užs1!F81="KLIEN-PVC-1mm",(Užs1!E81/1000)*Užs1!L81,0)+(IF(Užs1!G81="KLIEN-PVC-1mm",(Užs1!E81/1000)*Užs1!L81,0)+(IF(Užs1!I81="KLIEN-PVC-1mm",(Užs1!H81/1000)*Užs1!L81,0)+(IF(Užs1!J81="KLIEN-PVC-1mm",(Užs1!H81/1000)*Užs1!L81,0)))))</f>
        <v>0</v>
      </c>
      <c r="AG42" s="93">
        <f>SUM(IF(Užs1!F81="KLIEN-PVC-2mm",(Užs1!E81/1000)*Užs1!L81,0)+(IF(Užs1!G81="KLIEN-PVC-2mm",(Užs1!E81/1000)*Užs1!L81,0)+(IF(Užs1!I81="KLIEN-PVC-2mm",(Užs1!H81/1000)*Užs1!L81,0)+(IF(Užs1!J81="KLIEN-PVC-2mm",(Užs1!H81/1000)*Užs1!L81,0)))))</f>
        <v>0</v>
      </c>
      <c r="AH42" s="93">
        <f>SUM(IF(Užs1!F81="KLIEN-PVC-42/2mm",(Užs1!E81/1000)*Užs1!L81,0)+(IF(Užs1!G81="KLIEN-PVC-42/2mm",(Užs1!E81/1000)*Užs1!L81,0)+(IF(Užs1!I81="KLIEN-PVC-42/2mm",(Užs1!H81/1000)*Užs1!L81,0)+(IF(Užs1!J81="KLIEN-PVC-42/2mm",(Užs1!H81/1000)*Užs1!L81,0)))))</f>
        <v>0</v>
      </c>
      <c r="AI42" s="315">
        <f>SUM(IF(Užs1!F81="KLIEN-BESIUL-08mm",(Užs1!E81/1000)*Užs1!L81,0)+(IF(Užs1!G81="KLIEN-BESIUL-08mm",(Užs1!E81/1000)*Užs1!L81,0)+(IF(Užs1!I81="KLIEN-BESIUL-08mm",(Užs1!H81/1000)*Užs1!L81,0)+(IF(Užs1!J81="KLIEN-BESIUL-08mm",(Užs1!H81/1000)*Užs1!L81,0)))))</f>
        <v>0</v>
      </c>
      <c r="AJ42" s="315">
        <f>SUM(IF(Užs1!F81="KLIEN-BESIUL-1mm",(Užs1!E81/1000)*Užs1!L81,0)+(IF(Užs1!G81="KLIEN-BESIUL-1mm",(Užs1!E81/1000)*Užs1!L81,0)+(IF(Užs1!I81="KLIEN-BESIUL-1mm",(Užs1!H81/1000)*Užs1!L81,0)+(IF(Užs1!J81="KLIEN-BESIUL-1mm",(Užs1!H81/1000)*Užs1!L81,0)))))</f>
        <v>0</v>
      </c>
      <c r="AK42" s="315">
        <f>SUM(IF(Užs1!F81="KLIEN-BESIUL-2mm",(Užs1!E81/1000)*Užs1!L81,0)+(IF(Užs1!G81="KLIEN-BESIUL-2mm",(Užs1!E81/1000)*Užs1!L81,0)+(IF(Užs1!I81="KLIEN-BESIUL-2mm",(Užs1!H81/1000)*Užs1!L81,0)+(IF(Užs1!J81="KLIEN-BESIUL-2mm",(Užs1!H81/1000)*Užs1!L81,0)))))</f>
        <v>0</v>
      </c>
      <c r="AL42" s="94">
        <f>SUM(IF(Užs1!F81="NE-PL-PVC-04mm",(Užs1!E81/1000)*Užs1!L81,0)+(IF(Užs1!G81="NE-PL-PVC-04mm",(Užs1!E81/1000)*Užs1!L81,0)+(IF(Užs1!I81="NE-PL-PVC-04mm",(Užs1!H81/1000)*Užs1!L81,0)+(IF(Užs1!J81="NE-PL-PVC-04mm",(Užs1!H81/1000)*Užs1!L81,0)))))</f>
        <v>0</v>
      </c>
      <c r="AM42" s="94">
        <f>SUM(IF(Užs1!F81="NE-PL-PVC-06mm",(Užs1!E81/1000)*Užs1!L81,0)+(IF(Užs1!G81="NE-PL-PVC-06mm",(Užs1!E81/1000)*Užs1!L81,0)+(IF(Užs1!I81="NE-PL-PVC-06mm",(Užs1!H81/1000)*Užs1!L81,0)+(IF(Užs1!J81="NE-PL-PVC-06mm",(Užs1!H81/1000)*Užs1!L81,0)))))</f>
        <v>0</v>
      </c>
      <c r="AN42" s="94">
        <f>SUM(IF(Užs1!F81="NE-PL-PVC-08mm",(Užs1!E81/1000)*Užs1!L81,0)+(IF(Užs1!G81="NE-PL-PVC-08mm",(Užs1!E81/1000)*Užs1!L81,0)+(IF(Užs1!I81="NE-PL-PVC-08mm",(Užs1!H81/1000)*Užs1!L81,0)+(IF(Užs1!J81="NE-PL-PVC-08mm",(Užs1!H81/1000)*Užs1!L81,0)))))</f>
        <v>0</v>
      </c>
      <c r="AO42" s="94">
        <f>SUM(IF(Užs1!F81="NE-PL-PVC-1mm",(Užs1!E81/1000)*Užs1!L81,0)+(IF(Užs1!G81="NE-PL-PVC-1mm",(Užs1!E81/1000)*Užs1!L81,0)+(IF(Užs1!I81="NE-PL-PVC-1mm",(Užs1!H81/1000)*Užs1!L81,0)+(IF(Užs1!J81="NE-PL-PVC-1mm",(Užs1!H81/1000)*Užs1!L81,0)))))</f>
        <v>0</v>
      </c>
      <c r="AP42" s="94">
        <f>SUM(IF(Užs1!F81="NE-PL-PVC-2mm",(Užs1!E81/1000)*Užs1!L81,0)+(IF(Užs1!G81="NE-PL-PVC-2mm",(Užs1!E81/1000)*Užs1!L81,0)+(IF(Užs1!I81="NE-PL-PVC-2mm",(Užs1!H81/1000)*Užs1!L81,0)+(IF(Užs1!J81="NE-PL-PVC-2mm",(Užs1!H81/1000)*Užs1!L81,0)))))</f>
        <v>0</v>
      </c>
      <c r="AQ42" s="94">
        <f>SUM(IF(Užs1!F81="NE-PL-PVC-42/2mm",(Užs1!E81/1000)*Užs1!L81,0)+(IF(Užs1!G81="NE-PL-PVC-42/2mm",(Užs1!E81/1000)*Užs1!L81,0)+(IF(Užs1!I81="NE-PL-PVC-42/2mm",(Užs1!H81/1000)*Užs1!L81,0)+(IF(Užs1!J81="NE-PL-PVC-42/2mm",(Užs1!H81/1000)*Užs1!L81,0)))))</f>
        <v>0</v>
      </c>
      <c r="AR42" s="79"/>
    </row>
    <row r="43" spans="1:44" ht="16.8">
      <c r="A43" s="79"/>
      <c r="B43" s="79"/>
      <c r="C43" s="95"/>
      <c r="D43" s="79"/>
      <c r="E43" s="79"/>
      <c r="F43" s="79"/>
      <c r="G43" s="79"/>
      <c r="H43" s="79"/>
      <c r="I43" s="79"/>
      <c r="J43" s="79"/>
      <c r="K43" s="87">
        <v>42</v>
      </c>
      <c r="L43" s="88">
        <f>Užs1!L82</f>
        <v>0</v>
      </c>
      <c r="M43" s="89">
        <f>(Užs1!E82/1000)*(Užs1!H82/1000)*Užs1!L82</f>
        <v>0</v>
      </c>
      <c r="N43" s="90">
        <f>SUM(IF(Užs1!F82="MEL",(Užs1!E82/1000)*Užs1!L82,0)+(IF(Užs1!G82="MEL",(Užs1!E82/1000)*Užs1!L82,0)+(IF(Užs1!I82="MEL",(Užs1!H82/1000)*Užs1!L82,0)+(IF(Užs1!J82="MEL",(Užs1!H82/1000)*Užs1!L82,0)))))</f>
        <v>0</v>
      </c>
      <c r="O43" s="91">
        <f>SUM(IF(Užs1!F82="MEL-BALTAS",(Užs1!E82/1000)*Užs1!L82,0)+(IF(Užs1!G82="MEL-BALTAS",(Užs1!E82/1000)*Užs1!L82,0)+(IF(Užs1!I82="MEL-BALTAS",(Užs1!H82/1000)*Užs1!L82,0)+(IF(Užs1!J82="MEL-BALTAS",(Užs1!H82/1000)*Užs1!L82,0)))))</f>
        <v>0</v>
      </c>
      <c r="P43" s="91">
        <f>SUM(IF(Užs1!F82="MEL-PILKAS",(Užs1!E82/1000)*Užs1!L82,0)+(IF(Užs1!G82="MEL-PILKAS",(Užs1!E82/1000)*Užs1!L82,0)+(IF(Užs1!I82="MEL-PILKAS",(Užs1!H82/1000)*Užs1!L82,0)+(IF(Užs1!J82="MEL-PILKAS",(Užs1!H82/1000)*Užs1!L82,0)))))</f>
        <v>0</v>
      </c>
      <c r="Q43" s="91">
        <f>SUM(IF(Užs1!F82="MEL-KLIENTO",(Užs1!E82/1000)*Užs1!L82,0)+(IF(Užs1!G82="MEL-KLIENTO",(Užs1!E82/1000)*Užs1!L82,0)+(IF(Užs1!I82="MEL-KLIENTO",(Užs1!H82/1000)*Užs1!L82,0)+(IF(Užs1!J82="MEL-KLIENTO",(Užs1!H82/1000)*Užs1!L82,0)))))</f>
        <v>0</v>
      </c>
      <c r="R43" s="91">
        <f>SUM(IF(Užs1!F82="MEL-NE-PL",(Užs1!E82/1000)*Užs1!L82,0)+(IF(Užs1!G82="MEL-NE-PL",(Užs1!E82/1000)*Užs1!L82,0)+(IF(Užs1!I82="MEL-NE-PL",(Užs1!H82/1000)*Užs1!L82,0)+(IF(Užs1!J82="MEL-NE-PL",(Užs1!H82/1000)*Užs1!L82,0)))))</f>
        <v>0</v>
      </c>
      <c r="S43" s="91">
        <f>SUM(IF(Užs1!F82="MEL-40mm",(Užs1!E82/1000)*Užs1!L82,0)+(IF(Užs1!G82="MEL-40mm",(Užs1!E82/1000)*Užs1!L82,0)+(IF(Užs1!I82="MEL-40mm",(Užs1!H82/1000)*Užs1!L82,0)+(IF(Užs1!J82="MEL-40mm",(Užs1!H82/1000)*Užs1!L82,0)))))</f>
        <v>0</v>
      </c>
      <c r="T43" s="92">
        <f>SUM(IF(Užs1!F82="PVC-04mm",(Užs1!E82/1000)*Užs1!L82,0)+(IF(Užs1!G82="PVC-04mm",(Užs1!E82/1000)*Užs1!L82,0)+(IF(Užs1!I82="PVC-04mm",(Užs1!H82/1000)*Užs1!L82,0)+(IF(Užs1!J82="PVC-04mm",(Užs1!H82/1000)*Užs1!L82,0)))))</f>
        <v>0</v>
      </c>
      <c r="U43" s="92">
        <f>SUM(IF(Užs1!F82="PVC-06mm",(Užs1!E82/1000)*Užs1!L82,0)+(IF(Užs1!G82="PVC-06mm",(Užs1!E82/1000)*Užs1!L82,0)+(IF(Užs1!I82="PVC-06mm",(Užs1!H82/1000)*Užs1!L82,0)+(IF(Užs1!J82="PVC-06mm",(Užs1!H82/1000)*Užs1!L82,0)))))</f>
        <v>0</v>
      </c>
      <c r="V43" s="92">
        <f>SUM(IF(Užs1!F82="PVC-08mm",(Užs1!E82/1000)*Užs1!L82,0)+(IF(Užs1!G82="PVC-08mm",(Užs1!E82/1000)*Užs1!L82,0)+(IF(Užs1!I82="PVC-08mm",(Užs1!H82/1000)*Užs1!L82,0)+(IF(Užs1!J82="PVC-08mm",(Užs1!H82/1000)*Užs1!L82,0)))))</f>
        <v>0</v>
      </c>
      <c r="W43" s="92">
        <f>SUM(IF(Užs1!F82="PVC-1mm",(Užs1!E82/1000)*Užs1!L82,0)+(IF(Užs1!G82="PVC-1mm",(Užs1!E82/1000)*Užs1!L82,0)+(IF(Užs1!I82="PVC-1mm",(Užs1!H82/1000)*Užs1!L82,0)+(IF(Užs1!J82="PVC-1mm",(Užs1!H82/1000)*Užs1!L82,0)))))</f>
        <v>0</v>
      </c>
      <c r="X43" s="92">
        <f>SUM(IF(Užs1!F82="PVC-2mm",(Užs1!E82/1000)*Užs1!L82,0)+(IF(Užs1!G82="PVC-2mm",(Užs1!E82/1000)*Užs1!L82,0)+(IF(Užs1!I82="PVC-2mm",(Užs1!H82/1000)*Užs1!L82,0)+(IF(Užs1!J82="PVC-2mm",(Užs1!H82/1000)*Užs1!L82,0)))))</f>
        <v>0</v>
      </c>
      <c r="Y43" s="92">
        <f>SUM(IF(Užs1!F82="PVC-42/2mm",(Užs1!E82/1000)*Užs1!L82,0)+(IF(Užs1!G82="PVC-42/2mm",(Užs1!E82/1000)*Užs1!L82,0)+(IF(Užs1!I82="PVC-42/2mm",(Užs1!H82/1000)*Užs1!L82,0)+(IF(Užs1!J82="PVC-42/2mm",(Užs1!H82/1000)*Užs1!L82,0)))))</f>
        <v>0</v>
      </c>
      <c r="Z43" s="313">
        <f>SUM(IF(Užs1!F82="BESIULIS-08mm",(Užs1!E82/1000)*Užs1!L82,0)+(IF(Užs1!G82="BESIULIS-08mm",(Užs1!E82/1000)*Užs1!L82,0)+(IF(Užs1!I82="BESIULIS-08mm",(Užs1!H82/1000)*Užs1!L82,0)+(IF(Užs1!J82="BESIULIS-08mm",(Užs1!H82/1000)*Užs1!L82,0)))))</f>
        <v>0</v>
      </c>
      <c r="AA43" s="313">
        <f>SUM(IF(Užs1!F82="BESIULIS-1mm",(Užs1!E82/1000)*Užs1!L82,0)+(IF(Užs1!G82="BESIULIS-1mm",(Užs1!E82/1000)*Užs1!L82,0)+(IF(Užs1!I82="BESIULIS-1mm",(Užs1!H82/1000)*Užs1!L82,0)+(IF(Užs1!J82="BESIULIS-1mm",(Užs1!H82/1000)*Užs1!L82,0)))))</f>
        <v>0</v>
      </c>
      <c r="AB43" s="313">
        <f>SUM(IF(Užs1!F82="BESIULIS-2mm",(Užs1!E82/1000)*Užs1!L82,0)+(IF(Užs1!G82="BESIULIS-2mm",(Užs1!E82/1000)*Užs1!L82,0)+(IF(Užs1!I82="BESIULIS-2mm",(Užs1!H82/1000)*Užs1!L82,0)+(IF(Užs1!J82="BESIULIS-2mm",(Užs1!H82/1000)*Užs1!L82,0)))))</f>
        <v>0</v>
      </c>
      <c r="AC43" s="93">
        <f>SUM(IF(Užs1!F82="KLIEN-PVC-04mm",(Užs1!E82/1000)*Užs1!L82,0)+(IF(Užs1!G82="KLIEN-PVC-04mm",(Užs1!E82/1000)*Užs1!L82,0)+(IF(Užs1!I82="KLIEN-PVC-04mm",(Užs1!H82/1000)*Užs1!L82,0)+(IF(Užs1!J82="KLIEN-PVC-04mm",(Užs1!H82/1000)*Užs1!L82,0)))))</f>
        <v>0</v>
      </c>
      <c r="AD43" s="93">
        <f>SUM(IF(Užs1!F82="KLIEN-PVC-06mm",(Užs1!E82/1000)*Užs1!L82,0)+(IF(Užs1!G82="KLIEN-PVC-06mm",(Užs1!E82/1000)*Užs1!L82,0)+(IF(Užs1!I82="KLIEN-PVC-06mm",(Užs1!H82/1000)*Užs1!L82,0)+(IF(Užs1!J82="KLIEN-PVC-06mm",(Užs1!H82/1000)*Užs1!L82,0)))))</f>
        <v>0</v>
      </c>
      <c r="AE43" s="93">
        <f>SUM(IF(Užs1!F82="KLIEN-PVC-08mm",(Užs1!E82/1000)*Užs1!L82,0)+(IF(Užs1!G82="KLIEN-PVC-08mm",(Užs1!E82/1000)*Užs1!L82,0)+(IF(Užs1!I82="KLIEN-PVC-08mm",(Užs1!H82/1000)*Užs1!L82,0)+(IF(Užs1!J82="KLIEN-PVC-08mm",(Užs1!H82/1000)*Užs1!L82,0)))))</f>
        <v>0</v>
      </c>
      <c r="AF43" s="93">
        <f>SUM(IF(Užs1!F82="KLIEN-PVC-1mm",(Užs1!E82/1000)*Užs1!L82,0)+(IF(Užs1!G82="KLIEN-PVC-1mm",(Užs1!E82/1000)*Užs1!L82,0)+(IF(Užs1!I82="KLIEN-PVC-1mm",(Užs1!H82/1000)*Užs1!L82,0)+(IF(Užs1!J82="KLIEN-PVC-1mm",(Užs1!H82/1000)*Užs1!L82,0)))))</f>
        <v>0</v>
      </c>
      <c r="AG43" s="93">
        <f>SUM(IF(Užs1!F82="KLIEN-PVC-2mm",(Užs1!E82/1000)*Užs1!L82,0)+(IF(Užs1!G82="KLIEN-PVC-2mm",(Užs1!E82/1000)*Užs1!L82,0)+(IF(Užs1!I82="KLIEN-PVC-2mm",(Užs1!H82/1000)*Užs1!L82,0)+(IF(Užs1!J82="KLIEN-PVC-2mm",(Užs1!H82/1000)*Užs1!L82,0)))))</f>
        <v>0</v>
      </c>
      <c r="AH43" s="93">
        <f>SUM(IF(Užs1!F82="KLIEN-PVC-42/2mm",(Užs1!E82/1000)*Užs1!L82,0)+(IF(Užs1!G82="KLIEN-PVC-42/2mm",(Užs1!E82/1000)*Užs1!L82,0)+(IF(Užs1!I82="KLIEN-PVC-42/2mm",(Užs1!H82/1000)*Užs1!L82,0)+(IF(Užs1!J82="KLIEN-PVC-42/2mm",(Užs1!H82/1000)*Užs1!L82,0)))))</f>
        <v>0</v>
      </c>
      <c r="AI43" s="315">
        <f>SUM(IF(Užs1!F82="KLIEN-BESIUL-08mm",(Užs1!E82/1000)*Užs1!L82,0)+(IF(Užs1!G82="KLIEN-BESIUL-08mm",(Užs1!E82/1000)*Užs1!L82,0)+(IF(Užs1!I82="KLIEN-BESIUL-08mm",(Užs1!H82/1000)*Užs1!L82,0)+(IF(Užs1!J82="KLIEN-BESIUL-08mm",(Užs1!H82/1000)*Užs1!L82,0)))))</f>
        <v>0</v>
      </c>
      <c r="AJ43" s="315">
        <f>SUM(IF(Užs1!F82="KLIEN-BESIUL-1mm",(Užs1!E82/1000)*Užs1!L82,0)+(IF(Užs1!G82="KLIEN-BESIUL-1mm",(Užs1!E82/1000)*Užs1!L82,0)+(IF(Užs1!I82="KLIEN-BESIUL-1mm",(Užs1!H82/1000)*Užs1!L82,0)+(IF(Užs1!J82="KLIEN-BESIUL-1mm",(Užs1!H82/1000)*Užs1!L82,0)))))</f>
        <v>0</v>
      </c>
      <c r="AK43" s="315">
        <f>SUM(IF(Užs1!F82="KLIEN-BESIUL-2mm",(Užs1!E82/1000)*Užs1!L82,0)+(IF(Užs1!G82="KLIEN-BESIUL-2mm",(Užs1!E82/1000)*Užs1!L82,0)+(IF(Užs1!I82="KLIEN-BESIUL-2mm",(Užs1!H82/1000)*Užs1!L82,0)+(IF(Užs1!J82="KLIEN-BESIUL-2mm",(Užs1!H82/1000)*Užs1!L82,0)))))</f>
        <v>0</v>
      </c>
      <c r="AL43" s="94">
        <f>SUM(IF(Užs1!F82="NE-PL-PVC-04mm",(Užs1!E82/1000)*Užs1!L82,0)+(IF(Užs1!G82="NE-PL-PVC-04mm",(Užs1!E82/1000)*Užs1!L82,0)+(IF(Užs1!I82="NE-PL-PVC-04mm",(Užs1!H82/1000)*Užs1!L82,0)+(IF(Užs1!J82="NE-PL-PVC-04mm",(Užs1!H82/1000)*Užs1!L82,0)))))</f>
        <v>0</v>
      </c>
      <c r="AM43" s="94">
        <f>SUM(IF(Užs1!F82="NE-PL-PVC-06mm",(Užs1!E82/1000)*Užs1!L82,0)+(IF(Užs1!G82="NE-PL-PVC-06mm",(Užs1!E82/1000)*Užs1!L82,0)+(IF(Užs1!I82="NE-PL-PVC-06mm",(Užs1!H82/1000)*Užs1!L82,0)+(IF(Užs1!J82="NE-PL-PVC-06mm",(Užs1!H82/1000)*Užs1!L82,0)))))</f>
        <v>0</v>
      </c>
      <c r="AN43" s="94">
        <f>SUM(IF(Užs1!F82="NE-PL-PVC-08mm",(Užs1!E82/1000)*Užs1!L82,0)+(IF(Užs1!G82="NE-PL-PVC-08mm",(Užs1!E82/1000)*Užs1!L82,0)+(IF(Užs1!I82="NE-PL-PVC-08mm",(Užs1!H82/1000)*Užs1!L82,0)+(IF(Užs1!J82="NE-PL-PVC-08mm",(Užs1!H82/1000)*Užs1!L82,0)))))</f>
        <v>0</v>
      </c>
      <c r="AO43" s="94">
        <f>SUM(IF(Užs1!F82="NE-PL-PVC-1mm",(Užs1!E82/1000)*Užs1!L82,0)+(IF(Užs1!G82="NE-PL-PVC-1mm",(Užs1!E82/1000)*Užs1!L82,0)+(IF(Užs1!I82="NE-PL-PVC-1mm",(Užs1!H82/1000)*Užs1!L82,0)+(IF(Užs1!J82="NE-PL-PVC-1mm",(Užs1!H82/1000)*Užs1!L82,0)))))</f>
        <v>0</v>
      </c>
      <c r="AP43" s="94">
        <f>SUM(IF(Užs1!F82="NE-PL-PVC-2mm",(Užs1!E82/1000)*Užs1!L82,0)+(IF(Užs1!G82="NE-PL-PVC-2mm",(Užs1!E82/1000)*Užs1!L82,0)+(IF(Užs1!I82="NE-PL-PVC-2mm",(Užs1!H82/1000)*Užs1!L82,0)+(IF(Užs1!J82="NE-PL-PVC-2mm",(Užs1!H82/1000)*Užs1!L82,0)))))</f>
        <v>0</v>
      </c>
      <c r="AQ43" s="94">
        <f>SUM(IF(Užs1!F82="NE-PL-PVC-42/2mm",(Užs1!E82/1000)*Užs1!L82,0)+(IF(Užs1!G82="NE-PL-PVC-42/2mm",(Užs1!E82/1000)*Užs1!L82,0)+(IF(Užs1!I82="NE-PL-PVC-42/2mm",(Užs1!H82/1000)*Užs1!L82,0)+(IF(Užs1!J82="NE-PL-PVC-42/2mm",(Užs1!H82/1000)*Užs1!L82,0)))))</f>
        <v>0</v>
      </c>
      <c r="AR43" s="79"/>
    </row>
    <row r="44" spans="1:44" ht="16.8">
      <c r="A44" s="79"/>
      <c r="B44" s="79"/>
      <c r="C44" s="95"/>
      <c r="D44" s="79"/>
      <c r="E44" s="79"/>
      <c r="F44" s="79"/>
      <c r="G44" s="79"/>
      <c r="H44" s="79"/>
      <c r="I44" s="79"/>
      <c r="J44" s="79"/>
      <c r="K44" s="87">
        <v>43</v>
      </c>
      <c r="L44" s="88">
        <f>Užs1!L83</f>
        <v>0</v>
      </c>
      <c r="M44" s="89">
        <f>(Užs1!E83/1000)*(Užs1!H83/1000)*Užs1!L83</f>
        <v>0</v>
      </c>
      <c r="N44" s="90">
        <f>SUM(IF(Užs1!F83="MEL",(Užs1!E83/1000)*Užs1!L83,0)+(IF(Užs1!G83="MEL",(Užs1!E83/1000)*Užs1!L83,0)+(IF(Užs1!I83="MEL",(Užs1!H83/1000)*Užs1!L83,0)+(IF(Užs1!J83="MEL",(Užs1!H83/1000)*Užs1!L83,0)))))</f>
        <v>0</v>
      </c>
      <c r="O44" s="91">
        <f>SUM(IF(Užs1!F83="MEL-BALTAS",(Užs1!E83/1000)*Užs1!L83,0)+(IF(Užs1!G83="MEL-BALTAS",(Užs1!E83/1000)*Užs1!L83,0)+(IF(Užs1!I83="MEL-BALTAS",(Užs1!H83/1000)*Užs1!L83,0)+(IF(Užs1!J83="MEL-BALTAS",(Užs1!H83/1000)*Užs1!L83,0)))))</f>
        <v>0</v>
      </c>
      <c r="P44" s="91">
        <f>SUM(IF(Užs1!F83="MEL-PILKAS",(Užs1!E83/1000)*Užs1!L83,0)+(IF(Užs1!G83="MEL-PILKAS",(Užs1!E83/1000)*Užs1!L83,0)+(IF(Užs1!I83="MEL-PILKAS",(Užs1!H83/1000)*Užs1!L83,0)+(IF(Užs1!J83="MEL-PILKAS",(Užs1!H83/1000)*Užs1!L83,0)))))</f>
        <v>0</v>
      </c>
      <c r="Q44" s="91">
        <f>SUM(IF(Užs1!F83="MEL-KLIENTO",(Užs1!E83/1000)*Užs1!L83,0)+(IF(Užs1!G83="MEL-KLIENTO",(Užs1!E83/1000)*Užs1!L83,0)+(IF(Užs1!I83="MEL-KLIENTO",(Užs1!H83/1000)*Užs1!L83,0)+(IF(Užs1!J83="MEL-KLIENTO",(Užs1!H83/1000)*Užs1!L83,0)))))</f>
        <v>0</v>
      </c>
      <c r="R44" s="91">
        <f>SUM(IF(Užs1!F83="MEL-NE-PL",(Užs1!E83/1000)*Užs1!L83,0)+(IF(Užs1!G83="MEL-NE-PL",(Užs1!E83/1000)*Užs1!L83,0)+(IF(Užs1!I83="MEL-NE-PL",(Užs1!H83/1000)*Užs1!L83,0)+(IF(Užs1!J83="MEL-NE-PL",(Užs1!H83/1000)*Užs1!L83,0)))))</f>
        <v>0</v>
      </c>
      <c r="S44" s="91">
        <f>SUM(IF(Užs1!F83="MEL-40mm",(Užs1!E83/1000)*Užs1!L83,0)+(IF(Užs1!G83="MEL-40mm",(Užs1!E83/1000)*Užs1!L83,0)+(IF(Užs1!I83="MEL-40mm",(Užs1!H83/1000)*Užs1!L83,0)+(IF(Užs1!J83="MEL-40mm",(Užs1!H83/1000)*Užs1!L83,0)))))</f>
        <v>0</v>
      </c>
      <c r="T44" s="92">
        <f>SUM(IF(Užs1!F83="PVC-04mm",(Užs1!E83/1000)*Užs1!L83,0)+(IF(Užs1!G83="PVC-04mm",(Užs1!E83/1000)*Užs1!L83,0)+(IF(Užs1!I83="PVC-04mm",(Užs1!H83/1000)*Užs1!L83,0)+(IF(Užs1!J83="PVC-04mm",(Užs1!H83/1000)*Užs1!L83,0)))))</f>
        <v>0</v>
      </c>
      <c r="U44" s="92">
        <f>SUM(IF(Užs1!F83="PVC-06mm",(Užs1!E83/1000)*Užs1!L83,0)+(IF(Užs1!G83="PVC-06mm",(Užs1!E83/1000)*Užs1!L83,0)+(IF(Užs1!I83="PVC-06mm",(Užs1!H83/1000)*Užs1!L83,0)+(IF(Užs1!J83="PVC-06mm",(Užs1!H83/1000)*Užs1!L83,0)))))</f>
        <v>0</v>
      </c>
      <c r="V44" s="92">
        <f>SUM(IF(Užs1!F83="PVC-08mm",(Užs1!E83/1000)*Užs1!L83,0)+(IF(Užs1!G83="PVC-08mm",(Užs1!E83/1000)*Užs1!L83,0)+(IF(Užs1!I83="PVC-08mm",(Užs1!H83/1000)*Užs1!L83,0)+(IF(Užs1!J83="PVC-08mm",(Užs1!H83/1000)*Užs1!L83,0)))))</f>
        <v>0</v>
      </c>
      <c r="W44" s="92">
        <f>SUM(IF(Užs1!F83="PVC-1mm",(Užs1!E83/1000)*Užs1!L83,0)+(IF(Užs1!G83="PVC-1mm",(Užs1!E83/1000)*Užs1!L83,0)+(IF(Užs1!I83="PVC-1mm",(Užs1!H83/1000)*Užs1!L83,0)+(IF(Užs1!J83="PVC-1mm",(Užs1!H83/1000)*Užs1!L83,0)))))</f>
        <v>0</v>
      </c>
      <c r="X44" s="92">
        <f>SUM(IF(Užs1!F83="PVC-2mm",(Užs1!E83/1000)*Užs1!L83,0)+(IF(Užs1!G83="PVC-2mm",(Užs1!E83/1000)*Užs1!L83,0)+(IF(Užs1!I83="PVC-2mm",(Užs1!H83/1000)*Užs1!L83,0)+(IF(Užs1!J83="PVC-2mm",(Užs1!H83/1000)*Užs1!L83,0)))))</f>
        <v>0</v>
      </c>
      <c r="Y44" s="92">
        <f>SUM(IF(Užs1!F83="PVC-42/2mm",(Užs1!E83/1000)*Užs1!L83,0)+(IF(Užs1!G83="PVC-42/2mm",(Užs1!E83/1000)*Užs1!L83,0)+(IF(Užs1!I83="PVC-42/2mm",(Užs1!H83/1000)*Užs1!L83,0)+(IF(Užs1!J83="PVC-42/2mm",(Užs1!H83/1000)*Užs1!L83,0)))))</f>
        <v>0</v>
      </c>
      <c r="Z44" s="313">
        <f>SUM(IF(Užs1!F83="BESIULIS-08mm",(Užs1!E83/1000)*Užs1!L83,0)+(IF(Užs1!G83="BESIULIS-08mm",(Užs1!E83/1000)*Užs1!L83,0)+(IF(Užs1!I83="BESIULIS-08mm",(Užs1!H83/1000)*Užs1!L83,0)+(IF(Užs1!J83="BESIULIS-08mm",(Užs1!H83/1000)*Užs1!L83,0)))))</f>
        <v>0</v>
      </c>
      <c r="AA44" s="313">
        <f>SUM(IF(Užs1!F83="BESIULIS-1mm",(Užs1!E83/1000)*Užs1!L83,0)+(IF(Užs1!G83="BESIULIS-1mm",(Užs1!E83/1000)*Užs1!L83,0)+(IF(Užs1!I83="BESIULIS-1mm",(Užs1!H83/1000)*Užs1!L83,0)+(IF(Užs1!J83="BESIULIS-1mm",(Užs1!H83/1000)*Užs1!L83,0)))))</f>
        <v>0</v>
      </c>
      <c r="AB44" s="313">
        <f>SUM(IF(Užs1!F83="BESIULIS-2mm",(Užs1!E83/1000)*Užs1!L83,0)+(IF(Užs1!G83="BESIULIS-2mm",(Užs1!E83/1000)*Užs1!L83,0)+(IF(Užs1!I83="BESIULIS-2mm",(Užs1!H83/1000)*Užs1!L83,0)+(IF(Užs1!J83="BESIULIS-2mm",(Užs1!H83/1000)*Užs1!L83,0)))))</f>
        <v>0</v>
      </c>
      <c r="AC44" s="93">
        <f>SUM(IF(Užs1!F83="KLIEN-PVC-04mm",(Užs1!E83/1000)*Užs1!L83,0)+(IF(Užs1!G83="KLIEN-PVC-04mm",(Užs1!E83/1000)*Užs1!L83,0)+(IF(Užs1!I83="KLIEN-PVC-04mm",(Užs1!H83/1000)*Užs1!L83,0)+(IF(Užs1!J83="KLIEN-PVC-04mm",(Užs1!H83/1000)*Užs1!L83,0)))))</f>
        <v>0</v>
      </c>
      <c r="AD44" s="93">
        <f>SUM(IF(Užs1!F83="KLIEN-PVC-06mm",(Užs1!E83/1000)*Užs1!L83,0)+(IF(Užs1!G83="KLIEN-PVC-06mm",(Užs1!E83/1000)*Užs1!L83,0)+(IF(Užs1!I83="KLIEN-PVC-06mm",(Užs1!H83/1000)*Užs1!L83,0)+(IF(Užs1!J83="KLIEN-PVC-06mm",(Užs1!H83/1000)*Užs1!L83,0)))))</f>
        <v>0</v>
      </c>
      <c r="AE44" s="93">
        <f>SUM(IF(Užs1!F83="KLIEN-PVC-08mm",(Užs1!E83/1000)*Užs1!L83,0)+(IF(Užs1!G83="KLIEN-PVC-08mm",(Užs1!E83/1000)*Užs1!L83,0)+(IF(Užs1!I83="KLIEN-PVC-08mm",(Užs1!H83/1000)*Užs1!L83,0)+(IF(Užs1!J83="KLIEN-PVC-08mm",(Užs1!H83/1000)*Užs1!L83,0)))))</f>
        <v>0</v>
      </c>
      <c r="AF44" s="93">
        <f>SUM(IF(Užs1!F83="KLIEN-PVC-1mm",(Užs1!E83/1000)*Užs1!L83,0)+(IF(Užs1!G83="KLIEN-PVC-1mm",(Užs1!E83/1000)*Užs1!L83,0)+(IF(Užs1!I83="KLIEN-PVC-1mm",(Užs1!H83/1000)*Užs1!L83,0)+(IF(Užs1!J83="KLIEN-PVC-1mm",(Užs1!H83/1000)*Užs1!L83,0)))))</f>
        <v>0</v>
      </c>
      <c r="AG44" s="93">
        <f>SUM(IF(Užs1!F83="KLIEN-PVC-2mm",(Užs1!E83/1000)*Užs1!L83,0)+(IF(Užs1!G83="KLIEN-PVC-2mm",(Užs1!E83/1000)*Užs1!L83,0)+(IF(Užs1!I83="KLIEN-PVC-2mm",(Užs1!H83/1000)*Užs1!L83,0)+(IF(Užs1!J83="KLIEN-PVC-2mm",(Užs1!H83/1000)*Užs1!L83,0)))))</f>
        <v>0</v>
      </c>
      <c r="AH44" s="93">
        <f>SUM(IF(Užs1!F83="KLIEN-PVC-42/2mm",(Užs1!E83/1000)*Užs1!L83,0)+(IF(Užs1!G83="KLIEN-PVC-42/2mm",(Užs1!E83/1000)*Užs1!L83,0)+(IF(Užs1!I83="KLIEN-PVC-42/2mm",(Užs1!H83/1000)*Užs1!L83,0)+(IF(Užs1!J83="KLIEN-PVC-42/2mm",(Užs1!H83/1000)*Užs1!L83,0)))))</f>
        <v>0</v>
      </c>
      <c r="AI44" s="315">
        <f>SUM(IF(Užs1!F83="KLIEN-BESIUL-08mm",(Užs1!E83/1000)*Užs1!L83,0)+(IF(Užs1!G83="KLIEN-BESIUL-08mm",(Užs1!E83/1000)*Užs1!L83,0)+(IF(Užs1!I83="KLIEN-BESIUL-08mm",(Užs1!H83/1000)*Užs1!L83,0)+(IF(Užs1!J83="KLIEN-BESIUL-08mm",(Užs1!H83/1000)*Užs1!L83,0)))))</f>
        <v>0</v>
      </c>
      <c r="AJ44" s="315">
        <f>SUM(IF(Užs1!F83="KLIEN-BESIUL-1mm",(Užs1!E83/1000)*Užs1!L83,0)+(IF(Užs1!G83="KLIEN-BESIUL-1mm",(Užs1!E83/1000)*Užs1!L83,0)+(IF(Užs1!I83="KLIEN-BESIUL-1mm",(Užs1!H83/1000)*Užs1!L83,0)+(IF(Užs1!J83="KLIEN-BESIUL-1mm",(Užs1!H83/1000)*Užs1!L83,0)))))</f>
        <v>0</v>
      </c>
      <c r="AK44" s="315">
        <f>SUM(IF(Užs1!F83="KLIEN-BESIUL-2mm",(Užs1!E83/1000)*Užs1!L83,0)+(IF(Užs1!G83="KLIEN-BESIUL-2mm",(Užs1!E83/1000)*Užs1!L83,0)+(IF(Užs1!I83="KLIEN-BESIUL-2mm",(Užs1!H83/1000)*Užs1!L83,0)+(IF(Užs1!J83="KLIEN-BESIUL-2mm",(Užs1!H83/1000)*Užs1!L83,0)))))</f>
        <v>0</v>
      </c>
      <c r="AL44" s="94">
        <f>SUM(IF(Užs1!F83="NE-PL-PVC-04mm",(Užs1!E83/1000)*Užs1!L83,0)+(IF(Užs1!G83="NE-PL-PVC-04mm",(Užs1!E83/1000)*Užs1!L83,0)+(IF(Užs1!I83="NE-PL-PVC-04mm",(Užs1!H83/1000)*Užs1!L83,0)+(IF(Užs1!J83="NE-PL-PVC-04mm",(Užs1!H83/1000)*Užs1!L83,0)))))</f>
        <v>0</v>
      </c>
      <c r="AM44" s="94">
        <f>SUM(IF(Užs1!F83="NE-PL-PVC-06mm",(Užs1!E83/1000)*Užs1!L83,0)+(IF(Užs1!G83="NE-PL-PVC-06mm",(Užs1!E83/1000)*Užs1!L83,0)+(IF(Užs1!I83="NE-PL-PVC-06mm",(Užs1!H83/1000)*Užs1!L83,0)+(IF(Užs1!J83="NE-PL-PVC-06mm",(Užs1!H83/1000)*Užs1!L83,0)))))</f>
        <v>0</v>
      </c>
      <c r="AN44" s="94">
        <f>SUM(IF(Užs1!F83="NE-PL-PVC-08mm",(Užs1!E83/1000)*Užs1!L83,0)+(IF(Užs1!G83="NE-PL-PVC-08mm",(Užs1!E83/1000)*Užs1!L83,0)+(IF(Užs1!I83="NE-PL-PVC-08mm",(Užs1!H83/1000)*Užs1!L83,0)+(IF(Užs1!J83="NE-PL-PVC-08mm",(Užs1!H83/1000)*Užs1!L83,0)))))</f>
        <v>0</v>
      </c>
      <c r="AO44" s="94">
        <f>SUM(IF(Užs1!F83="NE-PL-PVC-1mm",(Užs1!E83/1000)*Užs1!L83,0)+(IF(Užs1!G83="NE-PL-PVC-1mm",(Užs1!E83/1000)*Užs1!L83,0)+(IF(Užs1!I83="NE-PL-PVC-1mm",(Užs1!H83/1000)*Užs1!L83,0)+(IF(Užs1!J83="NE-PL-PVC-1mm",(Užs1!H83/1000)*Užs1!L83,0)))))</f>
        <v>0</v>
      </c>
      <c r="AP44" s="94">
        <f>SUM(IF(Užs1!F83="NE-PL-PVC-2mm",(Užs1!E83/1000)*Užs1!L83,0)+(IF(Užs1!G83="NE-PL-PVC-2mm",(Užs1!E83/1000)*Užs1!L83,0)+(IF(Užs1!I83="NE-PL-PVC-2mm",(Užs1!H83/1000)*Užs1!L83,0)+(IF(Užs1!J83="NE-PL-PVC-2mm",(Užs1!H83/1000)*Užs1!L83,0)))))</f>
        <v>0</v>
      </c>
      <c r="AQ44" s="94">
        <f>SUM(IF(Užs1!F83="NE-PL-PVC-42/2mm",(Užs1!E83/1000)*Užs1!L83,0)+(IF(Užs1!G83="NE-PL-PVC-42/2mm",(Užs1!E83/1000)*Užs1!L83,0)+(IF(Užs1!I83="NE-PL-PVC-42/2mm",(Užs1!H83/1000)*Užs1!L83,0)+(IF(Užs1!J83="NE-PL-PVC-42/2mm",(Užs1!H83/1000)*Užs1!L83,0)))))</f>
        <v>0</v>
      </c>
      <c r="AR44" s="79"/>
    </row>
    <row r="45" spans="1:44" ht="16.8">
      <c r="A45" s="79"/>
      <c r="B45" s="79"/>
      <c r="C45" s="95"/>
      <c r="D45" s="79"/>
      <c r="E45" s="79"/>
      <c r="F45" s="79"/>
      <c r="G45" s="79"/>
      <c r="H45" s="79"/>
      <c r="I45" s="79"/>
      <c r="J45" s="79"/>
      <c r="K45" s="87">
        <v>44</v>
      </c>
      <c r="L45" s="88">
        <f>Užs1!L84</f>
        <v>0</v>
      </c>
      <c r="M45" s="89">
        <f>(Užs1!E84/1000)*(Užs1!H84/1000)*Užs1!L84</f>
        <v>0</v>
      </c>
      <c r="N45" s="90">
        <f>SUM(IF(Užs1!F84="MEL",(Užs1!E84/1000)*Užs1!L84,0)+(IF(Užs1!G84="MEL",(Užs1!E84/1000)*Užs1!L84,0)+(IF(Užs1!I84="MEL",(Užs1!H84/1000)*Užs1!L84,0)+(IF(Užs1!J84="MEL",(Užs1!H84/1000)*Užs1!L84,0)))))</f>
        <v>0</v>
      </c>
      <c r="O45" s="91">
        <f>SUM(IF(Užs1!F84="MEL-BALTAS",(Užs1!E84/1000)*Užs1!L84,0)+(IF(Užs1!G84="MEL-BALTAS",(Užs1!E84/1000)*Užs1!L84,0)+(IF(Užs1!I84="MEL-BALTAS",(Užs1!H84/1000)*Užs1!L84,0)+(IF(Užs1!J84="MEL-BALTAS",(Užs1!H84/1000)*Užs1!L84,0)))))</f>
        <v>0</v>
      </c>
      <c r="P45" s="91">
        <f>SUM(IF(Užs1!F84="MEL-PILKAS",(Užs1!E84/1000)*Užs1!L84,0)+(IF(Užs1!G84="MEL-PILKAS",(Užs1!E84/1000)*Užs1!L84,0)+(IF(Užs1!I84="MEL-PILKAS",(Užs1!H84/1000)*Užs1!L84,0)+(IF(Užs1!J84="MEL-PILKAS",(Užs1!H84/1000)*Užs1!L84,0)))))</f>
        <v>0</v>
      </c>
      <c r="Q45" s="91">
        <f>SUM(IF(Užs1!F84="MEL-KLIENTO",(Užs1!E84/1000)*Užs1!L84,0)+(IF(Užs1!G84="MEL-KLIENTO",(Užs1!E84/1000)*Užs1!L84,0)+(IF(Užs1!I84="MEL-KLIENTO",(Užs1!H84/1000)*Užs1!L84,0)+(IF(Užs1!J84="MEL-KLIENTO",(Užs1!H84/1000)*Užs1!L84,0)))))</f>
        <v>0</v>
      </c>
      <c r="R45" s="91">
        <f>SUM(IF(Užs1!F84="MEL-NE-PL",(Užs1!E84/1000)*Užs1!L84,0)+(IF(Užs1!G84="MEL-NE-PL",(Užs1!E84/1000)*Užs1!L84,0)+(IF(Užs1!I84="MEL-NE-PL",(Užs1!H84/1000)*Užs1!L84,0)+(IF(Užs1!J84="MEL-NE-PL",(Užs1!H84/1000)*Užs1!L84,0)))))</f>
        <v>0</v>
      </c>
      <c r="S45" s="91">
        <f>SUM(IF(Užs1!F84="MEL-40mm",(Užs1!E84/1000)*Užs1!L84,0)+(IF(Užs1!G84="MEL-40mm",(Užs1!E84/1000)*Užs1!L84,0)+(IF(Užs1!I84="MEL-40mm",(Užs1!H84/1000)*Užs1!L84,0)+(IF(Užs1!J84="MEL-40mm",(Užs1!H84/1000)*Užs1!L84,0)))))</f>
        <v>0</v>
      </c>
      <c r="T45" s="92">
        <f>SUM(IF(Užs1!F84="PVC-04mm",(Užs1!E84/1000)*Užs1!L84,0)+(IF(Užs1!G84="PVC-04mm",(Užs1!E84/1000)*Užs1!L84,0)+(IF(Užs1!I84="PVC-04mm",(Užs1!H84/1000)*Užs1!L84,0)+(IF(Užs1!J84="PVC-04mm",(Užs1!H84/1000)*Užs1!L84,0)))))</f>
        <v>0</v>
      </c>
      <c r="U45" s="92">
        <f>SUM(IF(Užs1!F84="PVC-06mm",(Užs1!E84/1000)*Užs1!L84,0)+(IF(Užs1!G84="PVC-06mm",(Užs1!E84/1000)*Užs1!L84,0)+(IF(Užs1!I84="PVC-06mm",(Užs1!H84/1000)*Užs1!L84,0)+(IF(Užs1!J84="PVC-06mm",(Užs1!H84/1000)*Užs1!L84,0)))))</f>
        <v>0</v>
      </c>
      <c r="V45" s="92">
        <f>SUM(IF(Užs1!F84="PVC-08mm",(Užs1!E84/1000)*Užs1!L84,0)+(IF(Užs1!G84="PVC-08mm",(Užs1!E84/1000)*Užs1!L84,0)+(IF(Užs1!I84="PVC-08mm",(Užs1!H84/1000)*Užs1!L84,0)+(IF(Užs1!J84="PVC-08mm",(Užs1!H84/1000)*Užs1!L84,0)))))</f>
        <v>0</v>
      </c>
      <c r="W45" s="92">
        <f>SUM(IF(Užs1!F84="PVC-1mm",(Užs1!E84/1000)*Užs1!L84,0)+(IF(Užs1!G84="PVC-1mm",(Užs1!E84/1000)*Užs1!L84,0)+(IF(Užs1!I84="PVC-1mm",(Užs1!H84/1000)*Užs1!L84,0)+(IF(Užs1!J84="PVC-1mm",(Užs1!H84/1000)*Užs1!L84,0)))))</f>
        <v>0</v>
      </c>
      <c r="X45" s="92">
        <f>SUM(IF(Užs1!F84="PVC-2mm",(Užs1!E84/1000)*Užs1!L84,0)+(IF(Užs1!G84="PVC-2mm",(Užs1!E84/1000)*Užs1!L84,0)+(IF(Užs1!I84="PVC-2mm",(Užs1!H84/1000)*Užs1!L84,0)+(IF(Užs1!J84="PVC-2mm",(Užs1!H84/1000)*Užs1!L84,0)))))</f>
        <v>0</v>
      </c>
      <c r="Y45" s="92">
        <f>SUM(IF(Užs1!F84="PVC-42/2mm",(Užs1!E84/1000)*Užs1!L84,0)+(IF(Užs1!G84="PVC-42/2mm",(Užs1!E84/1000)*Užs1!L84,0)+(IF(Užs1!I84="PVC-42/2mm",(Užs1!H84/1000)*Užs1!L84,0)+(IF(Užs1!J84="PVC-42/2mm",(Užs1!H84/1000)*Užs1!L84,0)))))</f>
        <v>0</v>
      </c>
      <c r="Z45" s="313">
        <f>SUM(IF(Užs1!F84="BESIULIS-08mm",(Užs1!E84/1000)*Užs1!L84,0)+(IF(Užs1!G84="BESIULIS-08mm",(Užs1!E84/1000)*Užs1!L84,0)+(IF(Užs1!I84="BESIULIS-08mm",(Užs1!H84/1000)*Užs1!L84,0)+(IF(Užs1!J84="BESIULIS-08mm",(Užs1!H84/1000)*Užs1!L84,0)))))</f>
        <v>0</v>
      </c>
      <c r="AA45" s="313">
        <f>SUM(IF(Užs1!F84="BESIULIS-1mm",(Užs1!E84/1000)*Užs1!L84,0)+(IF(Užs1!G84="BESIULIS-1mm",(Užs1!E84/1000)*Užs1!L84,0)+(IF(Užs1!I84="BESIULIS-1mm",(Užs1!H84/1000)*Užs1!L84,0)+(IF(Užs1!J84="BESIULIS-1mm",(Užs1!H84/1000)*Užs1!L84,0)))))</f>
        <v>0</v>
      </c>
      <c r="AB45" s="313">
        <f>SUM(IF(Užs1!F84="BESIULIS-2mm",(Užs1!E84/1000)*Užs1!L84,0)+(IF(Užs1!G84="BESIULIS-2mm",(Užs1!E84/1000)*Užs1!L84,0)+(IF(Užs1!I84="BESIULIS-2mm",(Užs1!H84/1000)*Užs1!L84,0)+(IF(Užs1!J84="BESIULIS-2mm",(Užs1!H84/1000)*Užs1!L84,0)))))</f>
        <v>0</v>
      </c>
      <c r="AC45" s="93">
        <f>SUM(IF(Užs1!F84="KLIEN-PVC-04mm",(Užs1!E84/1000)*Užs1!L84,0)+(IF(Užs1!G84="KLIEN-PVC-04mm",(Užs1!E84/1000)*Užs1!L84,0)+(IF(Užs1!I84="KLIEN-PVC-04mm",(Užs1!H84/1000)*Užs1!L84,0)+(IF(Užs1!J84="KLIEN-PVC-04mm",(Užs1!H84/1000)*Užs1!L84,0)))))</f>
        <v>0</v>
      </c>
      <c r="AD45" s="93">
        <f>SUM(IF(Užs1!F84="KLIEN-PVC-06mm",(Užs1!E84/1000)*Užs1!L84,0)+(IF(Užs1!G84="KLIEN-PVC-06mm",(Užs1!E84/1000)*Užs1!L84,0)+(IF(Užs1!I84="KLIEN-PVC-06mm",(Užs1!H84/1000)*Užs1!L84,0)+(IF(Užs1!J84="KLIEN-PVC-06mm",(Užs1!H84/1000)*Užs1!L84,0)))))</f>
        <v>0</v>
      </c>
      <c r="AE45" s="93">
        <f>SUM(IF(Užs1!F84="KLIEN-PVC-08mm",(Užs1!E84/1000)*Užs1!L84,0)+(IF(Užs1!G84="KLIEN-PVC-08mm",(Užs1!E84/1000)*Užs1!L84,0)+(IF(Užs1!I84="KLIEN-PVC-08mm",(Užs1!H84/1000)*Užs1!L84,0)+(IF(Užs1!J84="KLIEN-PVC-08mm",(Užs1!H84/1000)*Užs1!L84,0)))))</f>
        <v>0</v>
      </c>
      <c r="AF45" s="93">
        <f>SUM(IF(Užs1!F84="KLIEN-PVC-1mm",(Užs1!E84/1000)*Užs1!L84,0)+(IF(Užs1!G84="KLIEN-PVC-1mm",(Užs1!E84/1000)*Užs1!L84,0)+(IF(Užs1!I84="KLIEN-PVC-1mm",(Užs1!H84/1000)*Užs1!L84,0)+(IF(Užs1!J84="KLIEN-PVC-1mm",(Užs1!H84/1000)*Užs1!L84,0)))))</f>
        <v>0</v>
      </c>
      <c r="AG45" s="93">
        <f>SUM(IF(Užs1!F84="KLIEN-PVC-2mm",(Užs1!E84/1000)*Užs1!L84,0)+(IF(Užs1!G84="KLIEN-PVC-2mm",(Užs1!E84/1000)*Užs1!L84,0)+(IF(Užs1!I84="KLIEN-PVC-2mm",(Užs1!H84/1000)*Užs1!L84,0)+(IF(Užs1!J84="KLIEN-PVC-2mm",(Užs1!H84/1000)*Užs1!L84,0)))))</f>
        <v>0</v>
      </c>
      <c r="AH45" s="93">
        <f>SUM(IF(Užs1!F84="KLIEN-PVC-42/2mm",(Užs1!E84/1000)*Užs1!L84,0)+(IF(Užs1!G84="KLIEN-PVC-42/2mm",(Užs1!E84/1000)*Užs1!L84,0)+(IF(Užs1!I84="KLIEN-PVC-42/2mm",(Užs1!H84/1000)*Užs1!L84,0)+(IF(Užs1!J84="KLIEN-PVC-42/2mm",(Užs1!H84/1000)*Užs1!L84,0)))))</f>
        <v>0</v>
      </c>
      <c r="AI45" s="315">
        <f>SUM(IF(Užs1!F84="KLIEN-BESIUL-08mm",(Užs1!E84/1000)*Užs1!L84,0)+(IF(Užs1!G84="KLIEN-BESIUL-08mm",(Užs1!E84/1000)*Užs1!L84,0)+(IF(Užs1!I84="KLIEN-BESIUL-08mm",(Užs1!H84/1000)*Užs1!L84,0)+(IF(Užs1!J84="KLIEN-BESIUL-08mm",(Užs1!H84/1000)*Užs1!L84,0)))))</f>
        <v>0</v>
      </c>
      <c r="AJ45" s="315">
        <f>SUM(IF(Užs1!F84="KLIEN-BESIUL-1mm",(Užs1!E84/1000)*Užs1!L84,0)+(IF(Užs1!G84="KLIEN-BESIUL-1mm",(Užs1!E84/1000)*Užs1!L84,0)+(IF(Užs1!I84="KLIEN-BESIUL-1mm",(Užs1!H84/1000)*Užs1!L84,0)+(IF(Užs1!J84="KLIEN-BESIUL-1mm",(Užs1!H84/1000)*Užs1!L84,0)))))</f>
        <v>0</v>
      </c>
      <c r="AK45" s="315">
        <f>SUM(IF(Užs1!F84="KLIEN-BESIUL-2mm",(Užs1!E84/1000)*Užs1!L84,0)+(IF(Užs1!G84="KLIEN-BESIUL-2mm",(Užs1!E84/1000)*Užs1!L84,0)+(IF(Užs1!I84="KLIEN-BESIUL-2mm",(Užs1!H84/1000)*Užs1!L84,0)+(IF(Užs1!J84="KLIEN-BESIUL-2mm",(Užs1!H84/1000)*Užs1!L84,0)))))</f>
        <v>0</v>
      </c>
      <c r="AL45" s="94">
        <f>SUM(IF(Užs1!F84="NE-PL-PVC-04mm",(Užs1!E84/1000)*Užs1!L84,0)+(IF(Užs1!G84="NE-PL-PVC-04mm",(Užs1!E84/1000)*Užs1!L84,0)+(IF(Užs1!I84="NE-PL-PVC-04mm",(Užs1!H84/1000)*Užs1!L84,0)+(IF(Užs1!J84="NE-PL-PVC-04mm",(Užs1!H84/1000)*Užs1!L84,0)))))</f>
        <v>0</v>
      </c>
      <c r="AM45" s="94">
        <f>SUM(IF(Užs1!F84="NE-PL-PVC-06mm",(Užs1!E84/1000)*Užs1!L84,0)+(IF(Užs1!G84="NE-PL-PVC-06mm",(Užs1!E84/1000)*Užs1!L84,0)+(IF(Užs1!I84="NE-PL-PVC-06mm",(Užs1!H84/1000)*Užs1!L84,0)+(IF(Užs1!J84="NE-PL-PVC-06mm",(Užs1!H84/1000)*Užs1!L84,0)))))</f>
        <v>0</v>
      </c>
      <c r="AN45" s="94">
        <f>SUM(IF(Užs1!F84="NE-PL-PVC-08mm",(Užs1!E84/1000)*Užs1!L84,0)+(IF(Užs1!G84="NE-PL-PVC-08mm",(Užs1!E84/1000)*Užs1!L84,0)+(IF(Užs1!I84="NE-PL-PVC-08mm",(Užs1!H84/1000)*Užs1!L84,0)+(IF(Užs1!J84="NE-PL-PVC-08mm",(Užs1!H84/1000)*Užs1!L84,0)))))</f>
        <v>0</v>
      </c>
      <c r="AO45" s="94">
        <f>SUM(IF(Užs1!F84="NE-PL-PVC-1mm",(Užs1!E84/1000)*Užs1!L84,0)+(IF(Užs1!G84="NE-PL-PVC-1mm",(Užs1!E84/1000)*Užs1!L84,0)+(IF(Užs1!I84="NE-PL-PVC-1mm",(Užs1!H84/1000)*Užs1!L84,0)+(IF(Užs1!J84="NE-PL-PVC-1mm",(Užs1!H84/1000)*Užs1!L84,0)))))</f>
        <v>0</v>
      </c>
      <c r="AP45" s="94">
        <f>SUM(IF(Užs1!F84="NE-PL-PVC-2mm",(Užs1!E84/1000)*Užs1!L84,0)+(IF(Užs1!G84="NE-PL-PVC-2mm",(Užs1!E84/1000)*Užs1!L84,0)+(IF(Užs1!I84="NE-PL-PVC-2mm",(Užs1!H84/1000)*Užs1!L84,0)+(IF(Užs1!J84="NE-PL-PVC-2mm",(Užs1!H84/1000)*Užs1!L84,0)))))</f>
        <v>0</v>
      </c>
      <c r="AQ45" s="94">
        <f>SUM(IF(Užs1!F84="NE-PL-PVC-42/2mm",(Užs1!E84/1000)*Užs1!L84,0)+(IF(Užs1!G84="NE-PL-PVC-42/2mm",(Užs1!E84/1000)*Užs1!L84,0)+(IF(Užs1!I84="NE-PL-PVC-42/2mm",(Užs1!H84/1000)*Užs1!L84,0)+(IF(Užs1!J84="NE-PL-PVC-42/2mm",(Užs1!H84/1000)*Užs1!L84,0)))))</f>
        <v>0</v>
      </c>
      <c r="AR45" s="79"/>
    </row>
    <row r="46" spans="1:44" ht="16.8">
      <c r="A46" s="79"/>
      <c r="B46" s="79"/>
      <c r="C46" s="95"/>
      <c r="D46" s="79"/>
      <c r="E46" s="79"/>
      <c r="F46" s="79"/>
      <c r="G46" s="79"/>
      <c r="H46" s="79"/>
      <c r="I46" s="79"/>
      <c r="J46" s="79"/>
      <c r="K46" s="87">
        <v>45</v>
      </c>
      <c r="L46" s="88">
        <f>Užs1!L85</f>
        <v>0</v>
      </c>
      <c r="M46" s="89">
        <f>(Užs1!E85/1000)*(Užs1!H85/1000)*Užs1!L85</f>
        <v>0</v>
      </c>
      <c r="N46" s="90">
        <f>SUM(IF(Užs1!F85="MEL",(Užs1!E85/1000)*Užs1!L85,0)+(IF(Užs1!G85="MEL",(Užs1!E85/1000)*Užs1!L85,0)+(IF(Užs1!I85="MEL",(Užs1!H85/1000)*Užs1!L85,0)+(IF(Užs1!J85="MEL",(Užs1!H85/1000)*Užs1!L85,0)))))</f>
        <v>0</v>
      </c>
      <c r="O46" s="91">
        <f>SUM(IF(Užs1!F85="MEL-BALTAS",(Užs1!E85/1000)*Užs1!L85,0)+(IF(Užs1!G85="MEL-BALTAS",(Užs1!E85/1000)*Užs1!L85,0)+(IF(Užs1!I85="MEL-BALTAS",(Užs1!H85/1000)*Užs1!L85,0)+(IF(Užs1!J85="MEL-BALTAS",(Užs1!H85/1000)*Užs1!L85,0)))))</f>
        <v>0</v>
      </c>
      <c r="P46" s="91">
        <f>SUM(IF(Užs1!F85="MEL-PILKAS",(Užs1!E85/1000)*Užs1!L85,0)+(IF(Užs1!G85="MEL-PILKAS",(Užs1!E85/1000)*Užs1!L85,0)+(IF(Užs1!I85="MEL-PILKAS",(Užs1!H85/1000)*Užs1!L85,0)+(IF(Užs1!J85="MEL-PILKAS",(Užs1!H85/1000)*Užs1!L85,0)))))</f>
        <v>0</v>
      </c>
      <c r="Q46" s="91">
        <f>SUM(IF(Užs1!F85="MEL-KLIENTO",(Užs1!E85/1000)*Užs1!L85,0)+(IF(Užs1!G85="MEL-KLIENTO",(Užs1!E85/1000)*Užs1!L85,0)+(IF(Užs1!I85="MEL-KLIENTO",(Užs1!H85/1000)*Užs1!L85,0)+(IF(Užs1!J85="MEL-KLIENTO",(Užs1!H85/1000)*Užs1!L85,0)))))</f>
        <v>0</v>
      </c>
      <c r="R46" s="91">
        <f>SUM(IF(Užs1!F85="MEL-NE-PL",(Užs1!E85/1000)*Užs1!L85,0)+(IF(Užs1!G85="MEL-NE-PL",(Užs1!E85/1000)*Užs1!L85,0)+(IF(Užs1!I85="MEL-NE-PL",(Užs1!H85/1000)*Užs1!L85,0)+(IF(Užs1!J85="MEL-NE-PL",(Užs1!H85/1000)*Užs1!L85,0)))))</f>
        <v>0</v>
      </c>
      <c r="S46" s="91">
        <f>SUM(IF(Užs1!F85="MEL-40mm",(Užs1!E85/1000)*Užs1!L85,0)+(IF(Užs1!G85="MEL-40mm",(Užs1!E85/1000)*Užs1!L85,0)+(IF(Užs1!I85="MEL-40mm",(Užs1!H85/1000)*Užs1!L85,0)+(IF(Užs1!J85="MEL-40mm",(Užs1!H85/1000)*Užs1!L85,0)))))</f>
        <v>0</v>
      </c>
      <c r="T46" s="92">
        <f>SUM(IF(Užs1!F85="PVC-04mm",(Užs1!E85/1000)*Užs1!L85,0)+(IF(Užs1!G85="PVC-04mm",(Užs1!E85/1000)*Užs1!L85,0)+(IF(Užs1!I85="PVC-04mm",(Užs1!H85/1000)*Užs1!L85,0)+(IF(Užs1!J85="PVC-04mm",(Užs1!H85/1000)*Užs1!L85,0)))))</f>
        <v>0</v>
      </c>
      <c r="U46" s="92">
        <f>SUM(IF(Užs1!F85="PVC-06mm",(Užs1!E85/1000)*Užs1!L85,0)+(IF(Užs1!G85="PVC-06mm",(Užs1!E85/1000)*Užs1!L85,0)+(IF(Užs1!I85="PVC-06mm",(Užs1!H85/1000)*Užs1!L85,0)+(IF(Užs1!J85="PVC-06mm",(Užs1!H85/1000)*Užs1!L85,0)))))</f>
        <v>0</v>
      </c>
      <c r="V46" s="92">
        <f>SUM(IF(Užs1!F85="PVC-08mm",(Užs1!E85/1000)*Užs1!L85,0)+(IF(Užs1!G85="PVC-08mm",(Užs1!E85/1000)*Užs1!L85,0)+(IF(Užs1!I85="PVC-08mm",(Užs1!H85/1000)*Užs1!L85,0)+(IF(Užs1!J85="PVC-08mm",(Užs1!H85/1000)*Užs1!L85,0)))))</f>
        <v>0</v>
      </c>
      <c r="W46" s="92">
        <f>SUM(IF(Užs1!F85="PVC-1mm",(Užs1!E85/1000)*Užs1!L85,0)+(IF(Užs1!G85="PVC-1mm",(Užs1!E85/1000)*Užs1!L85,0)+(IF(Užs1!I85="PVC-1mm",(Užs1!H85/1000)*Užs1!L85,0)+(IF(Užs1!J85="PVC-1mm",(Užs1!H85/1000)*Užs1!L85,0)))))</f>
        <v>0</v>
      </c>
      <c r="X46" s="92">
        <f>SUM(IF(Užs1!F85="PVC-2mm",(Užs1!E85/1000)*Užs1!L85,0)+(IF(Užs1!G85="PVC-2mm",(Užs1!E85/1000)*Užs1!L85,0)+(IF(Užs1!I85="PVC-2mm",(Užs1!H85/1000)*Užs1!L85,0)+(IF(Užs1!J85="PVC-2mm",(Užs1!H85/1000)*Užs1!L85,0)))))</f>
        <v>0</v>
      </c>
      <c r="Y46" s="92">
        <f>SUM(IF(Užs1!F85="PVC-42/2mm",(Užs1!E85/1000)*Užs1!L85,0)+(IF(Užs1!G85="PVC-42/2mm",(Užs1!E85/1000)*Užs1!L85,0)+(IF(Užs1!I85="PVC-42/2mm",(Užs1!H85/1000)*Užs1!L85,0)+(IF(Užs1!J85="PVC-42/2mm",(Užs1!H85/1000)*Užs1!L85,0)))))</f>
        <v>0</v>
      </c>
      <c r="Z46" s="313">
        <f>SUM(IF(Užs1!F85="BESIULIS-08mm",(Užs1!E85/1000)*Užs1!L85,0)+(IF(Užs1!G85="BESIULIS-08mm",(Užs1!E85/1000)*Užs1!L85,0)+(IF(Užs1!I85="BESIULIS-08mm",(Užs1!H85/1000)*Užs1!L85,0)+(IF(Užs1!J85="BESIULIS-08mm",(Užs1!H85/1000)*Užs1!L85,0)))))</f>
        <v>0</v>
      </c>
      <c r="AA46" s="313">
        <f>SUM(IF(Užs1!F85="BESIULIS-1mm",(Užs1!E85/1000)*Užs1!L85,0)+(IF(Užs1!G85="BESIULIS-1mm",(Užs1!E85/1000)*Užs1!L85,0)+(IF(Užs1!I85="BESIULIS-1mm",(Užs1!H85/1000)*Užs1!L85,0)+(IF(Užs1!J85="BESIULIS-1mm",(Užs1!H85/1000)*Užs1!L85,0)))))</f>
        <v>0</v>
      </c>
      <c r="AB46" s="313">
        <f>SUM(IF(Užs1!F85="BESIULIS-2mm",(Užs1!E85/1000)*Užs1!L85,0)+(IF(Užs1!G85="BESIULIS-2mm",(Užs1!E85/1000)*Užs1!L85,0)+(IF(Užs1!I85="BESIULIS-2mm",(Užs1!H85/1000)*Užs1!L85,0)+(IF(Užs1!J85="BESIULIS-2mm",(Užs1!H85/1000)*Užs1!L85,0)))))</f>
        <v>0</v>
      </c>
      <c r="AC46" s="93">
        <f>SUM(IF(Užs1!F85="KLIEN-PVC-04mm",(Užs1!E85/1000)*Užs1!L85,0)+(IF(Užs1!G85="KLIEN-PVC-04mm",(Užs1!E85/1000)*Užs1!L85,0)+(IF(Užs1!I85="KLIEN-PVC-04mm",(Užs1!H85/1000)*Užs1!L85,0)+(IF(Užs1!J85="KLIEN-PVC-04mm",(Užs1!H85/1000)*Užs1!L85,0)))))</f>
        <v>0</v>
      </c>
      <c r="AD46" s="93">
        <f>SUM(IF(Užs1!F85="KLIEN-PVC-06mm",(Užs1!E85/1000)*Užs1!L85,0)+(IF(Užs1!G85="KLIEN-PVC-06mm",(Užs1!E85/1000)*Užs1!L85,0)+(IF(Užs1!I85="KLIEN-PVC-06mm",(Užs1!H85/1000)*Užs1!L85,0)+(IF(Užs1!J85="KLIEN-PVC-06mm",(Užs1!H85/1000)*Užs1!L85,0)))))</f>
        <v>0</v>
      </c>
      <c r="AE46" s="93">
        <f>SUM(IF(Užs1!F85="KLIEN-PVC-08mm",(Užs1!E85/1000)*Užs1!L85,0)+(IF(Užs1!G85="KLIEN-PVC-08mm",(Užs1!E85/1000)*Užs1!L85,0)+(IF(Užs1!I85="KLIEN-PVC-08mm",(Užs1!H85/1000)*Užs1!L85,0)+(IF(Užs1!J85="KLIEN-PVC-08mm",(Užs1!H85/1000)*Užs1!L85,0)))))</f>
        <v>0</v>
      </c>
      <c r="AF46" s="93">
        <f>SUM(IF(Užs1!F85="KLIEN-PVC-1mm",(Užs1!E85/1000)*Užs1!L85,0)+(IF(Užs1!G85="KLIEN-PVC-1mm",(Užs1!E85/1000)*Užs1!L85,0)+(IF(Užs1!I85="KLIEN-PVC-1mm",(Užs1!H85/1000)*Užs1!L85,0)+(IF(Užs1!J85="KLIEN-PVC-1mm",(Užs1!H85/1000)*Užs1!L85,0)))))</f>
        <v>0</v>
      </c>
      <c r="AG46" s="93">
        <f>SUM(IF(Užs1!F85="KLIEN-PVC-2mm",(Užs1!E85/1000)*Užs1!L85,0)+(IF(Užs1!G85="KLIEN-PVC-2mm",(Užs1!E85/1000)*Užs1!L85,0)+(IF(Užs1!I85="KLIEN-PVC-2mm",(Užs1!H85/1000)*Užs1!L85,0)+(IF(Užs1!J85="KLIEN-PVC-2mm",(Užs1!H85/1000)*Užs1!L85,0)))))</f>
        <v>0</v>
      </c>
      <c r="AH46" s="93">
        <f>SUM(IF(Užs1!F85="KLIEN-PVC-42/2mm",(Užs1!E85/1000)*Užs1!L85,0)+(IF(Užs1!G85="KLIEN-PVC-42/2mm",(Užs1!E85/1000)*Užs1!L85,0)+(IF(Užs1!I85="KLIEN-PVC-42/2mm",(Užs1!H85/1000)*Užs1!L85,0)+(IF(Užs1!J85="KLIEN-PVC-42/2mm",(Užs1!H85/1000)*Užs1!L85,0)))))</f>
        <v>0</v>
      </c>
      <c r="AI46" s="315">
        <f>SUM(IF(Užs1!F85="KLIEN-BESIUL-08mm",(Užs1!E85/1000)*Užs1!L85,0)+(IF(Užs1!G85="KLIEN-BESIUL-08mm",(Užs1!E85/1000)*Užs1!L85,0)+(IF(Užs1!I85="KLIEN-BESIUL-08mm",(Užs1!H85/1000)*Užs1!L85,0)+(IF(Užs1!J85="KLIEN-BESIUL-08mm",(Užs1!H85/1000)*Užs1!L85,0)))))</f>
        <v>0</v>
      </c>
      <c r="AJ46" s="315">
        <f>SUM(IF(Užs1!F85="KLIEN-BESIUL-1mm",(Užs1!E85/1000)*Užs1!L85,0)+(IF(Užs1!G85="KLIEN-BESIUL-1mm",(Užs1!E85/1000)*Užs1!L85,0)+(IF(Užs1!I85="KLIEN-BESIUL-1mm",(Užs1!H85/1000)*Užs1!L85,0)+(IF(Užs1!J85="KLIEN-BESIUL-1mm",(Užs1!H85/1000)*Užs1!L85,0)))))</f>
        <v>0</v>
      </c>
      <c r="AK46" s="315">
        <f>SUM(IF(Užs1!F85="KLIEN-BESIUL-2mm",(Užs1!E85/1000)*Užs1!L85,0)+(IF(Užs1!G85="KLIEN-BESIUL-2mm",(Užs1!E85/1000)*Užs1!L85,0)+(IF(Užs1!I85="KLIEN-BESIUL-2mm",(Užs1!H85/1000)*Užs1!L85,0)+(IF(Užs1!J85="KLIEN-BESIUL-2mm",(Užs1!H85/1000)*Užs1!L85,0)))))</f>
        <v>0</v>
      </c>
      <c r="AL46" s="94">
        <f>SUM(IF(Užs1!F85="NE-PL-PVC-04mm",(Užs1!E85/1000)*Užs1!L85,0)+(IF(Užs1!G85="NE-PL-PVC-04mm",(Užs1!E85/1000)*Užs1!L85,0)+(IF(Užs1!I85="NE-PL-PVC-04mm",(Užs1!H85/1000)*Užs1!L85,0)+(IF(Užs1!J85="NE-PL-PVC-04mm",(Užs1!H85/1000)*Užs1!L85,0)))))</f>
        <v>0</v>
      </c>
      <c r="AM46" s="94">
        <f>SUM(IF(Užs1!F85="NE-PL-PVC-06mm",(Užs1!E85/1000)*Užs1!L85,0)+(IF(Užs1!G85="NE-PL-PVC-06mm",(Užs1!E85/1000)*Užs1!L85,0)+(IF(Užs1!I85="NE-PL-PVC-06mm",(Užs1!H85/1000)*Užs1!L85,0)+(IF(Užs1!J85="NE-PL-PVC-06mm",(Užs1!H85/1000)*Užs1!L85,0)))))</f>
        <v>0</v>
      </c>
      <c r="AN46" s="94">
        <f>SUM(IF(Užs1!F85="NE-PL-PVC-08mm",(Užs1!E85/1000)*Užs1!L85,0)+(IF(Užs1!G85="NE-PL-PVC-08mm",(Užs1!E85/1000)*Užs1!L85,0)+(IF(Užs1!I85="NE-PL-PVC-08mm",(Užs1!H85/1000)*Užs1!L85,0)+(IF(Užs1!J85="NE-PL-PVC-08mm",(Užs1!H85/1000)*Užs1!L85,0)))))</f>
        <v>0</v>
      </c>
      <c r="AO46" s="94">
        <f>SUM(IF(Užs1!F85="NE-PL-PVC-1mm",(Užs1!E85/1000)*Užs1!L85,0)+(IF(Užs1!G85="NE-PL-PVC-1mm",(Užs1!E85/1000)*Užs1!L85,0)+(IF(Užs1!I85="NE-PL-PVC-1mm",(Užs1!H85/1000)*Užs1!L85,0)+(IF(Užs1!J85="NE-PL-PVC-1mm",(Užs1!H85/1000)*Užs1!L85,0)))))</f>
        <v>0</v>
      </c>
      <c r="AP46" s="94">
        <f>SUM(IF(Užs1!F85="NE-PL-PVC-2mm",(Užs1!E85/1000)*Užs1!L85,0)+(IF(Užs1!G85="NE-PL-PVC-2mm",(Užs1!E85/1000)*Užs1!L85,0)+(IF(Užs1!I85="NE-PL-PVC-2mm",(Užs1!H85/1000)*Užs1!L85,0)+(IF(Užs1!J85="NE-PL-PVC-2mm",(Užs1!H85/1000)*Užs1!L85,0)))))</f>
        <v>0</v>
      </c>
      <c r="AQ46" s="94">
        <f>SUM(IF(Užs1!F85="NE-PL-PVC-42/2mm",(Užs1!E85/1000)*Užs1!L85,0)+(IF(Užs1!G85="NE-PL-PVC-42/2mm",(Užs1!E85/1000)*Užs1!L85,0)+(IF(Užs1!I85="NE-PL-PVC-42/2mm",(Užs1!H85/1000)*Užs1!L85,0)+(IF(Užs1!J85="NE-PL-PVC-42/2mm",(Užs1!H85/1000)*Užs1!L85,0)))))</f>
        <v>0</v>
      </c>
      <c r="AR46" s="79"/>
    </row>
    <row r="47" spans="1:44" ht="16.8">
      <c r="A47" s="79"/>
      <c r="B47" s="79"/>
      <c r="C47" s="95"/>
      <c r="D47" s="79"/>
      <c r="E47" s="79"/>
      <c r="F47" s="79"/>
      <c r="G47" s="79"/>
      <c r="H47" s="79"/>
      <c r="I47" s="79"/>
      <c r="J47" s="79"/>
      <c r="K47" s="87">
        <v>46</v>
      </c>
      <c r="L47" s="88">
        <f>Užs1!L86</f>
        <v>0</v>
      </c>
      <c r="M47" s="89">
        <f>(Užs1!E86/1000)*(Užs1!H86/1000)*Užs1!L86</f>
        <v>0</v>
      </c>
      <c r="N47" s="90">
        <f>SUM(IF(Užs1!F86="MEL",(Užs1!E86/1000)*Užs1!L86,0)+(IF(Užs1!G86="MEL",(Užs1!E86/1000)*Užs1!L86,0)+(IF(Užs1!I86="MEL",(Užs1!H86/1000)*Užs1!L86,0)+(IF(Užs1!J86="MEL",(Užs1!H86/1000)*Užs1!L86,0)))))</f>
        <v>0</v>
      </c>
      <c r="O47" s="91">
        <f>SUM(IF(Užs1!F86="MEL-BALTAS",(Užs1!E86/1000)*Užs1!L86,0)+(IF(Užs1!G86="MEL-BALTAS",(Užs1!E86/1000)*Užs1!L86,0)+(IF(Užs1!I86="MEL-BALTAS",(Užs1!H86/1000)*Užs1!L86,0)+(IF(Užs1!J86="MEL-BALTAS",(Užs1!H86/1000)*Užs1!L86,0)))))</f>
        <v>0</v>
      </c>
      <c r="P47" s="91">
        <f>SUM(IF(Užs1!F86="MEL-PILKAS",(Užs1!E86/1000)*Užs1!L86,0)+(IF(Užs1!G86="MEL-PILKAS",(Užs1!E86/1000)*Užs1!L86,0)+(IF(Užs1!I86="MEL-PILKAS",(Užs1!H86/1000)*Užs1!L86,0)+(IF(Užs1!J86="MEL-PILKAS",(Užs1!H86/1000)*Užs1!L86,0)))))</f>
        <v>0</v>
      </c>
      <c r="Q47" s="91">
        <f>SUM(IF(Užs1!F86="MEL-KLIENTO",(Užs1!E86/1000)*Užs1!L86,0)+(IF(Užs1!G86="MEL-KLIENTO",(Užs1!E86/1000)*Užs1!L86,0)+(IF(Užs1!I86="MEL-KLIENTO",(Užs1!H86/1000)*Užs1!L86,0)+(IF(Užs1!J86="MEL-KLIENTO",(Užs1!H86/1000)*Užs1!L86,0)))))</f>
        <v>0</v>
      </c>
      <c r="R47" s="91">
        <f>SUM(IF(Užs1!F86="MEL-NE-PL",(Užs1!E86/1000)*Užs1!L86,0)+(IF(Užs1!G86="MEL-NE-PL",(Užs1!E86/1000)*Užs1!L86,0)+(IF(Užs1!I86="MEL-NE-PL",(Užs1!H86/1000)*Užs1!L86,0)+(IF(Užs1!J86="MEL-NE-PL",(Užs1!H86/1000)*Užs1!L86,0)))))</f>
        <v>0</v>
      </c>
      <c r="S47" s="91">
        <f>SUM(IF(Užs1!F86="MEL-40mm",(Užs1!E86/1000)*Užs1!L86,0)+(IF(Užs1!G86="MEL-40mm",(Užs1!E86/1000)*Užs1!L86,0)+(IF(Užs1!I86="MEL-40mm",(Užs1!H86/1000)*Užs1!L86,0)+(IF(Užs1!J86="MEL-40mm",(Užs1!H86/1000)*Užs1!L86,0)))))</f>
        <v>0</v>
      </c>
      <c r="T47" s="92">
        <f>SUM(IF(Užs1!F86="PVC-04mm",(Užs1!E86/1000)*Užs1!L86,0)+(IF(Užs1!G86="PVC-04mm",(Užs1!E86/1000)*Užs1!L86,0)+(IF(Užs1!I86="PVC-04mm",(Užs1!H86/1000)*Užs1!L86,0)+(IF(Užs1!J86="PVC-04mm",(Užs1!H86/1000)*Užs1!L86,0)))))</f>
        <v>0</v>
      </c>
      <c r="U47" s="92">
        <f>SUM(IF(Užs1!F86="PVC-06mm",(Užs1!E86/1000)*Užs1!L86,0)+(IF(Užs1!G86="PVC-06mm",(Užs1!E86/1000)*Užs1!L86,0)+(IF(Užs1!I86="PVC-06mm",(Užs1!H86/1000)*Užs1!L86,0)+(IF(Užs1!J86="PVC-06mm",(Užs1!H86/1000)*Užs1!L86,0)))))</f>
        <v>0</v>
      </c>
      <c r="V47" s="92">
        <f>SUM(IF(Užs1!F86="PVC-08mm",(Užs1!E86/1000)*Užs1!L86,0)+(IF(Užs1!G86="PVC-08mm",(Užs1!E86/1000)*Užs1!L86,0)+(IF(Užs1!I86="PVC-08mm",(Užs1!H86/1000)*Užs1!L86,0)+(IF(Užs1!J86="PVC-08mm",(Užs1!H86/1000)*Užs1!L86,0)))))</f>
        <v>0</v>
      </c>
      <c r="W47" s="92">
        <f>SUM(IF(Užs1!F86="PVC-1mm",(Užs1!E86/1000)*Užs1!L86,0)+(IF(Užs1!G86="PVC-1mm",(Užs1!E86/1000)*Užs1!L86,0)+(IF(Užs1!I86="PVC-1mm",(Užs1!H86/1000)*Užs1!L86,0)+(IF(Užs1!J86="PVC-1mm",(Užs1!H86/1000)*Užs1!L86,0)))))</f>
        <v>0</v>
      </c>
      <c r="X47" s="92">
        <f>SUM(IF(Užs1!F86="PVC-2mm",(Užs1!E86/1000)*Užs1!L86,0)+(IF(Užs1!G86="PVC-2mm",(Užs1!E86/1000)*Užs1!L86,0)+(IF(Užs1!I86="PVC-2mm",(Užs1!H86/1000)*Užs1!L86,0)+(IF(Užs1!J86="PVC-2mm",(Užs1!H86/1000)*Užs1!L86,0)))))</f>
        <v>0</v>
      </c>
      <c r="Y47" s="92">
        <f>SUM(IF(Užs1!F86="PVC-42/2mm",(Užs1!E86/1000)*Užs1!L86,0)+(IF(Užs1!G86="PVC-42/2mm",(Užs1!E86/1000)*Užs1!L86,0)+(IF(Užs1!I86="PVC-42/2mm",(Užs1!H86/1000)*Užs1!L86,0)+(IF(Užs1!J86="PVC-42/2mm",(Užs1!H86/1000)*Užs1!L86,0)))))</f>
        <v>0</v>
      </c>
      <c r="Z47" s="313">
        <f>SUM(IF(Užs1!F86="BESIULIS-08mm",(Užs1!E86/1000)*Užs1!L86,0)+(IF(Užs1!G86="BESIULIS-08mm",(Užs1!E86/1000)*Užs1!L86,0)+(IF(Užs1!I86="BESIULIS-08mm",(Užs1!H86/1000)*Užs1!L86,0)+(IF(Užs1!J86="BESIULIS-08mm",(Užs1!H86/1000)*Užs1!L86,0)))))</f>
        <v>0</v>
      </c>
      <c r="AA47" s="313">
        <f>SUM(IF(Užs1!F86="BESIULIS-1mm",(Užs1!E86/1000)*Užs1!L86,0)+(IF(Užs1!G86="BESIULIS-1mm",(Užs1!E86/1000)*Užs1!L86,0)+(IF(Užs1!I86="BESIULIS-1mm",(Užs1!H86/1000)*Užs1!L86,0)+(IF(Užs1!J86="BESIULIS-1mm",(Užs1!H86/1000)*Užs1!L86,0)))))</f>
        <v>0</v>
      </c>
      <c r="AB47" s="313">
        <f>SUM(IF(Užs1!F86="BESIULIS-2mm",(Užs1!E86/1000)*Užs1!L86,0)+(IF(Užs1!G86="BESIULIS-2mm",(Užs1!E86/1000)*Užs1!L86,0)+(IF(Užs1!I86="BESIULIS-2mm",(Užs1!H86/1000)*Užs1!L86,0)+(IF(Užs1!J86="BESIULIS-2mm",(Užs1!H86/1000)*Užs1!L86,0)))))</f>
        <v>0</v>
      </c>
      <c r="AC47" s="93">
        <f>SUM(IF(Užs1!F86="KLIEN-PVC-04mm",(Užs1!E86/1000)*Užs1!L86,0)+(IF(Užs1!G86="KLIEN-PVC-04mm",(Užs1!E86/1000)*Užs1!L86,0)+(IF(Užs1!I86="KLIEN-PVC-04mm",(Užs1!H86/1000)*Užs1!L86,0)+(IF(Užs1!J86="KLIEN-PVC-04mm",(Užs1!H86/1000)*Užs1!L86,0)))))</f>
        <v>0</v>
      </c>
      <c r="AD47" s="93">
        <f>SUM(IF(Užs1!F86="KLIEN-PVC-06mm",(Užs1!E86/1000)*Užs1!L86,0)+(IF(Užs1!G86="KLIEN-PVC-06mm",(Užs1!E86/1000)*Užs1!L86,0)+(IF(Užs1!I86="KLIEN-PVC-06mm",(Užs1!H86/1000)*Užs1!L86,0)+(IF(Užs1!J86="KLIEN-PVC-06mm",(Užs1!H86/1000)*Užs1!L86,0)))))</f>
        <v>0</v>
      </c>
      <c r="AE47" s="93">
        <f>SUM(IF(Užs1!F86="KLIEN-PVC-08mm",(Užs1!E86/1000)*Užs1!L86,0)+(IF(Užs1!G86="KLIEN-PVC-08mm",(Užs1!E86/1000)*Užs1!L86,0)+(IF(Užs1!I86="KLIEN-PVC-08mm",(Užs1!H86/1000)*Užs1!L86,0)+(IF(Užs1!J86="KLIEN-PVC-08mm",(Užs1!H86/1000)*Užs1!L86,0)))))</f>
        <v>0</v>
      </c>
      <c r="AF47" s="93">
        <f>SUM(IF(Užs1!F86="KLIEN-PVC-1mm",(Užs1!E86/1000)*Užs1!L86,0)+(IF(Užs1!G86="KLIEN-PVC-1mm",(Užs1!E86/1000)*Užs1!L86,0)+(IF(Užs1!I86="KLIEN-PVC-1mm",(Užs1!H86/1000)*Užs1!L86,0)+(IF(Užs1!J86="KLIEN-PVC-1mm",(Užs1!H86/1000)*Užs1!L86,0)))))</f>
        <v>0</v>
      </c>
      <c r="AG47" s="93">
        <f>SUM(IF(Užs1!F86="KLIEN-PVC-2mm",(Užs1!E86/1000)*Užs1!L86,0)+(IF(Užs1!G86="KLIEN-PVC-2mm",(Užs1!E86/1000)*Užs1!L86,0)+(IF(Užs1!I86="KLIEN-PVC-2mm",(Užs1!H86/1000)*Užs1!L86,0)+(IF(Užs1!J86="KLIEN-PVC-2mm",(Užs1!H86/1000)*Užs1!L86,0)))))</f>
        <v>0</v>
      </c>
      <c r="AH47" s="93">
        <f>SUM(IF(Užs1!F86="KLIEN-PVC-42/2mm",(Užs1!E86/1000)*Užs1!L86,0)+(IF(Užs1!G86="KLIEN-PVC-42/2mm",(Užs1!E86/1000)*Užs1!L86,0)+(IF(Užs1!I86="KLIEN-PVC-42/2mm",(Užs1!H86/1000)*Užs1!L86,0)+(IF(Užs1!J86="KLIEN-PVC-42/2mm",(Užs1!H86/1000)*Užs1!L86,0)))))</f>
        <v>0</v>
      </c>
      <c r="AI47" s="315">
        <f>SUM(IF(Užs1!F86="KLIEN-BESIUL-08mm",(Užs1!E86/1000)*Užs1!L86,0)+(IF(Užs1!G86="KLIEN-BESIUL-08mm",(Užs1!E86/1000)*Užs1!L86,0)+(IF(Užs1!I86="KLIEN-BESIUL-08mm",(Užs1!H86/1000)*Užs1!L86,0)+(IF(Užs1!J86="KLIEN-BESIUL-08mm",(Užs1!H86/1000)*Užs1!L86,0)))))</f>
        <v>0</v>
      </c>
      <c r="AJ47" s="315">
        <f>SUM(IF(Užs1!F86="KLIEN-BESIUL-1mm",(Užs1!E86/1000)*Užs1!L86,0)+(IF(Užs1!G86="KLIEN-BESIUL-1mm",(Užs1!E86/1000)*Užs1!L86,0)+(IF(Užs1!I86="KLIEN-BESIUL-1mm",(Užs1!H86/1000)*Užs1!L86,0)+(IF(Užs1!J86="KLIEN-BESIUL-1mm",(Užs1!H86/1000)*Užs1!L86,0)))))</f>
        <v>0</v>
      </c>
      <c r="AK47" s="315">
        <f>SUM(IF(Užs1!F86="KLIEN-BESIUL-2mm",(Užs1!E86/1000)*Užs1!L86,0)+(IF(Užs1!G86="KLIEN-BESIUL-2mm",(Užs1!E86/1000)*Užs1!L86,0)+(IF(Užs1!I86="KLIEN-BESIUL-2mm",(Užs1!H86/1000)*Užs1!L86,0)+(IF(Užs1!J86="KLIEN-BESIUL-2mm",(Užs1!H86/1000)*Užs1!L86,0)))))</f>
        <v>0</v>
      </c>
      <c r="AL47" s="94">
        <f>SUM(IF(Užs1!F86="NE-PL-PVC-04mm",(Užs1!E86/1000)*Užs1!L86,0)+(IF(Užs1!G86="NE-PL-PVC-04mm",(Užs1!E86/1000)*Užs1!L86,0)+(IF(Užs1!I86="NE-PL-PVC-04mm",(Užs1!H86/1000)*Užs1!L86,0)+(IF(Užs1!J86="NE-PL-PVC-04mm",(Užs1!H86/1000)*Užs1!L86,0)))))</f>
        <v>0</v>
      </c>
      <c r="AM47" s="94">
        <f>SUM(IF(Užs1!F86="NE-PL-PVC-06mm",(Užs1!E86/1000)*Užs1!L86,0)+(IF(Užs1!G86="NE-PL-PVC-06mm",(Užs1!E86/1000)*Užs1!L86,0)+(IF(Užs1!I86="NE-PL-PVC-06mm",(Užs1!H86/1000)*Užs1!L86,0)+(IF(Užs1!J86="NE-PL-PVC-06mm",(Užs1!H86/1000)*Užs1!L86,0)))))</f>
        <v>0</v>
      </c>
      <c r="AN47" s="94">
        <f>SUM(IF(Užs1!F86="NE-PL-PVC-08mm",(Užs1!E86/1000)*Užs1!L86,0)+(IF(Užs1!G86="NE-PL-PVC-08mm",(Užs1!E86/1000)*Užs1!L86,0)+(IF(Užs1!I86="NE-PL-PVC-08mm",(Užs1!H86/1000)*Užs1!L86,0)+(IF(Užs1!J86="NE-PL-PVC-08mm",(Užs1!H86/1000)*Užs1!L86,0)))))</f>
        <v>0</v>
      </c>
      <c r="AO47" s="94">
        <f>SUM(IF(Užs1!F86="NE-PL-PVC-1mm",(Užs1!E86/1000)*Užs1!L86,0)+(IF(Užs1!G86="NE-PL-PVC-1mm",(Užs1!E86/1000)*Užs1!L86,0)+(IF(Užs1!I86="NE-PL-PVC-1mm",(Užs1!H86/1000)*Užs1!L86,0)+(IF(Užs1!J86="NE-PL-PVC-1mm",(Užs1!H86/1000)*Užs1!L86,0)))))</f>
        <v>0</v>
      </c>
      <c r="AP47" s="94">
        <f>SUM(IF(Užs1!F86="NE-PL-PVC-2mm",(Užs1!E86/1000)*Užs1!L86,0)+(IF(Užs1!G86="NE-PL-PVC-2mm",(Užs1!E86/1000)*Užs1!L86,0)+(IF(Užs1!I86="NE-PL-PVC-2mm",(Užs1!H86/1000)*Užs1!L86,0)+(IF(Užs1!J86="NE-PL-PVC-2mm",(Užs1!H86/1000)*Užs1!L86,0)))))</f>
        <v>0</v>
      </c>
      <c r="AQ47" s="94">
        <f>SUM(IF(Užs1!F86="NE-PL-PVC-42/2mm",(Užs1!E86/1000)*Užs1!L86,0)+(IF(Užs1!G86="NE-PL-PVC-42/2mm",(Užs1!E86/1000)*Užs1!L86,0)+(IF(Užs1!I86="NE-PL-PVC-42/2mm",(Užs1!H86/1000)*Užs1!L86,0)+(IF(Užs1!J86="NE-PL-PVC-42/2mm",(Užs1!H86/1000)*Užs1!L86,0)))))</f>
        <v>0</v>
      </c>
      <c r="AR47" s="79"/>
    </row>
    <row r="48" spans="1:44" ht="16.8">
      <c r="A48" s="79"/>
      <c r="B48" s="79"/>
      <c r="C48" s="95"/>
      <c r="D48" s="79"/>
      <c r="E48" s="79"/>
      <c r="F48" s="79"/>
      <c r="G48" s="79"/>
      <c r="H48" s="79"/>
      <c r="I48" s="79"/>
      <c r="J48" s="79"/>
      <c r="K48" s="87">
        <v>47</v>
      </c>
      <c r="L48" s="88">
        <f>Užs1!L87</f>
        <v>0</v>
      </c>
      <c r="M48" s="89">
        <f>(Užs1!E87/1000)*(Užs1!H87/1000)*Užs1!L87</f>
        <v>0</v>
      </c>
      <c r="N48" s="90">
        <f>SUM(IF(Užs1!F87="MEL",(Užs1!E87/1000)*Užs1!L87,0)+(IF(Užs1!G87="MEL",(Užs1!E87/1000)*Užs1!L87,0)+(IF(Užs1!I87="MEL",(Užs1!H87/1000)*Užs1!L87,0)+(IF(Užs1!J87="MEL",(Užs1!H87/1000)*Užs1!L87,0)))))</f>
        <v>0</v>
      </c>
      <c r="O48" s="91">
        <f>SUM(IF(Užs1!F87="MEL-BALTAS",(Užs1!E87/1000)*Užs1!L87,0)+(IF(Užs1!G87="MEL-BALTAS",(Užs1!E87/1000)*Užs1!L87,0)+(IF(Užs1!I87="MEL-BALTAS",(Užs1!H87/1000)*Užs1!L87,0)+(IF(Užs1!J87="MEL-BALTAS",(Užs1!H87/1000)*Užs1!L87,0)))))</f>
        <v>0</v>
      </c>
      <c r="P48" s="91">
        <f>SUM(IF(Užs1!F87="MEL-PILKAS",(Užs1!E87/1000)*Užs1!L87,0)+(IF(Užs1!G87="MEL-PILKAS",(Užs1!E87/1000)*Užs1!L87,0)+(IF(Užs1!I87="MEL-PILKAS",(Užs1!H87/1000)*Užs1!L87,0)+(IF(Užs1!J87="MEL-PILKAS",(Užs1!H87/1000)*Užs1!L87,0)))))</f>
        <v>0</v>
      </c>
      <c r="Q48" s="91">
        <f>SUM(IF(Užs1!F87="MEL-KLIENTO",(Užs1!E87/1000)*Užs1!L87,0)+(IF(Užs1!G87="MEL-KLIENTO",(Užs1!E87/1000)*Užs1!L87,0)+(IF(Užs1!I87="MEL-KLIENTO",(Užs1!H87/1000)*Užs1!L87,0)+(IF(Užs1!J87="MEL-KLIENTO",(Užs1!H87/1000)*Užs1!L87,0)))))</f>
        <v>0</v>
      </c>
      <c r="R48" s="91">
        <f>SUM(IF(Užs1!F87="MEL-NE-PL",(Užs1!E87/1000)*Užs1!L87,0)+(IF(Užs1!G87="MEL-NE-PL",(Užs1!E87/1000)*Užs1!L87,0)+(IF(Užs1!I87="MEL-NE-PL",(Užs1!H87/1000)*Užs1!L87,0)+(IF(Užs1!J87="MEL-NE-PL",(Užs1!H87/1000)*Užs1!L87,0)))))</f>
        <v>0</v>
      </c>
      <c r="S48" s="91">
        <f>SUM(IF(Užs1!F87="MEL-40mm",(Užs1!E87/1000)*Užs1!L87,0)+(IF(Užs1!G87="MEL-40mm",(Užs1!E87/1000)*Užs1!L87,0)+(IF(Užs1!I87="MEL-40mm",(Užs1!H87/1000)*Užs1!L87,0)+(IF(Užs1!J87="MEL-40mm",(Užs1!H87/1000)*Užs1!L87,0)))))</f>
        <v>0</v>
      </c>
      <c r="T48" s="92">
        <f>SUM(IF(Užs1!F87="PVC-04mm",(Užs1!E87/1000)*Užs1!L87,0)+(IF(Užs1!G87="PVC-04mm",(Užs1!E87/1000)*Užs1!L87,0)+(IF(Užs1!I87="PVC-04mm",(Užs1!H87/1000)*Užs1!L87,0)+(IF(Užs1!J87="PVC-04mm",(Užs1!H87/1000)*Užs1!L87,0)))))</f>
        <v>0</v>
      </c>
      <c r="U48" s="92">
        <f>SUM(IF(Užs1!F87="PVC-06mm",(Užs1!E87/1000)*Užs1!L87,0)+(IF(Užs1!G87="PVC-06mm",(Užs1!E87/1000)*Užs1!L87,0)+(IF(Užs1!I87="PVC-06mm",(Užs1!H87/1000)*Užs1!L87,0)+(IF(Užs1!J87="PVC-06mm",(Užs1!H87/1000)*Užs1!L87,0)))))</f>
        <v>0</v>
      </c>
      <c r="V48" s="92">
        <f>SUM(IF(Užs1!F87="PVC-08mm",(Užs1!E87/1000)*Užs1!L87,0)+(IF(Užs1!G87="PVC-08mm",(Užs1!E87/1000)*Užs1!L87,0)+(IF(Užs1!I87="PVC-08mm",(Užs1!H87/1000)*Užs1!L87,0)+(IF(Užs1!J87="PVC-08mm",(Užs1!H87/1000)*Užs1!L87,0)))))</f>
        <v>0</v>
      </c>
      <c r="W48" s="92">
        <f>SUM(IF(Užs1!F87="PVC-1mm",(Užs1!E87/1000)*Užs1!L87,0)+(IF(Užs1!G87="PVC-1mm",(Užs1!E87/1000)*Užs1!L87,0)+(IF(Užs1!I87="PVC-1mm",(Užs1!H87/1000)*Užs1!L87,0)+(IF(Užs1!J87="PVC-1mm",(Užs1!H87/1000)*Užs1!L87,0)))))</f>
        <v>0</v>
      </c>
      <c r="X48" s="92">
        <f>SUM(IF(Užs1!F87="PVC-2mm",(Užs1!E87/1000)*Užs1!L87,0)+(IF(Užs1!G87="PVC-2mm",(Užs1!E87/1000)*Užs1!L87,0)+(IF(Užs1!I87="PVC-2mm",(Užs1!H87/1000)*Užs1!L87,0)+(IF(Užs1!J87="PVC-2mm",(Užs1!H87/1000)*Užs1!L87,0)))))</f>
        <v>0</v>
      </c>
      <c r="Y48" s="92">
        <f>SUM(IF(Užs1!F87="PVC-42/2mm",(Užs1!E87/1000)*Užs1!L87,0)+(IF(Užs1!G87="PVC-42/2mm",(Užs1!E87/1000)*Užs1!L87,0)+(IF(Užs1!I87="PVC-42/2mm",(Užs1!H87/1000)*Užs1!L87,0)+(IF(Užs1!J87="PVC-42/2mm",(Užs1!H87/1000)*Užs1!L87,0)))))</f>
        <v>0</v>
      </c>
      <c r="Z48" s="313">
        <f>SUM(IF(Užs1!F87="BESIULIS-08mm",(Užs1!E87/1000)*Užs1!L87,0)+(IF(Užs1!G87="BESIULIS-08mm",(Užs1!E87/1000)*Užs1!L87,0)+(IF(Užs1!I87="BESIULIS-08mm",(Užs1!H87/1000)*Užs1!L87,0)+(IF(Užs1!J87="BESIULIS-08mm",(Užs1!H87/1000)*Užs1!L87,0)))))</f>
        <v>0</v>
      </c>
      <c r="AA48" s="313">
        <f>SUM(IF(Užs1!F87="BESIULIS-1mm",(Užs1!E87/1000)*Užs1!L87,0)+(IF(Užs1!G87="BESIULIS-1mm",(Užs1!E87/1000)*Užs1!L87,0)+(IF(Užs1!I87="BESIULIS-1mm",(Užs1!H87/1000)*Užs1!L87,0)+(IF(Užs1!J87="BESIULIS-1mm",(Užs1!H87/1000)*Užs1!L87,0)))))</f>
        <v>0</v>
      </c>
      <c r="AB48" s="313">
        <f>SUM(IF(Užs1!F87="BESIULIS-2mm",(Užs1!E87/1000)*Užs1!L87,0)+(IF(Užs1!G87="BESIULIS-2mm",(Užs1!E87/1000)*Užs1!L87,0)+(IF(Užs1!I87="BESIULIS-2mm",(Užs1!H87/1000)*Užs1!L87,0)+(IF(Užs1!J87="BESIULIS-2mm",(Užs1!H87/1000)*Užs1!L87,0)))))</f>
        <v>0</v>
      </c>
      <c r="AC48" s="93">
        <f>SUM(IF(Užs1!F87="KLIEN-PVC-04mm",(Užs1!E87/1000)*Užs1!L87,0)+(IF(Užs1!G87="KLIEN-PVC-04mm",(Užs1!E87/1000)*Užs1!L87,0)+(IF(Užs1!I87="KLIEN-PVC-04mm",(Užs1!H87/1000)*Užs1!L87,0)+(IF(Užs1!J87="KLIEN-PVC-04mm",(Užs1!H87/1000)*Užs1!L87,0)))))</f>
        <v>0</v>
      </c>
      <c r="AD48" s="93">
        <f>SUM(IF(Užs1!F87="KLIEN-PVC-06mm",(Užs1!E87/1000)*Užs1!L87,0)+(IF(Užs1!G87="KLIEN-PVC-06mm",(Užs1!E87/1000)*Užs1!L87,0)+(IF(Užs1!I87="KLIEN-PVC-06mm",(Užs1!H87/1000)*Užs1!L87,0)+(IF(Užs1!J87="KLIEN-PVC-06mm",(Užs1!H87/1000)*Užs1!L87,0)))))</f>
        <v>0</v>
      </c>
      <c r="AE48" s="93">
        <f>SUM(IF(Užs1!F87="KLIEN-PVC-08mm",(Užs1!E87/1000)*Užs1!L87,0)+(IF(Užs1!G87="KLIEN-PVC-08mm",(Užs1!E87/1000)*Užs1!L87,0)+(IF(Užs1!I87="KLIEN-PVC-08mm",(Užs1!H87/1000)*Užs1!L87,0)+(IF(Užs1!J87="KLIEN-PVC-08mm",(Užs1!H87/1000)*Užs1!L87,0)))))</f>
        <v>0</v>
      </c>
      <c r="AF48" s="93">
        <f>SUM(IF(Užs1!F87="KLIEN-PVC-1mm",(Užs1!E87/1000)*Užs1!L87,0)+(IF(Užs1!G87="KLIEN-PVC-1mm",(Užs1!E87/1000)*Užs1!L87,0)+(IF(Užs1!I87="KLIEN-PVC-1mm",(Užs1!H87/1000)*Užs1!L87,0)+(IF(Užs1!J87="KLIEN-PVC-1mm",(Užs1!H87/1000)*Užs1!L87,0)))))</f>
        <v>0</v>
      </c>
      <c r="AG48" s="93">
        <f>SUM(IF(Užs1!F87="KLIEN-PVC-2mm",(Užs1!E87/1000)*Užs1!L87,0)+(IF(Užs1!G87="KLIEN-PVC-2mm",(Užs1!E87/1000)*Užs1!L87,0)+(IF(Užs1!I87="KLIEN-PVC-2mm",(Užs1!H87/1000)*Užs1!L87,0)+(IF(Užs1!J87="KLIEN-PVC-2mm",(Užs1!H87/1000)*Užs1!L87,0)))))</f>
        <v>0</v>
      </c>
      <c r="AH48" s="93">
        <f>SUM(IF(Užs1!F87="KLIEN-PVC-42/2mm",(Užs1!E87/1000)*Užs1!L87,0)+(IF(Užs1!G87="KLIEN-PVC-42/2mm",(Užs1!E87/1000)*Užs1!L87,0)+(IF(Užs1!I87="KLIEN-PVC-42/2mm",(Užs1!H87/1000)*Užs1!L87,0)+(IF(Užs1!J87="KLIEN-PVC-42/2mm",(Užs1!H87/1000)*Užs1!L87,0)))))</f>
        <v>0</v>
      </c>
      <c r="AI48" s="315">
        <f>SUM(IF(Užs1!F87="KLIEN-BESIUL-08mm",(Užs1!E87/1000)*Užs1!L87,0)+(IF(Užs1!G87="KLIEN-BESIUL-08mm",(Užs1!E87/1000)*Užs1!L87,0)+(IF(Užs1!I87="KLIEN-BESIUL-08mm",(Užs1!H87/1000)*Užs1!L87,0)+(IF(Užs1!J87="KLIEN-BESIUL-08mm",(Užs1!H87/1000)*Užs1!L87,0)))))</f>
        <v>0</v>
      </c>
      <c r="AJ48" s="315">
        <f>SUM(IF(Užs1!F87="KLIEN-BESIUL-1mm",(Užs1!E87/1000)*Užs1!L87,0)+(IF(Užs1!G87="KLIEN-BESIUL-1mm",(Užs1!E87/1000)*Užs1!L87,0)+(IF(Užs1!I87="KLIEN-BESIUL-1mm",(Užs1!H87/1000)*Užs1!L87,0)+(IF(Užs1!J87="KLIEN-BESIUL-1mm",(Užs1!H87/1000)*Užs1!L87,0)))))</f>
        <v>0</v>
      </c>
      <c r="AK48" s="315">
        <f>SUM(IF(Užs1!F87="KLIEN-BESIUL-2mm",(Užs1!E87/1000)*Užs1!L87,0)+(IF(Užs1!G87="KLIEN-BESIUL-2mm",(Užs1!E87/1000)*Užs1!L87,0)+(IF(Užs1!I87="KLIEN-BESIUL-2mm",(Užs1!H87/1000)*Užs1!L87,0)+(IF(Užs1!J87="KLIEN-BESIUL-2mm",(Užs1!H87/1000)*Užs1!L87,0)))))</f>
        <v>0</v>
      </c>
      <c r="AL48" s="94">
        <f>SUM(IF(Užs1!F87="NE-PL-PVC-04mm",(Užs1!E87/1000)*Užs1!L87,0)+(IF(Užs1!G87="NE-PL-PVC-04mm",(Užs1!E87/1000)*Užs1!L87,0)+(IF(Užs1!I87="NE-PL-PVC-04mm",(Užs1!H87/1000)*Užs1!L87,0)+(IF(Užs1!J87="NE-PL-PVC-04mm",(Užs1!H87/1000)*Užs1!L87,0)))))</f>
        <v>0</v>
      </c>
      <c r="AM48" s="94">
        <f>SUM(IF(Užs1!F87="NE-PL-PVC-06mm",(Užs1!E87/1000)*Užs1!L87,0)+(IF(Užs1!G87="NE-PL-PVC-06mm",(Užs1!E87/1000)*Užs1!L87,0)+(IF(Užs1!I87="NE-PL-PVC-06mm",(Užs1!H87/1000)*Užs1!L87,0)+(IF(Užs1!J87="NE-PL-PVC-06mm",(Užs1!H87/1000)*Užs1!L87,0)))))</f>
        <v>0</v>
      </c>
      <c r="AN48" s="94">
        <f>SUM(IF(Užs1!F87="NE-PL-PVC-08mm",(Užs1!E87/1000)*Užs1!L87,0)+(IF(Užs1!G87="NE-PL-PVC-08mm",(Užs1!E87/1000)*Užs1!L87,0)+(IF(Užs1!I87="NE-PL-PVC-08mm",(Užs1!H87/1000)*Užs1!L87,0)+(IF(Užs1!J87="NE-PL-PVC-08mm",(Užs1!H87/1000)*Užs1!L87,0)))))</f>
        <v>0</v>
      </c>
      <c r="AO48" s="94">
        <f>SUM(IF(Užs1!F87="NE-PL-PVC-1mm",(Užs1!E87/1000)*Užs1!L87,0)+(IF(Užs1!G87="NE-PL-PVC-1mm",(Užs1!E87/1000)*Užs1!L87,0)+(IF(Užs1!I87="NE-PL-PVC-1mm",(Užs1!H87/1000)*Užs1!L87,0)+(IF(Užs1!J87="NE-PL-PVC-1mm",(Užs1!H87/1000)*Užs1!L87,0)))))</f>
        <v>0</v>
      </c>
      <c r="AP48" s="94">
        <f>SUM(IF(Užs1!F87="NE-PL-PVC-2mm",(Užs1!E87/1000)*Užs1!L87,0)+(IF(Užs1!G87="NE-PL-PVC-2mm",(Užs1!E87/1000)*Užs1!L87,0)+(IF(Užs1!I87="NE-PL-PVC-2mm",(Užs1!H87/1000)*Užs1!L87,0)+(IF(Užs1!J87="NE-PL-PVC-2mm",(Užs1!H87/1000)*Užs1!L87,0)))))</f>
        <v>0</v>
      </c>
      <c r="AQ48" s="94">
        <f>SUM(IF(Užs1!F87="NE-PL-PVC-42/2mm",(Užs1!E87/1000)*Užs1!L87,0)+(IF(Užs1!G87="NE-PL-PVC-42/2mm",(Užs1!E87/1000)*Užs1!L87,0)+(IF(Užs1!I87="NE-PL-PVC-42/2mm",(Užs1!H87/1000)*Užs1!L87,0)+(IF(Užs1!J87="NE-PL-PVC-42/2mm",(Užs1!H87/1000)*Užs1!L87,0)))))</f>
        <v>0</v>
      </c>
      <c r="AR48" s="79"/>
    </row>
    <row r="49" spans="1:44" ht="16.8">
      <c r="A49" s="79"/>
      <c r="B49" s="79"/>
      <c r="C49" s="95"/>
      <c r="D49" s="79"/>
      <c r="E49" s="79"/>
      <c r="F49" s="79"/>
      <c r="G49" s="79"/>
      <c r="H49" s="79"/>
      <c r="I49" s="79"/>
      <c r="J49" s="79"/>
      <c r="K49" s="87">
        <v>48</v>
      </c>
      <c r="L49" s="88">
        <f>Užs1!L88</f>
        <v>0</v>
      </c>
      <c r="M49" s="89">
        <f>(Užs1!E88/1000)*(Užs1!H88/1000)*Užs1!L88</f>
        <v>0</v>
      </c>
      <c r="N49" s="90">
        <f>SUM(IF(Užs1!F88="MEL",(Užs1!E88/1000)*Užs1!L88,0)+(IF(Užs1!G88="MEL",(Užs1!E88/1000)*Užs1!L88,0)+(IF(Užs1!I88="MEL",(Užs1!H88/1000)*Užs1!L88,0)+(IF(Užs1!J88="MEL",(Užs1!H88/1000)*Užs1!L88,0)))))</f>
        <v>0</v>
      </c>
      <c r="O49" s="91">
        <f>SUM(IF(Užs1!F88="MEL-BALTAS",(Užs1!E88/1000)*Užs1!L88,0)+(IF(Užs1!G88="MEL-BALTAS",(Užs1!E88/1000)*Užs1!L88,0)+(IF(Užs1!I88="MEL-BALTAS",(Užs1!H88/1000)*Užs1!L88,0)+(IF(Užs1!J88="MEL-BALTAS",(Užs1!H88/1000)*Užs1!L88,0)))))</f>
        <v>0</v>
      </c>
      <c r="P49" s="91">
        <f>SUM(IF(Užs1!F88="MEL-PILKAS",(Užs1!E88/1000)*Užs1!L88,0)+(IF(Užs1!G88="MEL-PILKAS",(Užs1!E88/1000)*Užs1!L88,0)+(IF(Užs1!I88="MEL-PILKAS",(Užs1!H88/1000)*Užs1!L88,0)+(IF(Užs1!J88="MEL-PILKAS",(Užs1!H88/1000)*Užs1!L88,0)))))</f>
        <v>0</v>
      </c>
      <c r="Q49" s="91">
        <f>SUM(IF(Užs1!F88="MEL-KLIENTO",(Užs1!E88/1000)*Užs1!L88,0)+(IF(Užs1!G88="MEL-KLIENTO",(Užs1!E88/1000)*Užs1!L88,0)+(IF(Užs1!I88="MEL-KLIENTO",(Užs1!H88/1000)*Užs1!L88,0)+(IF(Užs1!J88="MEL-KLIENTO",(Užs1!H88/1000)*Užs1!L88,0)))))</f>
        <v>0</v>
      </c>
      <c r="R49" s="91">
        <f>SUM(IF(Užs1!F88="MEL-NE-PL",(Užs1!E88/1000)*Užs1!L88,0)+(IF(Užs1!G88="MEL-NE-PL",(Užs1!E88/1000)*Užs1!L88,0)+(IF(Užs1!I88="MEL-NE-PL",(Užs1!H88/1000)*Užs1!L88,0)+(IF(Užs1!J88="MEL-NE-PL",(Užs1!H88/1000)*Užs1!L88,0)))))</f>
        <v>0</v>
      </c>
      <c r="S49" s="91">
        <f>SUM(IF(Užs1!F88="MEL-40mm",(Užs1!E88/1000)*Užs1!L88,0)+(IF(Užs1!G88="MEL-40mm",(Užs1!E88/1000)*Užs1!L88,0)+(IF(Užs1!I88="MEL-40mm",(Užs1!H88/1000)*Užs1!L88,0)+(IF(Užs1!J88="MEL-40mm",(Užs1!H88/1000)*Užs1!L88,0)))))</f>
        <v>0</v>
      </c>
      <c r="T49" s="92">
        <f>SUM(IF(Užs1!F88="PVC-04mm",(Užs1!E88/1000)*Užs1!L88,0)+(IF(Užs1!G88="PVC-04mm",(Užs1!E88/1000)*Užs1!L88,0)+(IF(Užs1!I88="PVC-04mm",(Užs1!H88/1000)*Užs1!L88,0)+(IF(Užs1!J88="PVC-04mm",(Užs1!H88/1000)*Užs1!L88,0)))))</f>
        <v>0</v>
      </c>
      <c r="U49" s="92">
        <f>SUM(IF(Užs1!F88="PVC-06mm",(Užs1!E88/1000)*Užs1!L88,0)+(IF(Užs1!G88="PVC-06mm",(Užs1!E88/1000)*Užs1!L88,0)+(IF(Užs1!I88="PVC-06mm",(Užs1!H88/1000)*Užs1!L88,0)+(IF(Užs1!J88="PVC-06mm",(Užs1!H88/1000)*Užs1!L88,0)))))</f>
        <v>0</v>
      </c>
      <c r="V49" s="92">
        <f>SUM(IF(Užs1!F88="PVC-08mm",(Užs1!E88/1000)*Užs1!L88,0)+(IF(Užs1!G88="PVC-08mm",(Užs1!E88/1000)*Užs1!L88,0)+(IF(Užs1!I88="PVC-08mm",(Užs1!H88/1000)*Užs1!L88,0)+(IF(Užs1!J88="PVC-08mm",(Užs1!H88/1000)*Užs1!L88,0)))))</f>
        <v>0</v>
      </c>
      <c r="W49" s="92">
        <f>SUM(IF(Užs1!F88="PVC-1mm",(Užs1!E88/1000)*Užs1!L88,0)+(IF(Užs1!G88="PVC-1mm",(Užs1!E88/1000)*Užs1!L88,0)+(IF(Užs1!I88="PVC-1mm",(Užs1!H88/1000)*Užs1!L88,0)+(IF(Užs1!J88="PVC-1mm",(Užs1!H88/1000)*Užs1!L88,0)))))</f>
        <v>0</v>
      </c>
      <c r="X49" s="92">
        <f>SUM(IF(Užs1!F88="PVC-2mm",(Užs1!E88/1000)*Užs1!L88,0)+(IF(Užs1!G88="PVC-2mm",(Užs1!E88/1000)*Užs1!L88,0)+(IF(Užs1!I88="PVC-2mm",(Užs1!H88/1000)*Užs1!L88,0)+(IF(Užs1!J88="PVC-2mm",(Užs1!H88/1000)*Užs1!L88,0)))))</f>
        <v>0</v>
      </c>
      <c r="Y49" s="92">
        <f>SUM(IF(Užs1!F88="PVC-42/2mm",(Užs1!E88/1000)*Užs1!L88,0)+(IF(Užs1!G88="PVC-42/2mm",(Užs1!E88/1000)*Užs1!L88,0)+(IF(Užs1!I88="PVC-42/2mm",(Užs1!H88/1000)*Užs1!L88,0)+(IF(Užs1!J88="PVC-42/2mm",(Užs1!H88/1000)*Užs1!L88,0)))))</f>
        <v>0</v>
      </c>
      <c r="Z49" s="313">
        <f>SUM(IF(Užs1!F88="BESIULIS-08mm",(Užs1!E88/1000)*Užs1!L88,0)+(IF(Užs1!G88="BESIULIS-08mm",(Užs1!E88/1000)*Užs1!L88,0)+(IF(Užs1!I88="BESIULIS-08mm",(Užs1!H88/1000)*Užs1!L88,0)+(IF(Užs1!J88="BESIULIS-08mm",(Užs1!H88/1000)*Užs1!L88,0)))))</f>
        <v>0</v>
      </c>
      <c r="AA49" s="313">
        <f>SUM(IF(Užs1!F88="BESIULIS-1mm",(Užs1!E88/1000)*Užs1!L88,0)+(IF(Užs1!G88="BESIULIS-1mm",(Užs1!E88/1000)*Užs1!L88,0)+(IF(Užs1!I88="BESIULIS-1mm",(Užs1!H88/1000)*Užs1!L88,0)+(IF(Užs1!J88="BESIULIS-1mm",(Užs1!H88/1000)*Užs1!L88,0)))))</f>
        <v>0</v>
      </c>
      <c r="AB49" s="313">
        <f>SUM(IF(Užs1!F88="BESIULIS-2mm",(Užs1!E88/1000)*Užs1!L88,0)+(IF(Užs1!G88="BESIULIS-2mm",(Užs1!E88/1000)*Užs1!L88,0)+(IF(Užs1!I88="BESIULIS-2mm",(Užs1!H88/1000)*Užs1!L88,0)+(IF(Užs1!J88="BESIULIS-2mm",(Užs1!H88/1000)*Užs1!L88,0)))))</f>
        <v>0</v>
      </c>
      <c r="AC49" s="93">
        <f>SUM(IF(Užs1!F88="KLIEN-PVC-04mm",(Užs1!E88/1000)*Užs1!L88,0)+(IF(Užs1!G88="KLIEN-PVC-04mm",(Užs1!E88/1000)*Užs1!L88,0)+(IF(Užs1!I88="KLIEN-PVC-04mm",(Užs1!H88/1000)*Užs1!L88,0)+(IF(Užs1!J88="KLIEN-PVC-04mm",(Užs1!H88/1000)*Užs1!L88,0)))))</f>
        <v>0</v>
      </c>
      <c r="AD49" s="93">
        <f>SUM(IF(Užs1!F88="KLIEN-PVC-06mm",(Užs1!E88/1000)*Užs1!L88,0)+(IF(Užs1!G88="KLIEN-PVC-06mm",(Užs1!E88/1000)*Užs1!L88,0)+(IF(Užs1!I88="KLIEN-PVC-06mm",(Užs1!H88/1000)*Užs1!L88,0)+(IF(Užs1!J88="KLIEN-PVC-06mm",(Užs1!H88/1000)*Užs1!L88,0)))))</f>
        <v>0</v>
      </c>
      <c r="AE49" s="93">
        <f>SUM(IF(Užs1!F88="KLIEN-PVC-08mm",(Užs1!E88/1000)*Užs1!L88,0)+(IF(Užs1!G88="KLIEN-PVC-08mm",(Užs1!E88/1000)*Užs1!L88,0)+(IF(Užs1!I88="KLIEN-PVC-08mm",(Užs1!H88/1000)*Užs1!L88,0)+(IF(Užs1!J88="KLIEN-PVC-08mm",(Užs1!H88/1000)*Užs1!L88,0)))))</f>
        <v>0</v>
      </c>
      <c r="AF49" s="93">
        <f>SUM(IF(Užs1!F88="KLIEN-PVC-1mm",(Užs1!E88/1000)*Užs1!L88,0)+(IF(Užs1!G88="KLIEN-PVC-1mm",(Užs1!E88/1000)*Užs1!L88,0)+(IF(Užs1!I88="KLIEN-PVC-1mm",(Užs1!H88/1000)*Užs1!L88,0)+(IF(Užs1!J88="KLIEN-PVC-1mm",(Užs1!H88/1000)*Užs1!L88,0)))))</f>
        <v>0</v>
      </c>
      <c r="AG49" s="93">
        <f>SUM(IF(Užs1!F88="KLIEN-PVC-2mm",(Užs1!E88/1000)*Užs1!L88,0)+(IF(Užs1!G88="KLIEN-PVC-2mm",(Užs1!E88/1000)*Užs1!L88,0)+(IF(Užs1!I88="KLIEN-PVC-2mm",(Užs1!H88/1000)*Užs1!L88,0)+(IF(Užs1!J88="KLIEN-PVC-2mm",(Užs1!H88/1000)*Užs1!L88,0)))))</f>
        <v>0</v>
      </c>
      <c r="AH49" s="93">
        <f>SUM(IF(Užs1!F88="KLIEN-PVC-42/2mm",(Užs1!E88/1000)*Užs1!L88,0)+(IF(Užs1!G88="KLIEN-PVC-42/2mm",(Užs1!E88/1000)*Užs1!L88,0)+(IF(Užs1!I88="KLIEN-PVC-42/2mm",(Užs1!H88/1000)*Užs1!L88,0)+(IF(Užs1!J88="KLIEN-PVC-42/2mm",(Užs1!H88/1000)*Užs1!L88,0)))))</f>
        <v>0</v>
      </c>
      <c r="AI49" s="315">
        <f>SUM(IF(Užs1!F88="KLIEN-BESIUL-08mm",(Užs1!E88/1000)*Užs1!L88,0)+(IF(Užs1!G88="KLIEN-BESIUL-08mm",(Užs1!E88/1000)*Užs1!L88,0)+(IF(Užs1!I88="KLIEN-BESIUL-08mm",(Užs1!H88/1000)*Užs1!L88,0)+(IF(Užs1!J88="KLIEN-BESIUL-08mm",(Užs1!H88/1000)*Užs1!L88,0)))))</f>
        <v>0</v>
      </c>
      <c r="AJ49" s="315">
        <f>SUM(IF(Užs1!F88="KLIEN-BESIUL-1mm",(Užs1!E88/1000)*Užs1!L88,0)+(IF(Užs1!G88="KLIEN-BESIUL-1mm",(Užs1!E88/1000)*Užs1!L88,0)+(IF(Užs1!I88="KLIEN-BESIUL-1mm",(Užs1!H88/1000)*Užs1!L88,0)+(IF(Užs1!J88="KLIEN-BESIUL-1mm",(Užs1!H88/1000)*Užs1!L88,0)))))</f>
        <v>0</v>
      </c>
      <c r="AK49" s="315">
        <f>SUM(IF(Užs1!F88="KLIEN-BESIUL-2mm",(Užs1!E88/1000)*Užs1!L88,0)+(IF(Užs1!G88="KLIEN-BESIUL-2mm",(Užs1!E88/1000)*Užs1!L88,0)+(IF(Užs1!I88="KLIEN-BESIUL-2mm",(Užs1!H88/1000)*Užs1!L88,0)+(IF(Užs1!J88="KLIEN-BESIUL-2mm",(Užs1!H88/1000)*Užs1!L88,0)))))</f>
        <v>0</v>
      </c>
      <c r="AL49" s="94">
        <f>SUM(IF(Užs1!F88="NE-PL-PVC-04mm",(Užs1!E88/1000)*Užs1!L88,0)+(IF(Užs1!G88="NE-PL-PVC-04mm",(Užs1!E88/1000)*Užs1!L88,0)+(IF(Užs1!I88="NE-PL-PVC-04mm",(Užs1!H88/1000)*Užs1!L88,0)+(IF(Užs1!J88="NE-PL-PVC-04mm",(Užs1!H88/1000)*Užs1!L88,0)))))</f>
        <v>0</v>
      </c>
      <c r="AM49" s="94">
        <f>SUM(IF(Užs1!F88="NE-PL-PVC-06mm",(Užs1!E88/1000)*Užs1!L88,0)+(IF(Užs1!G88="NE-PL-PVC-06mm",(Užs1!E88/1000)*Užs1!L88,0)+(IF(Užs1!I88="NE-PL-PVC-06mm",(Užs1!H88/1000)*Užs1!L88,0)+(IF(Užs1!J88="NE-PL-PVC-06mm",(Užs1!H88/1000)*Užs1!L88,0)))))</f>
        <v>0</v>
      </c>
      <c r="AN49" s="94">
        <f>SUM(IF(Užs1!F88="NE-PL-PVC-08mm",(Užs1!E88/1000)*Užs1!L88,0)+(IF(Užs1!G88="NE-PL-PVC-08mm",(Užs1!E88/1000)*Užs1!L88,0)+(IF(Užs1!I88="NE-PL-PVC-08mm",(Užs1!H88/1000)*Užs1!L88,0)+(IF(Užs1!J88="NE-PL-PVC-08mm",(Užs1!H88/1000)*Užs1!L88,0)))))</f>
        <v>0</v>
      </c>
      <c r="AO49" s="94">
        <f>SUM(IF(Užs1!F88="NE-PL-PVC-1mm",(Užs1!E88/1000)*Užs1!L88,0)+(IF(Užs1!G88="NE-PL-PVC-1mm",(Užs1!E88/1000)*Užs1!L88,0)+(IF(Užs1!I88="NE-PL-PVC-1mm",(Užs1!H88/1000)*Užs1!L88,0)+(IF(Užs1!J88="NE-PL-PVC-1mm",(Užs1!H88/1000)*Užs1!L88,0)))))</f>
        <v>0</v>
      </c>
      <c r="AP49" s="94">
        <f>SUM(IF(Užs1!F88="NE-PL-PVC-2mm",(Užs1!E88/1000)*Užs1!L88,0)+(IF(Užs1!G88="NE-PL-PVC-2mm",(Užs1!E88/1000)*Užs1!L88,0)+(IF(Užs1!I88="NE-PL-PVC-2mm",(Užs1!H88/1000)*Užs1!L88,0)+(IF(Užs1!J88="NE-PL-PVC-2mm",(Užs1!H88/1000)*Užs1!L88,0)))))</f>
        <v>0</v>
      </c>
      <c r="AQ49" s="94">
        <f>SUM(IF(Užs1!F88="NE-PL-PVC-42/2mm",(Užs1!E88/1000)*Užs1!L88,0)+(IF(Užs1!G88="NE-PL-PVC-42/2mm",(Užs1!E88/1000)*Užs1!L88,0)+(IF(Užs1!I88="NE-PL-PVC-42/2mm",(Užs1!H88/1000)*Užs1!L88,0)+(IF(Užs1!J88="NE-PL-PVC-42/2mm",(Užs1!H88/1000)*Užs1!L88,0)))))</f>
        <v>0</v>
      </c>
      <c r="AR49" s="79"/>
    </row>
    <row r="50" spans="1:44" ht="16.8">
      <c r="A50" s="79"/>
      <c r="B50" s="79"/>
      <c r="C50" s="95"/>
      <c r="D50" s="79"/>
      <c r="E50" s="79"/>
      <c r="F50" s="79"/>
      <c r="G50" s="79"/>
      <c r="H50" s="79"/>
      <c r="I50" s="79"/>
      <c r="J50" s="79"/>
      <c r="K50" s="87">
        <v>49</v>
      </c>
      <c r="L50" s="88">
        <f>Užs1!L89</f>
        <v>0</v>
      </c>
      <c r="M50" s="89">
        <f>(Užs1!E89/1000)*(Užs1!H89/1000)*Užs1!L89</f>
        <v>0</v>
      </c>
      <c r="N50" s="90">
        <f>SUM(IF(Užs1!F89="MEL",(Užs1!E89/1000)*Užs1!L89,0)+(IF(Užs1!G89="MEL",(Užs1!E89/1000)*Užs1!L89,0)+(IF(Užs1!I89="MEL",(Užs1!H89/1000)*Užs1!L89,0)+(IF(Užs1!J89="MEL",(Užs1!H89/1000)*Užs1!L89,0)))))</f>
        <v>0</v>
      </c>
      <c r="O50" s="91">
        <f>SUM(IF(Užs1!F89="MEL-BALTAS",(Užs1!E89/1000)*Užs1!L89,0)+(IF(Užs1!G89="MEL-BALTAS",(Užs1!E89/1000)*Užs1!L89,0)+(IF(Užs1!I89="MEL-BALTAS",(Užs1!H89/1000)*Užs1!L89,0)+(IF(Užs1!J89="MEL-BALTAS",(Užs1!H89/1000)*Užs1!L89,0)))))</f>
        <v>0</v>
      </c>
      <c r="P50" s="91">
        <f>SUM(IF(Užs1!F89="MEL-PILKAS",(Užs1!E89/1000)*Užs1!L89,0)+(IF(Užs1!G89="MEL-PILKAS",(Užs1!E89/1000)*Užs1!L89,0)+(IF(Užs1!I89="MEL-PILKAS",(Užs1!H89/1000)*Užs1!L89,0)+(IF(Užs1!J89="MEL-PILKAS",(Užs1!H89/1000)*Užs1!L89,0)))))</f>
        <v>0</v>
      </c>
      <c r="Q50" s="91">
        <f>SUM(IF(Užs1!F89="MEL-KLIENTO",(Užs1!E89/1000)*Užs1!L89,0)+(IF(Užs1!G89="MEL-KLIENTO",(Užs1!E89/1000)*Užs1!L89,0)+(IF(Užs1!I89="MEL-KLIENTO",(Užs1!H89/1000)*Užs1!L89,0)+(IF(Užs1!J89="MEL-KLIENTO",(Užs1!H89/1000)*Užs1!L89,0)))))</f>
        <v>0</v>
      </c>
      <c r="R50" s="91">
        <f>SUM(IF(Užs1!F89="MEL-NE-PL",(Užs1!E89/1000)*Užs1!L89,0)+(IF(Užs1!G89="MEL-NE-PL",(Užs1!E89/1000)*Užs1!L89,0)+(IF(Užs1!I89="MEL-NE-PL",(Užs1!H89/1000)*Užs1!L89,0)+(IF(Užs1!J89="MEL-NE-PL",(Užs1!H89/1000)*Užs1!L89,0)))))</f>
        <v>0</v>
      </c>
      <c r="S50" s="91">
        <f>SUM(IF(Užs1!F89="MEL-40mm",(Užs1!E89/1000)*Užs1!L89,0)+(IF(Užs1!G89="MEL-40mm",(Užs1!E89/1000)*Užs1!L89,0)+(IF(Užs1!I89="MEL-40mm",(Užs1!H89/1000)*Užs1!L89,0)+(IF(Užs1!J89="MEL-40mm",(Užs1!H89/1000)*Užs1!L89,0)))))</f>
        <v>0</v>
      </c>
      <c r="T50" s="92">
        <f>SUM(IF(Užs1!F89="PVC-04mm",(Užs1!E89/1000)*Užs1!L89,0)+(IF(Užs1!G89="PVC-04mm",(Užs1!E89/1000)*Užs1!L89,0)+(IF(Užs1!I89="PVC-04mm",(Užs1!H89/1000)*Užs1!L89,0)+(IF(Užs1!J89="PVC-04mm",(Užs1!H89/1000)*Užs1!L89,0)))))</f>
        <v>0</v>
      </c>
      <c r="U50" s="92">
        <f>SUM(IF(Užs1!F89="PVC-06mm",(Užs1!E89/1000)*Užs1!L89,0)+(IF(Užs1!G89="PVC-06mm",(Užs1!E89/1000)*Užs1!L89,0)+(IF(Užs1!I89="PVC-06mm",(Užs1!H89/1000)*Užs1!L89,0)+(IF(Užs1!J89="PVC-06mm",(Užs1!H89/1000)*Užs1!L89,0)))))</f>
        <v>0</v>
      </c>
      <c r="V50" s="92">
        <f>SUM(IF(Užs1!F89="PVC-08mm",(Užs1!E89/1000)*Užs1!L89,0)+(IF(Užs1!G89="PVC-08mm",(Užs1!E89/1000)*Užs1!L89,0)+(IF(Užs1!I89="PVC-08mm",(Užs1!H89/1000)*Užs1!L89,0)+(IF(Užs1!J89="PVC-08mm",(Užs1!H89/1000)*Užs1!L89,0)))))</f>
        <v>0</v>
      </c>
      <c r="W50" s="92">
        <f>SUM(IF(Užs1!F89="PVC-1mm",(Užs1!E89/1000)*Užs1!L89,0)+(IF(Užs1!G89="PVC-1mm",(Užs1!E89/1000)*Užs1!L89,0)+(IF(Užs1!I89="PVC-1mm",(Užs1!H89/1000)*Užs1!L89,0)+(IF(Užs1!J89="PVC-1mm",(Užs1!H89/1000)*Užs1!L89,0)))))</f>
        <v>0</v>
      </c>
      <c r="X50" s="92">
        <f>SUM(IF(Užs1!F89="PVC-2mm",(Užs1!E89/1000)*Užs1!L89,0)+(IF(Užs1!G89="PVC-2mm",(Užs1!E89/1000)*Užs1!L89,0)+(IF(Užs1!I89="PVC-2mm",(Užs1!H89/1000)*Užs1!L89,0)+(IF(Užs1!J89="PVC-2mm",(Užs1!H89/1000)*Užs1!L89,0)))))</f>
        <v>0</v>
      </c>
      <c r="Y50" s="92">
        <f>SUM(IF(Užs1!F89="PVC-42/2mm",(Užs1!E89/1000)*Užs1!L89,0)+(IF(Užs1!G89="PVC-42/2mm",(Užs1!E89/1000)*Užs1!L89,0)+(IF(Užs1!I89="PVC-42/2mm",(Užs1!H89/1000)*Užs1!L89,0)+(IF(Užs1!J89="PVC-42/2mm",(Užs1!H89/1000)*Užs1!L89,0)))))</f>
        <v>0</v>
      </c>
      <c r="Z50" s="313">
        <f>SUM(IF(Užs1!F89="BESIULIS-08mm",(Užs1!E89/1000)*Užs1!L89,0)+(IF(Užs1!G89="BESIULIS-08mm",(Užs1!E89/1000)*Užs1!L89,0)+(IF(Užs1!I89="BESIULIS-08mm",(Užs1!H89/1000)*Užs1!L89,0)+(IF(Užs1!J89="BESIULIS-08mm",(Užs1!H89/1000)*Užs1!L89,0)))))</f>
        <v>0</v>
      </c>
      <c r="AA50" s="313">
        <f>SUM(IF(Užs1!F89="BESIULIS-1mm",(Užs1!E89/1000)*Užs1!L89,0)+(IF(Užs1!G89="BESIULIS-1mm",(Užs1!E89/1000)*Užs1!L89,0)+(IF(Užs1!I89="BESIULIS-1mm",(Užs1!H89/1000)*Užs1!L89,0)+(IF(Užs1!J89="BESIULIS-1mm",(Užs1!H89/1000)*Užs1!L89,0)))))</f>
        <v>0</v>
      </c>
      <c r="AB50" s="313">
        <f>SUM(IF(Užs1!F89="BESIULIS-2mm",(Užs1!E89/1000)*Užs1!L89,0)+(IF(Užs1!G89="BESIULIS-2mm",(Užs1!E89/1000)*Užs1!L89,0)+(IF(Užs1!I89="BESIULIS-2mm",(Užs1!H89/1000)*Užs1!L89,0)+(IF(Užs1!J89="BESIULIS-2mm",(Užs1!H89/1000)*Užs1!L89,0)))))</f>
        <v>0</v>
      </c>
      <c r="AC50" s="93">
        <f>SUM(IF(Užs1!F89="KLIEN-PVC-04mm",(Užs1!E89/1000)*Užs1!L89,0)+(IF(Užs1!G89="KLIEN-PVC-04mm",(Užs1!E89/1000)*Užs1!L89,0)+(IF(Užs1!I89="KLIEN-PVC-04mm",(Užs1!H89/1000)*Užs1!L89,0)+(IF(Užs1!J89="KLIEN-PVC-04mm",(Užs1!H89/1000)*Užs1!L89,0)))))</f>
        <v>0</v>
      </c>
      <c r="AD50" s="93">
        <f>SUM(IF(Užs1!F89="KLIEN-PVC-06mm",(Užs1!E89/1000)*Užs1!L89,0)+(IF(Užs1!G89="KLIEN-PVC-06mm",(Užs1!E89/1000)*Užs1!L89,0)+(IF(Užs1!I89="KLIEN-PVC-06mm",(Užs1!H89/1000)*Užs1!L89,0)+(IF(Užs1!J89="KLIEN-PVC-06mm",(Užs1!H89/1000)*Užs1!L89,0)))))</f>
        <v>0</v>
      </c>
      <c r="AE50" s="93">
        <f>SUM(IF(Užs1!F89="KLIEN-PVC-08mm",(Užs1!E89/1000)*Užs1!L89,0)+(IF(Užs1!G89="KLIEN-PVC-08mm",(Užs1!E89/1000)*Užs1!L89,0)+(IF(Užs1!I89="KLIEN-PVC-08mm",(Užs1!H89/1000)*Užs1!L89,0)+(IF(Užs1!J89="KLIEN-PVC-08mm",(Užs1!H89/1000)*Užs1!L89,0)))))</f>
        <v>0</v>
      </c>
      <c r="AF50" s="93">
        <f>SUM(IF(Užs1!F89="KLIEN-PVC-1mm",(Užs1!E89/1000)*Užs1!L89,0)+(IF(Užs1!G89="KLIEN-PVC-1mm",(Užs1!E89/1000)*Užs1!L89,0)+(IF(Užs1!I89="KLIEN-PVC-1mm",(Užs1!H89/1000)*Užs1!L89,0)+(IF(Užs1!J89="KLIEN-PVC-1mm",(Užs1!H89/1000)*Užs1!L89,0)))))</f>
        <v>0</v>
      </c>
      <c r="AG50" s="93">
        <f>SUM(IF(Užs1!F89="KLIEN-PVC-2mm",(Užs1!E89/1000)*Užs1!L89,0)+(IF(Užs1!G89="KLIEN-PVC-2mm",(Užs1!E89/1000)*Užs1!L89,0)+(IF(Užs1!I89="KLIEN-PVC-2mm",(Užs1!H89/1000)*Užs1!L89,0)+(IF(Užs1!J89="KLIEN-PVC-2mm",(Užs1!H89/1000)*Užs1!L89,0)))))</f>
        <v>0</v>
      </c>
      <c r="AH50" s="93">
        <f>SUM(IF(Užs1!F89="KLIEN-PVC-42/2mm",(Užs1!E89/1000)*Užs1!L89,0)+(IF(Užs1!G89="KLIEN-PVC-42/2mm",(Užs1!E89/1000)*Užs1!L89,0)+(IF(Užs1!I89="KLIEN-PVC-42/2mm",(Užs1!H89/1000)*Užs1!L89,0)+(IF(Užs1!J89="KLIEN-PVC-42/2mm",(Užs1!H89/1000)*Užs1!L89,0)))))</f>
        <v>0</v>
      </c>
      <c r="AI50" s="315">
        <f>SUM(IF(Užs1!F89="KLIEN-BESIUL-08mm",(Užs1!E89/1000)*Užs1!L89,0)+(IF(Užs1!G89="KLIEN-BESIUL-08mm",(Užs1!E89/1000)*Užs1!L89,0)+(IF(Užs1!I89="KLIEN-BESIUL-08mm",(Užs1!H89/1000)*Užs1!L89,0)+(IF(Užs1!J89="KLIEN-BESIUL-08mm",(Užs1!H89/1000)*Užs1!L89,0)))))</f>
        <v>0</v>
      </c>
      <c r="AJ50" s="315">
        <f>SUM(IF(Užs1!F89="KLIEN-BESIUL-1mm",(Užs1!E89/1000)*Užs1!L89,0)+(IF(Užs1!G89="KLIEN-BESIUL-1mm",(Užs1!E89/1000)*Užs1!L89,0)+(IF(Užs1!I89="KLIEN-BESIUL-1mm",(Užs1!H89/1000)*Užs1!L89,0)+(IF(Užs1!J89="KLIEN-BESIUL-1mm",(Užs1!H89/1000)*Užs1!L89,0)))))</f>
        <v>0</v>
      </c>
      <c r="AK50" s="315">
        <f>SUM(IF(Užs1!F89="KLIEN-BESIUL-2mm",(Užs1!E89/1000)*Užs1!L89,0)+(IF(Užs1!G89="KLIEN-BESIUL-2mm",(Užs1!E89/1000)*Užs1!L89,0)+(IF(Užs1!I89="KLIEN-BESIUL-2mm",(Užs1!H89/1000)*Užs1!L89,0)+(IF(Užs1!J89="KLIEN-BESIUL-2mm",(Užs1!H89/1000)*Užs1!L89,0)))))</f>
        <v>0</v>
      </c>
      <c r="AL50" s="94">
        <f>SUM(IF(Užs1!F89="NE-PL-PVC-04mm",(Užs1!E89/1000)*Užs1!L89,0)+(IF(Užs1!G89="NE-PL-PVC-04mm",(Užs1!E89/1000)*Užs1!L89,0)+(IF(Užs1!I89="NE-PL-PVC-04mm",(Užs1!H89/1000)*Užs1!L89,0)+(IF(Užs1!J89="NE-PL-PVC-04mm",(Užs1!H89/1000)*Užs1!L89,0)))))</f>
        <v>0</v>
      </c>
      <c r="AM50" s="94">
        <f>SUM(IF(Užs1!F89="NE-PL-PVC-06mm",(Užs1!E89/1000)*Užs1!L89,0)+(IF(Užs1!G89="NE-PL-PVC-06mm",(Užs1!E89/1000)*Užs1!L89,0)+(IF(Užs1!I89="NE-PL-PVC-06mm",(Užs1!H89/1000)*Užs1!L89,0)+(IF(Užs1!J89="NE-PL-PVC-06mm",(Užs1!H89/1000)*Užs1!L89,0)))))</f>
        <v>0</v>
      </c>
      <c r="AN50" s="94">
        <f>SUM(IF(Užs1!F89="NE-PL-PVC-08mm",(Užs1!E89/1000)*Užs1!L89,0)+(IF(Užs1!G89="NE-PL-PVC-08mm",(Užs1!E89/1000)*Užs1!L89,0)+(IF(Užs1!I89="NE-PL-PVC-08mm",(Užs1!H89/1000)*Užs1!L89,0)+(IF(Užs1!J89="NE-PL-PVC-08mm",(Užs1!H89/1000)*Užs1!L89,0)))))</f>
        <v>0</v>
      </c>
      <c r="AO50" s="94">
        <f>SUM(IF(Užs1!F89="NE-PL-PVC-1mm",(Užs1!E89/1000)*Užs1!L89,0)+(IF(Užs1!G89="NE-PL-PVC-1mm",(Užs1!E89/1000)*Užs1!L89,0)+(IF(Užs1!I89="NE-PL-PVC-1mm",(Užs1!H89/1000)*Užs1!L89,0)+(IF(Užs1!J89="NE-PL-PVC-1mm",(Užs1!H89/1000)*Užs1!L89,0)))))</f>
        <v>0</v>
      </c>
      <c r="AP50" s="94">
        <f>SUM(IF(Užs1!F89="NE-PL-PVC-2mm",(Užs1!E89/1000)*Užs1!L89,0)+(IF(Užs1!G89="NE-PL-PVC-2mm",(Užs1!E89/1000)*Užs1!L89,0)+(IF(Užs1!I89="NE-PL-PVC-2mm",(Užs1!H89/1000)*Užs1!L89,0)+(IF(Užs1!J89="NE-PL-PVC-2mm",(Užs1!H89/1000)*Užs1!L89,0)))))</f>
        <v>0</v>
      </c>
      <c r="AQ50" s="94">
        <f>SUM(IF(Užs1!F89="NE-PL-PVC-42/2mm",(Užs1!E89/1000)*Užs1!L89,0)+(IF(Užs1!G89="NE-PL-PVC-42/2mm",(Užs1!E89/1000)*Užs1!L89,0)+(IF(Užs1!I89="NE-PL-PVC-42/2mm",(Užs1!H89/1000)*Užs1!L89,0)+(IF(Užs1!J89="NE-PL-PVC-42/2mm",(Užs1!H89/1000)*Užs1!L89,0)))))</f>
        <v>0</v>
      </c>
      <c r="AR50" s="79"/>
    </row>
    <row r="51" spans="1:44" ht="16.8">
      <c r="A51" s="79"/>
      <c r="B51" s="79"/>
      <c r="C51" s="95"/>
      <c r="D51" s="79"/>
      <c r="E51" s="79"/>
      <c r="F51" s="79"/>
      <c r="G51" s="79"/>
      <c r="H51" s="79"/>
      <c r="I51" s="79"/>
      <c r="J51" s="79"/>
      <c r="K51" s="87">
        <v>50</v>
      </c>
      <c r="L51" s="88">
        <f>Užs1!L90</f>
        <v>0</v>
      </c>
      <c r="M51" s="89">
        <f>(Užs1!E90/1000)*(Užs1!H90/1000)*Užs1!L90</f>
        <v>0</v>
      </c>
      <c r="N51" s="90">
        <f>SUM(IF(Užs1!F90="MEL",(Užs1!E90/1000)*Užs1!L90,0)+(IF(Užs1!G90="MEL",(Užs1!E90/1000)*Užs1!L90,0)+(IF(Užs1!I90="MEL",(Užs1!H90/1000)*Užs1!L90,0)+(IF(Užs1!J90="MEL",(Užs1!H90/1000)*Užs1!L90,0)))))</f>
        <v>0</v>
      </c>
      <c r="O51" s="91">
        <f>SUM(IF(Užs1!F90="MEL-BALTAS",(Užs1!E90/1000)*Užs1!L90,0)+(IF(Užs1!G90="MEL-BALTAS",(Užs1!E90/1000)*Užs1!L90,0)+(IF(Užs1!I90="MEL-BALTAS",(Užs1!H90/1000)*Užs1!L90,0)+(IF(Užs1!J90="MEL-BALTAS",(Užs1!H90/1000)*Užs1!L90,0)))))</f>
        <v>0</v>
      </c>
      <c r="P51" s="91">
        <f>SUM(IF(Užs1!F90="MEL-PILKAS",(Užs1!E90/1000)*Užs1!L90,0)+(IF(Užs1!G90="MEL-PILKAS",(Užs1!E90/1000)*Užs1!L90,0)+(IF(Užs1!I90="MEL-PILKAS",(Užs1!H90/1000)*Užs1!L90,0)+(IF(Užs1!J90="MEL-PILKAS",(Užs1!H90/1000)*Užs1!L90,0)))))</f>
        <v>0</v>
      </c>
      <c r="Q51" s="91">
        <f>SUM(IF(Užs1!F90="MEL-KLIENTO",(Užs1!E90/1000)*Užs1!L90,0)+(IF(Užs1!G90="MEL-KLIENTO",(Užs1!E90/1000)*Užs1!L90,0)+(IF(Užs1!I90="MEL-KLIENTO",(Užs1!H90/1000)*Užs1!L90,0)+(IF(Užs1!J90="MEL-KLIENTO",(Užs1!H90/1000)*Užs1!L90,0)))))</f>
        <v>0</v>
      </c>
      <c r="R51" s="91">
        <f>SUM(IF(Užs1!F90="MEL-NE-PL",(Užs1!E90/1000)*Užs1!L90,0)+(IF(Užs1!G90="MEL-NE-PL",(Užs1!E90/1000)*Užs1!L90,0)+(IF(Užs1!I90="MEL-NE-PL",(Užs1!H90/1000)*Užs1!L90,0)+(IF(Užs1!J90="MEL-NE-PL",(Užs1!H90/1000)*Užs1!L90,0)))))</f>
        <v>0</v>
      </c>
      <c r="S51" s="91">
        <f>SUM(IF(Užs1!F90="MEL-40mm",(Užs1!E90/1000)*Užs1!L90,0)+(IF(Užs1!G90="MEL-40mm",(Užs1!E90/1000)*Užs1!L90,0)+(IF(Užs1!I90="MEL-40mm",(Užs1!H90/1000)*Užs1!L90,0)+(IF(Užs1!J90="MEL-40mm",(Užs1!H90/1000)*Užs1!L90,0)))))</f>
        <v>0</v>
      </c>
      <c r="T51" s="92">
        <f>SUM(IF(Užs1!F90="PVC-04mm",(Užs1!E90/1000)*Užs1!L90,0)+(IF(Užs1!G90="PVC-04mm",(Užs1!E90/1000)*Užs1!L90,0)+(IF(Užs1!I90="PVC-04mm",(Užs1!H90/1000)*Užs1!L90,0)+(IF(Užs1!J90="PVC-04mm",(Užs1!H90/1000)*Užs1!L90,0)))))</f>
        <v>0</v>
      </c>
      <c r="U51" s="92">
        <f>SUM(IF(Užs1!F90="PVC-06mm",(Užs1!E90/1000)*Užs1!L90,0)+(IF(Užs1!G90="PVC-06mm",(Užs1!E90/1000)*Užs1!L90,0)+(IF(Užs1!I90="PVC-06mm",(Užs1!H90/1000)*Užs1!L90,0)+(IF(Užs1!J90="PVC-06mm",(Užs1!H90/1000)*Užs1!L90,0)))))</f>
        <v>0</v>
      </c>
      <c r="V51" s="92">
        <f>SUM(IF(Užs1!F90="PVC-08mm",(Užs1!E90/1000)*Užs1!L90,0)+(IF(Užs1!G90="PVC-08mm",(Užs1!E90/1000)*Užs1!L90,0)+(IF(Užs1!I90="PVC-08mm",(Užs1!H90/1000)*Užs1!L90,0)+(IF(Užs1!J90="PVC-08mm",(Užs1!H90/1000)*Užs1!L90,0)))))</f>
        <v>0</v>
      </c>
      <c r="W51" s="92">
        <f>SUM(IF(Užs1!F90="PVC-1mm",(Užs1!E90/1000)*Užs1!L90,0)+(IF(Užs1!G90="PVC-1mm",(Užs1!E90/1000)*Užs1!L90,0)+(IF(Užs1!I90="PVC-1mm",(Užs1!H90/1000)*Užs1!L90,0)+(IF(Užs1!J90="PVC-1mm",(Užs1!H90/1000)*Užs1!L90,0)))))</f>
        <v>0</v>
      </c>
      <c r="X51" s="92">
        <f>SUM(IF(Užs1!F90="PVC-2mm",(Užs1!E90/1000)*Užs1!L90,0)+(IF(Užs1!G90="PVC-2mm",(Užs1!E90/1000)*Užs1!L90,0)+(IF(Užs1!I90="PVC-2mm",(Užs1!H90/1000)*Užs1!L90,0)+(IF(Užs1!J90="PVC-2mm",(Užs1!H90/1000)*Užs1!L90,0)))))</f>
        <v>0</v>
      </c>
      <c r="Y51" s="92">
        <f>SUM(IF(Užs1!F90="PVC-42/2mm",(Užs1!E90/1000)*Užs1!L90,0)+(IF(Užs1!G90="PVC-42/2mm",(Užs1!E90/1000)*Užs1!L90,0)+(IF(Užs1!I90="PVC-42/2mm",(Užs1!H90/1000)*Užs1!L90,0)+(IF(Užs1!J90="PVC-42/2mm",(Užs1!H90/1000)*Užs1!L90,0)))))</f>
        <v>0</v>
      </c>
      <c r="Z51" s="313">
        <f>SUM(IF(Užs1!F90="BESIULIS-08mm",(Užs1!E90/1000)*Užs1!L90,0)+(IF(Užs1!G90="BESIULIS-08mm",(Užs1!E90/1000)*Užs1!L90,0)+(IF(Užs1!I90="BESIULIS-08mm",(Užs1!H90/1000)*Užs1!L90,0)+(IF(Užs1!J90="BESIULIS-08mm",(Užs1!H90/1000)*Užs1!L90,0)))))</f>
        <v>0</v>
      </c>
      <c r="AA51" s="313">
        <f>SUM(IF(Užs1!F90="BESIULIS-1mm",(Užs1!E90/1000)*Užs1!L90,0)+(IF(Užs1!G90="BESIULIS-1mm",(Užs1!E90/1000)*Užs1!L90,0)+(IF(Užs1!I90="BESIULIS-1mm",(Užs1!H90/1000)*Užs1!L90,0)+(IF(Užs1!J90="BESIULIS-1mm",(Užs1!H90/1000)*Užs1!L90,0)))))</f>
        <v>0</v>
      </c>
      <c r="AB51" s="313">
        <f>SUM(IF(Užs1!F90="BESIULIS-2mm",(Užs1!E90/1000)*Užs1!L90,0)+(IF(Užs1!G90="BESIULIS-2mm",(Užs1!E90/1000)*Užs1!L90,0)+(IF(Užs1!I90="BESIULIS-2mm",(Užs1!H90/1000)*Užs1!L90,0)+(IF(Užs1!J90="BESIULIS-2mm",(Užs1!H90/1000)*Užs1!L90,0)))))</f>
        <v>0</v>
      </c>
      <c r="AC51" s="93">
        <f>SUM(IF(Užs1!F90="KLIEN-PVC-04mm",(Užs1!E90/1000)*Užs1!L90,0)+(IF(Užs1!G90="KLIEN-PVC-04mm",(Užs1!E90/1000)*Užs1!L90,0)+(IF(Užs1!I90="KLIEN-PVC-04mm",(Užs1!H90/1000)*Užs1!L90,0)+(IF(Užs1!J90="KLIEN-PVC-04mm",(Užs1!H90/1000)*Užs1!L90,0)))))</f>
        <v>0</v>
      </c>
      <c r="AD51" s="93">
        <f>SUM(IF(Užs1!F90="KLIEN-PVC-06mm",(Užs1!E90/1000)*Užs1!L90,0)+(IF(Užs1!G90="KLIEN-PVC-06mm",(Užs1!E90/1000)*Užs1!L90,0)+(IF(Užs1!I90="KLIEN-PVC-06mm",(Užs1!H90/1000)*Užs1!L90,0)+(IF(Užs1!J90="KLIEN-PVC-06mm",(Užs1!H90/1000)*Užs1!L90,0)))))</f>
        <v>0</v>
      </c>
      <c r="AE51" s="93">
        <f>SUM(IF(Užs1!F90="KLIEN-PVC-08mm",(Užs1!E90/1000)*Užs1!L90,0)+(IF(Užs1!G90="KLIEN-PVC-08mm",(Užs1!E90/1000)*Užs1!L90,0)+(IF(Užs1!I90="KLIEN-PVC-08mm",(Užs1!H90/1000)*Užs1!L90,0)+(IF(Užs1!J90="KLIEN-PVC-08mm",(Užs1!H90/1000)*Užs1!L90,0)))))</f>
        <v>0</v>
      </c>
      <c r="AF51" s="93">
        <f>SUM(IF(Užs1!F90="KLIEN-PVC-1mm",(Užs1!E90/1000)*Užs1!L90,0)+(IF(Užs1!G90="KLIEN-PVC-1mm",(Užs1!E90/1000)*Užs1!L90,0)+(IF(Užs1!I90="KLIEN-PVC-1mm",(Užs1!H90/1000)*Užs1!L90,0)+(IF(Užs1!J90="KLIEN-PVC-1mm",(Užs1!H90/1000)*Užs1!L90,0)))))</f>
        <v>0</v>
      </c>
      <c r="AG51" s="93">
        <f>SUM(IF(Užs1!F90="KLIEN-PVC-2mm",(Užs1!E90/1000)*Užs1!L90,0)+(IF(Užs1!G90="KLIEN-PVC-2mm",(Užs1!E90/1000)*Užs1!L90,0)+(IF(Užs1!I90="KLIEN-PVC-2mm",(Užs1!H90/1000)*Užs1!L90,0)+(IF(Užs1!J90="KLIEN-PVC-2mm",(Užs1!H90/1000)*Užs1!L90,0)))))</f>
        <v>0</v>
      </c>
      <c r="AH51" s="93">
        <f>SUM(IF(Užs1!F90="KLIEN-PVC-42/2mm",(Užs1!E90/1000)*Užs1!L90,0)+(IF(Užs1!G90="KLIEN-PVC-42/2mm",(Užs1!E90/1000)*Užs1!L90,0)+(IF(Užs1!I90="KLIEN-PVC-42/2mm",(Užs1!H90/1000)*Užs1!L90,0)+(IF(Užs1!J90="KLIEN-PVC-42/2mm",(Užs1!H90/1000)*Užs1!L90,0)))))</f>
        <v>0</v>
      </c>
      <c r="AI51" s="315">
        <f>SUM(IF(Užs1!F90="KLIEN-BESIUL-08mm",(Užs1!E90/1000)*Užs1!L90,0)+(IF(Užs1!G90="KLIEN-BESIUL-08mm",(Užs1!E90/1000)*Užs1!L90,0)+(IF(Užs1!I90="KLIEN-BESIUL-08mm",(Užs1!H90/1000)*Užs1!L90,0)+(IF(Užs1!J90="KLIEN-BESIUL-08mm",(Užs1!H90/1000)*Užs1!L90,0)))))</f>
        <v>0</v>
      </c>
      <c r="AJ51" s="315">
        <f>SUM(IF(Užs1!F90="KLIEN-BESIUL-1mm",(Užs1!E90/1000)*Užs1!L90,0)+(IF(Užs1!G90="KLIEN-BESIUL-1mm",(Užs1!E90/1000)*Užs1!L90,0)+(IF(Užs1!I90="KLIEN-BESIUL-1mm",(Užs1!H90/1000)*Užs1!L90,0)+(IF(Užs1!J90="KLIEN-BESIUL-1mm",(Užs1!H90/1000)*Užs1!L90,0)))))</f>
        <v>0</v>
      </c>
      <c r="AK51" s="315">
        <f>SUM(IF(Užs1!F90="KLIEN-BESIUL-2mm",(Užs1!E90/1000)*Užs1!L90,0)+(IF(Užs1!G90="KLIEN-BESIUL-2mm",(Užs1!E90/1000)*Užs1!L90,0)+(IF(Užs1!I90="KLIEN-BESIUL-2mm",(Užs1!H90/1000)*Užs1!L90,0)+(IF(Užs1!J90="KLIEN-BESIUL-2mm",(Užs1!H90/1000)*Užs1!L90,0)))))</f>
        <v>0</v>
      </c>
      <c r="AL51" s="94">
        <f>SUM(IF(Užs1!F90="NE-PL-PVC-04mm",(Užs1!E90/1000)*Užs1!L90,0)+(IF(Užs1!G90="NE-PL-PVC-04mm",(Užs1!E90/1000)*Užs1!L90,0)+(IF(Užs1!I90="NE-PL-PVC-04mm",(Užs1!H90/1000)*Užs1!L90,0)+(IF(Užs1!J90="NE-PL-PVC-04mm",(Užs1!H90/1000)*Užs1!L90,0)))))</f>
        <v>0</v>
      </c>
      <c r="AM51" s="94">
        <f>SUM(IF(Užs1!F90="NE-PL-PVC-06mm",(Užs1!E90/1000)*Užs1!L90,0)+(IF(Užs1!G90="NE-PL-PVC-06mm",(Užs1!E90/1000)*Užs1!L90,0)+(IF(Užs1!I90="NE-PL-PVC-06mm",(Užs1!H90/1000)*Užs1!L90,0)+(IF(Užs1!J90="NE-PL-PVC-06mm",(Užs1!H90/1000)*Užs1!L90,0)))))</f>
        <v>0</v>
      </c>
      <c r="AN51" s="94">
        <f>SUM(IF(Užs1!F90="NE-PL-PVC-08mm",(Užs1!E90/1000)*Užs1!L90,0)+(IF(Užs1!G90="NE-PL-PVC-08mm",(Užs1!E90/1000)*Užs1!L90,0)+(IF(Užs1!I90="NE-PL-PVC-08mm",(Užs1!H90/1000)*Užs1!L90,0)+(IF(Užs1!J90="NE-PL-PVC-08mm",(Užs1!H90/1000)*Užs1!L90,0)))))</f>
        <v>0</v>
      </c>
      <c r="AO51" s="94">
        <f>SUM(IF(Užs1!F90="NE-PL-PVC-1mm",(Užs1!E90/1000)*Užs1!L90,0)+(IF(Užs1!G90="NE-PL-PVC-1mm",(Užs1!E90/1000)*Užs1!L90,0)+(IF(Užs1!I90="NE-PL-PVC-1mm",(Užs1!H90/1000)*Užs1!L90,0)+(IF(Užs1!J90="NE-PL-PVC-1mm",(Užs1!H90/1000)*Užs1!L90,0)))))</f>
        <v>0</v>
      </c>
      <c r="AP51" s="94">
        <f>SUM(IF(Užs1!F90="NE-PL-PVC-2mm",(Užs1!E90/1000)*Užs1!L90,0)+(IF(Užs1!G90="NE-PL-PVC-2mm",(Užs1!E90/1000)*Užs1!L90,0)+(IF(Užs1!I90="NE-PL-PVC-2mm",(Užs1!H90/1000)*Užs1!L90,0)+(IF(Užs1!J90="NE-PL-PVC-2mm",(Užs1!H90/1000)*Užs1!L90,0)))))</f>
        <v>0</v>
      </c>
      <c r="AQ51" s="94">
        <f>SUM(IF(Užs1!F90="NE-PL-PVC-42/2mm",(Užs1!E90/1000)*Užs1!L90,0)+(IF(Užs1!G90="NE-PL-PVC-42/2mm",(Užs1!E90/1000)*Užs1!L90,0)+(IF(Užs1!I90="NE-PL-PVC-42/2mm",(Užs1!H90/1000)*Užs1!L90,0)+(IF(Užs1!J90="NE-PL-PVC-42/2mm",(Užs1!H90/1000)*Užs1!L90,0)))))</f>
        <v>0</v>
      </c>
      <c r="AR51" s="79"/>
    </row>
    <row r="52" spans="1:44" ht="16.8">
      <c r="A52" s="79"/>
      <c r="B52" s="79"/>
      <c r="C52" s="95"/>
      <c r="D52" s="79"/>
      <c r="E52" s="79"/>
      <c r="F52" s="79"/>
      <c r="G52" s="79"/>
      <c r="H52" s="79"/>
      <c r="I52" s="79"/>
      <c r="J52" s="79"/>
      <c r="K52" s="87">
        <v>51</v>
      </c>
      <c r="L52" s="88">
        <f>Užs1!L91</f>
        <v>0</v>
      </c>
      <c r="M52" s="89">
        <f>(Užs1!E91/1000)*(Užs1!H91/1000)*Užs1!L91</f>
        <v>0</v>
      </c>
      <c r="N52" s="90">
        <f>SUM(IF(Užs1!F91="MEL",(Užs1!E91/1000)*Užs1!L91,0)+(IF(Užs1!G91="MEL",(Užs1!E91/1000)*Užs1!L91,0)+(IF(Užs1!I91="MEL",(Užs1!H91/1000)*Užs1!L91,0)+(IF(Užs1!J91="MEL",(Užs1!H91/1000)*Užs1!L91,0)))))</f>
        <v>0</v>
      </c>
      <c r="O52" s="91">
        <f>SUM(IF(Užs1!F91="MEL-BALTAS",(Užs1!E91/1000)*Užs1!L91,0)+(IF(Užs1!G91="MEL-BALTAS",(Užs1!E91/1000)*Užs1!L91,0)+(IF(Užs1!I91="MEL-BALTAS",(Užs1!H91/1000)*Užs1!L91,0)+(IF(Užs1!J91="MEL-BALTAS",(Užs1!H91/1000)*Užs1!L91,0)))))</f>
        <v>0</v>
      </c>
      <c r="P52" s="91">
        <f>SUM(IF(Užs1!F91="MEL-PILKAS",(Užs1!E91/1000)*Užs1!L91,0)+(IF(Užs1!G91="MEL-PILKAS",(Užs1!E91/1000)*Užs1!L91,0)+(IF(Užs1!I91="MEL-PILKAS",(Užs1!H91/1000)*Užs1!L91,0)+(IF(Užs1!J91="MEL-PILKAS",(Užs1!H91/1000)*Užs1!L91,0)))))</f>
        <v>0</v>
      </c>
      <c r="Q52" s="91">
        <f>SUM(IF(Užs1!F91="MEL-KLIENTO",(Užs1!E91/1000)*Užs1!L91,0)+(IF(Užs1!G91="MEL-KLIENTO",(Užs1!E91/1000)*Užs1!L91,0)+(IF(Užs1!I91="MEL-KLIENTO",(Užs1!H91/1000)*Užs1!L91,0)+(IF(Užs1!J91="MEL-KLIENTO",(Užs1!H91/1000)*Užs1!L91,0)))))</f>
        <v>0</v>
      </c>
      <c r="R52" s="91">
        <f>SUM(IF(Užs1!F91="MEL-NE-PL",(Užs1!E91/1000)*Užs1!L91,0)+(IF(Užs1!G91="MEL-NE-PL",(Užs1!E91/1000)*Užs1!L91,0)+(IF(Užs1!I91="MEL-NE-PL",(Užs1!H91/1000)*Užs1!L91,0)+(IF(Užs1!J91="MEL-NE-PL",(Užs1!H91/1000)*Užs1!L91,0)))))</f>
        <v>0</v>
      </c>
      <c r="S52" s="91">
        <f>SUM(IF(Užs1!F91="MEL-40mm",(Užs1!E91/1000)*Užs1!L91,0)+(IF(Užs1!G91="MEL-40mm",(Užs1!E91/1000)*Užs1!L91,0)+(IF(Užs1!I91="MEL-40mm",(Užs1!H91/1000)*Užs1!L91,0)+(IF(Užs1!J91="MEL-40mm",(Užs1!H91/1000)*Užs1!L91,0)))))</f>
        <v>0</v>
      </c>
      <c r="T52" s="92">
        <f>SUM(IF(Užs1!F91="PVC-04mm",(Užs1!E91/1000)*Užs1!L91,0)+(IF(Užs1!G91="PVC-04mm",(Užs1!E91/1000)*Užs1!L91,0)+(IF(Užs1!I91="PVC-04mm",(Užs1!H91/1000)*Užs1!L91,0)+(IF(Užs1!J91="PVC-04mm",(Užs1!H91/1000)*Užs1!L91,0)))))</f>
        <v>0</v>
      </c>
      <c r="U52" s="92">
        <f>SUM(IF(Užs1!F91="PVC-06mm",(Užs1!E91/1000)*Užs1!L91,0)+(IF(Užs1!G91="PVC-06mm",(Užs1!E91/1000)*Užs1!L91,0)+(IF(Užs1!I91="PVC-06mm",(Užs1!H91/1000)*Užs1!L91,0)+(IF(Užs1!J91="PVC-06mm",(Užs1!H91/1000)*Užs1!L91,0)))))</f>
        <v>0</v>
      </c>
      <c r="V52" s="92">
        <f>SUM(IF(Užs1!F91="PVC-08mm",(Užs1!E91/1000)*Užs1!L91,0)+(IF(Užs1!G91="PVC-08mm",(Užs1!E91/1000)*Užs1!L91,0)+(IF(Užs1!I91="PVC-08mm",(Užs1!H91/1000)*Užs1!L91,0)+(IF(Užs1!J91="PVC-08mm",(Užs1!H91/1000)*Užs1!L91,0)))))</f>
        <v>0</v>
      </c>
      <c r="W52" s="92">
        <f>SUM(IF(Užs1!F91="PVC-1mm",(Užs1!E91/1000)*Užs1!L91,0)+(IF(Užs1!G91="PVC-1mm",(Užs1!E91/1000)*Užs1!L91,0)+(IF(Užs1!I91="PVC-1mm",(Užs1!H91/1000)*Užs1!L91,0)+(IF(Užs1!J91="PVC-1mm",(Užs1!H91/1000)*Užs1!L91,0)))))</f>
        <v>0</v>
      </c>
      <c r="X52" s="92">
        <f>SUM(IF(Užs1!F91="PVC-2mm",(Užs1!E91/1000)*Užs1!L91,0)+(IF(Užs1!G91="PVC-2mm",(Užs1!E91/1000)*Užs1!L91,0)+(IF(Užs1!I91="PVC-2mm",(Užs1!H91/1000)*Užs1!L91,0)+(IF(Užs1!J91="PVC-2mm",(Užs1!H91/1000)*Užs1!L91,0)))))</f>
        <v>0</v>
      </c>
      <c r="Y52" s="92">
        <f>SUM(IF(Užs1!F91="PVC-42/2mm",(Užs1!E91/1000)*Užs1!L91,0)+(IF(Užs1!G91="PVC-42/2mm",(Užs1!E91/1000)*Užs1!L91,0)+(IF(Užs1!I91="PVC-42/2mm",(Užs1!H91/1000)*Užs1!L91,0)+(IF(Užs1!J91="PVC-42/2mm",(Užs1!H91/1000)*Užs1!L91,0)))))</f>
        <v>0</v>
      </c>
      <c r="Z52" s="313">
        <f>SUM(IF(Užs1!F91="BESIULIS-08mm",(Užs1!E91/1000)*Užs1!L91,0)+(IF(Užs1!G91="BESIULIS-08mm",(Užs1!E91/1000)*Užs1!L91,0)+(IF(Užs1!I91="BESIULIS-08mm",(Užs1!H91/1000)*Užs1!L91,0)+(IF(Užs1!J91="BESIULIS-08mm",(Užs1!H91/1000)*Užs1!L91,0)))))</f>
        <v>0</v>
      </c>
      <c r="AA52" s="313">
        <f>SUM(IF(Užs1!F91="BESIULIS-1mm",(Užs1!E91/1000)*Užs1!L91,0)+(IF(Užs1!G91="BESIULIS-1mm",(Užs1!E91/1000)*Užs1!L91,0)+(IF(Užs1!I91="BESIULIS-1mm",(Užs1!H91/1000)*Užs1!L91,0)+(IF(Užs1!J91="BESIULIS-1mm",(Užs1!H91/1000)*Užs1!L91,0)))))</f>
        <v>0</v>
      </c>
      <c r="AB52" s="313">
        <f>SUM(IF(Užs1!F91="BESIULIS-2mm",(Užs1!E91/1000)*Užs1!L91,0)+(IF(Užs1!G91="BESIULIS-2mm",(Užs1!E91/1000)*Užs1!L91,0)+(IF(Užs1!I91="BESIULIS-2mm",(Užs1!H91/1000)*Užs1!L91,0)+(IF(Užs1!J91="BESIULIS-2mm",(Užs1!H91/1000)*Užs1!L91,0)))))</f>
        <v>0</v>
      </c>
      <c r="AC52" s="93">
        <f>SUM(IF(Užs1!F91="KLIEN-PVC-04mm",(Užs1!E91/1000)*Užs1!L91,0)+(IF(Užs1!G91="KLIEN-PVC-04mm",(Užs1!E91/1000)*Užs1!L91,0)+(IF(Užs1!I91="KLIEN-PVC-04mm",(Užs1!H91/1000)*Užs1!L91,0)+(IF(Užs1!J91="KLIEN-PVC-04mm",(Užs1!H91/1000)*Užs1!L91,0)))))</f>
        <v>0</v>
      </c>
      <c r="AD52" s="93">
        <f>SUM(IF(Užs1!F91="KLIEN-PVC-06mm",(Užs1!E91/1000)*Užs1!L91,0)+(IF(Užs1!G91="KLIEN-PVC-06mm",(Užs1!E91/1000)*Užs1!L91,0)+(IF(Užs1!I91="KLIEN-PVC-06mm",(Užs1!H91/1000)*Užs1!L91,0)+(IF(Užs1!J91="KLIEN-PVC-06mm",(Užs1!H91/1000)*Užs1!L91,0)))))</f>
        <v>0</v>
      </c>
      <c r="AE52" s="93">
        <f>SUM(IF(Užs1!F91="KLIEN-PVC-08mm",(Užs1!E91/1000)*Užs1!L91,0)+(IF(Užs1!G91="KLIEN-PVC-08mm",(Užs1!E91/1000)*Užs1!L91,0)+(IF(Užs1!I91="KLIEN-PVC-08mm",(Užs1!H91/1000)*Užs1!L91,0)+(IF(Užs1!J91="KLIEN-PVC-08mm",(Užs1!H91/1000)*Užs1!L91,0)))))</f>
        <v>0</v>
      </c>
      <c r="AF52" s="93">
        <f>SUM(IF(Užs1!F91="KLIEN-PVC-1mm",(Užs1!E91/1000)*Užs1!L91,0)+(IF(Užs1!G91="KLIEN-PVC-1mm",(Užs1!E91/1000)*Užs1!L91,0)+(IF(Užs1!I91="KLIEN-PVC-1mm",(Užs1!H91/1000)*Užs1!L91,0)+(IF(Užs1!J91="KLIEN-PVC-1mm",(Užs1!H91/1000)*Užs1!L91,0)))))</f>
        <v>0</v>
      </c>
      <c r="AG52" s="93">
        <f>SUM(IF(Užs1!F91="KLIEN-PVC-2mm",(Užs1!E91/1000)*Užs1!L91,0)+(IF(Užs1!G91="KLIEN-PVC-2mm",(Užs1!E91/1000)*Užs1!L91,0)+(IF(Užs1!I91="KLIEN-PVC-2mm",(Užs1!H91/1000)*Užs1!L91,0)+(IF(Užs1!J91="KLIEN-PVC-2mm",(Užs1!H91/1000)*Užs1!L91,0)))))</f>
        <v>0</v>
      </c>
      <c r="AH52" s="93">
        <f>SUM(IF(Užs1!F91="KLIEN-PVC-42/2mm",(Užs1!E91/1000)*Užs1!L91,0)+(IF(Užs1!G91="KLIEN-PVC-42/2mm",(Užs1!E91/1000)*Užs1!L91,0)+(IF(Užs1!I91="KLIEN-PVC-42/2mm",(Užs1!H91/1000)*Užs1!L91,0)+(IF(Užs1!J91="KLIEN-PVC-42/2mm",(Užs1!H91/1000)*Užs1!L91,0)))))</f>
        <v>0</v>
      </c>
      <c r="AI52" s="315">
        <f>SUM(IF(Užs1!F91="KLIEN-BESIUL-08mm",(Užs1!E91/1000)*Užs1!L91,0)+(IF(Užs1!G91="KLIEN-BESIUL-08mm",(Užs1!E91/1000)*Užs1!L91,0)+(IF(Užs1!I91="KLIEN-BESIUL-08mm",(Užs1!H91/1000)*Užs1!L91,0)+(IF(Užs1!J91="KLIEN-BESIUL-08mm",(Užs1!H91/1000)*Užs1!L91,0)))))</f>
        <v>0</v>
      </c>
      <c r="AJ52" s="315">
        <f>SUM(IF(Užs1!F91="KLIEN-BESIUL-1mm",(Užs1!E91/1000)*Užs1!L91,0)+(IF(Užs1!G91="KLIEN-BESIUL-1mm",(Užs1!E91/1000)*Užs1!L91,0)+(IF(Užs1!I91="KLIEN-BESIUL-1mm",(Užs1!H91/1000)*Užs1!L91,0)+(IF(Užs1!J91="KLIEN-BESIUL-1mm",(Užs1!H91/1000)*Užs1!L91,0)))))</f>
        <v>0</v>
      </c>
      <c r="AK52" s="315">
        <f>SUM(IF(Užs1!F91="KLIEN-BESIUL-2mm",(Užs1!E91/1000)*Užs1!L91,0)+(IF(Užs1!G91="KLIEN-BESIUL-2mm",(Užs1!E91/1000)*Užs1!L91,0)+(IF(Užs1!I91="KLIEN-BESIUL-2mm",(Užs1!H91/1000)*Užs1!L91,0)+(IF(Užs1!J91="KLIEN-BESIUL-2mm",(Užs1!H91/1000)*Užs1!L91,0)))))</f>
        <v>0</v>
      </c>
      <c r="AL52" s="94">
        <f>SUM(IF(Užs1!F91="NE-PL-PVC-04mm",(Užs1!E91/1000)*Užs1!L91,0)+(IF(Užs1!G91="NE-PL-PVC-04mm",(Užs1!E91/1000)*Užs1!L91,0)+(IF(Užs1!I91="NE-PL-PVC-04mm",(Užs1!H91/1000)*Užs1!L91,0)+(IF(Užs1!J91="NE-PL-PVC-04mm",(Užs1!H91/1000)*Užs1!L91,0)))))</f>
        <v>0</v>
      </c>
      <c r="AM52" s="94">
        <f>SUM(IF(Užs1!F91="NE-PL-PVC-06mm",(Užs1!E91/1000)*Užs1!L91,0)+(IF(Užs1!G91="NE-PL-PVC-06mm",(Užs1!E91/1000)*Užs1!L91,0)+(IF(Užs1!I91="NE-PL-PVC-06mm",(Užs1!H91/1000)*Užs1!L91,0)+(IF(Užs1!J91="NE-PL-PVC-06mm",(Užs1!H91/1000)*Užs1!L91,0)))))</f>
        <v>0</v>
      </c>
      <c r="AN52" s="94">
        <f>SUM(IF(Užs1!F91="NE-PL-PVC-08mm",(Užs1!E91/1000)*Užs1!L91,0)+(IF(Užs1!G91="NE-PL-PVC-08mm",(Užs1!E91/1000)*Užs1!L91,0)+(IF(Užs1!I91="NE-PL-PVC-08mm",(Užs1!H91/1000)*Užs1!L91,0)+(IF(Užs1!J91="NE-PL-PVC-08mm",(Užs1!H91/1000)*Užs1!L91,0)))))</f>
        <v>0</v>
      </c>
      <c r="AO52" s="94">
        <f>SUM(IF(Užs1!F91="NE-PL-PVC-1mm",(Užs1!E91/1000)*Užs1!L91,0)+(IF(Užs1!G91="NE-PL-PVC-1mm",(Užs1!E91/1000)*Užs1!L91,0)+(IF(Užs1!I91="NE-PL-PVC-1mm",(Užs1!H91/1000)*Užs1!L91,0)+(IF(Užs1!J91="NE-PL-PVC-1mm",(Užs1!H91/1000)*Užs1!L91,0)))))</f>
        <v>0</v>
      </c>
      <c r="AP52" s="94">
        <f>SUM(IF(Užs1!F91="NE-PL-PVC-2mm",(Užs1!E91/1000)*Užs1!L91,0)+(IF(Užs1!G91="NE-PL-PVC-2mm",(Užs1!E91/1000)*Užs1!L91,0)+(IF(Užs1!I91="NE-PL-PVC-2mm",(Užs1!H91/1000)*Užs1!L91,0)+(IF(Užs1!J91="NE-PL-PVC-2mm",(Užs1!H91/1000)*Užs1!L91,0)))))</f>
        <v>0</v>
      </c>
      <c r="AQ52" s="94">
        <f>SUM(IF(Užs1!F91="NE-PL-PVC-42/2mm",(Užs1!E91/1000)*Užs1!L91,0)+(IF(Užs1!G91="NE-PL-PVC-42/2mm",(Užs1!E91/1000)*Užs1!L91,0)+(IF(Užs1!I91="NE-PL-PVC-42/2mm",(Užs1!H91/1000)*Užs1!L91,0)+(IF(Užs1!J91="NE-PL-PVC-42/2mm",(Užs1!H91/1000)*Užs1!L91,0)))))</f>
        <v>0</v>
      </c>
      <c r="AR52" s="79"/>
    </row>
    <row r="53" spans="1:44" ht="16.8">
      <c r="A53" s="79"/>
      <c r="B53" s="79"/>
      <c r="C53" s="95"/>
      <c r="D53" s="79"/>
      <c r="E53" s="79"/>
      <c r="F53" s="79"/>
      <c r="G53" s="79"/>
      <c r="H53" s="79"/>
      <c r="I53" s="79"/>
      <c r="J53" s="79"/>
      <c r="K53" s="87">
        <v>52</v>
      </c>
      <c r="L53" s="88">
        <f>Užs1!L92</f>
        <v>0</v>
      </c>
      <c r="M53" s="89">
        <f>(Užs1!E92/1000)*(Užs1!H92/1000)*Užs1!L92</f>
        <v>0</v>
      </c>
      <c r="N53" s="90">
        <f>SUM(IF(Užs1!F92="MEL",(Užs1!E92/1000)*Užs1!L92,0)+(IF(Užs1!G92="MEL",(Užs1!E92/1000)*Užs1!L92,0)+(IF(Užs1!I92="MEL",(Užs1!H92/1000)*Užs1!L92,0)+(IF(Užs1!J92="MEL",(Užs1!H92/1000)*Užs1!L92,0)))))</f>
        <v>0</v>
      </c>
      <c r="O53" s="91">
        <f>SUM(IF(Užs1!F92="MEL-BALTAS",(Užs1!E92/1000)*Užs1!L92,0)+(IF(Užs1!G92="MEL-BALTAS",(Užs1!E92/1000)*Užs1!L92,0)+(IF(Užs1!I92="MEL-BALTAS",(Užs1!H92/1000)*Užs1!L92,0)+(IF(Užs1!J92="MEL-BALTAS",(Užs1!H92/1000)*Užs1!L92,0)))))</f>
        <v>0</v>
      </c>
      <c r="P53" s="91">
        <f>SUM(IF(Užs1!F92="MEL-PILKAS",(Užs1!E92/1000)*Užs1!L92,0)+(IF(Užs1!G92="MEL-PILKAS",(Užs1!E92/1000)*Užs1!L92,0)+(IF(Užs1!I92="MEL-PILKAS",(Užs1!H92/1000)*Užs1!L92,0)+(IF(Užs1!J92="MEL-PILKAS",(Užs1!H92/1000)*Užs1!L92,0)))))</f>
        <v>0</v>
      </c>
      <c r="Q53" s="91">
        <f>SUM(IF(Užs1!F92="MEL-KLIENTO",(Užs1!E92/1000)*Užs1!L92,0)+(IF(Užs1!G92="MEL-KLIENTO",(Užs1!E92/1000)*Užs1!L92,0)+(IF(Užs1!I92="MEL-KLIENTO",(Užs1!H92/1000)*Užs1!L92,0)+(IF(Užs1!J92="MEL-KLIENTO",(Užs1!H92/1000)*Užs1!L92,0)))))</f>
        <v>0</v>
      </c>
      <c r="R53" s="91">
        <f>SUM(IF(Užs1!F92="MEL-NE-PL",(Užs1!E92/1000)*Užs1!L92,0)+(IF(Užs1!G92="MEL-NE-PL",(Užs1!E92/1000)*Užs1!L92,0)+(IF(Užs1!I92="MEL-NE-PL",(Užs1!H92/1000)*Užs1!L92,0)+(IF(Užs1!J92="MEL-NE-PL",(Užs1!H92/1000)*Užs1!L92,0)))))</f>
        <v>0</v>
      </c>
      <c r="S53" s="91">
        <f>SUM(IF(Užs1!F92="MEL-40mm",(Užs1!E92/1000)*Užs1!L92,0)+(IF(Užs1!G92="MEL-40mm",(Užs1!E92/1000)*Užs1!L92,0)+(IF(Užs1!I92="MEL-40mm",(Užs1!H92/1000)*Užs1!L92,0)+(IF(Užs1!J92="MEL-40mm",(Užs1!H92/1000)*Užs1!L92,0)))))</f>
        <v>0</v>
      </c>
      <c r="T53" s="92">
        <f>SUM(IF(Užs1!F92="PVC-04mm",(Užs1!E92/1000)*Užs1!L92,0)+(IF(Užs1!G92="PVC-04mm",(Užs1!E92/1000)*Užs1!L92,0)+(IF(Užs1!I92="PVC-04mm",(Užs1!H92/1000)*Užs1!L92,0)+(IF(Užs1!J92="PVC-04mm",(Užs1!H92/1000)*Užs1!L92,0)))))</f>
        <v>0</v>
      </c>
      <c r="U53" s="92">
        <f>SUM(IF(Užs1!F92="PVC-06mm",(Užs1!E92/1000)*Užs1!L92,0)+(IF(Užs1!G92="PVC-06mm",(Užs1!E92/1000)*Užs1!L92,0)+(IF(Užs1!I92="PVC-06mm",(Užs1!H92/1000)*Užs1!L92,0)+(IF(Užs1!J92="PVC-06mm",(Užs1!H92/1000)*Užs1!L92,0)))))</f>
        <v>0</v>
      </c>
      <c r="V53" s="92">
        <f>SUM(IF(Užs1!F92="PVC-08mm",(Užs1!E92/1000)*Užs1!L92,0)+(IF(Užs1!G92="PVC-08mm",(Užs1!E92/1000)*Užs1!L92,0)+(IF(Užs1!I92="PVC-08mm",(Užs1!H92/1000)*Užs1!L92,0)+(IF(Užs1!J92="PVC-08mm",(Užs1!H92/1000)*Užs1!L92,0)))))</f>
        <v>0</v>
      </c>
      <c r="W53" s="92">
        <f>SUM(IF(Užs1!F92="PVC-1mm",(Užs1!E92/1000)*Užs1!L92,0)+(IF(Užs1!G92="PVC-1mm",(Užs1!E92/1000)*Užs1!L92,0)+(IF(Užs1!I92="PVC-1mm",(Užs1!H92/1000)*Užs1!L92,0)+(IF(Užs1!J92="PVC-1mm",(Užs1!H92/1000)*Užs1!L92,0)))))</f>
        <v>0</v>
      </c>
      <c r="X53" s="92">
        <f>SUM(IF(Užs1!F92="PVC-2mm",(Užs1!E92/1000)*Užs1!L92,0)+(IF(Užs1!G92="PVC-2mm",(Užs1!E92/1000)*Užs1!L92,0)+(IF(Užs1!I92="PVC-2mm",(Užs1!H92/1000)*Užs1!L92,0)+(IF(Užs1!J92="PVC-2mm",(Užs1!H92/1000)*Užs1!L92,0)))))</f>
        <v>0</v>
      </c>
      <c r="Y53" s="92">
        <f>SUM(IF(Užs1!F92="PVC-42/2mm",(Užs1!E92/1000)*Užs1!L92,0)+(IF(Užs1!G92="PVC-42/2mm",(Užs1!E92/1000)*Užs1!L92,0)+(IF(Užs1!I92="PVC-42/2mm",(Užs1!H92/1000)*Užs1!L92,0)+(IF(Užs1!J92="PVC-42/2mm",(Užs1!H92/1000)*Užs1!L92,0)))))</f>
        <v>0</v>
      </c>
      <c r="Z53" s="313">
        <f>SUM(IF(Užs1!F92="BESIULIS-08mm",(Užs1!E92/1000)*Užs1!L92,0)+(IF(Užs1!G92="BESIULIS-08mm",(Užs1!E92/1000)*Užs1!L92,0)+(IF(Užs1!I92="BESIULIS-08mm",(Užs1!H92/1000)*Užs1!L92,0)+(IF(Užs1!J92="BESIULIS-08mm",(Užs1!H92/1000)*Užs1!L92,0)))))</f>
        <v>0</v>
      </c>
      <c r="AA53" s="313">
        <f>SUM(IF(Užs1!F92="BESIULIS-1mm",(Užs1!E92/1000)*Užs1!L92,0)+(IF(Užs1!G92="BESIULIS-1mm",(Užs1!E92/1000)*Užs1!L92,0)+(IF(Užs1!I92="BESIULIS-1mm",(Užs1!H92/1000)*Užs1!L92,0)+(IF(Užs1!J92="BESIULIS-1mm",(Užs1!H92/1000)*Užs1!L92,0)))))</f>
        <v>0</v>
      </c>
      <c r="AB53" s="313">
        <f>SUM(IF(Užs1!F92="BESIULIS-2mm",(Užs1!E92/1000)*Užs1!L92,0)+(IF(Užs1!G92="BESIULIS-2mm",(Užs1!E92/1000)*Užs1!L92,0)+(IF(Užs1!I92="BESIULIS-2mm",(Užs1!H92/1000)*Užs1!L92,0)+(IF(Užs1!J92="BESIULIS-2mm",(Užs1!H92/1000)*Užs1!L92,0)))))</f>
        <v>0</v>
      </c>
      <c r="AC53" s="93">
        <f>SUM(IF(Užs1!F92="KLIEN-PVC-04mm",(Užs1!E92/1000)*Užs1!L92,0)+(IF(Užs1!G92="KLIEN-PVC-04mm",(Užs1!E92/1000)*Užs1!L92,0)+(IF(Užs1!I92="KLIEN-PVC-04mm",(Užs1!H92/1000)*Užs1!L92,0)+(IF(Užs1!J92="KLIEN-PVC-04mm",(Užs1!H92/1000)*Užs1!L92,0)))))</f>
        <v>0</v>
      </c>
      <c r="AD53" s="93">
        <f>SUM(IF(Užs1!F92="KLIEN-PVC-06mm",(Užs1!E92/1000)*Užs1!L92,0)+(IF(Užs1!G92="KLIEN-PVC-06mm",(Užs1!E92/1000)*Užs1!L92,0)+(IF(Užs1!I92="KLIEN-PVC-06mm",(Užs1!H92/1000)*Užs1!L92,0)+(IF(Užs1!J92="KLIEN-PVC-06mm",(Užs1!H92/1000)*Užs1!L92,0)))))</f>
        <v>0</v>
      </c>
      <c r="AE53" s="93">
        <f>SUM(IF(Užs1!F92="KLIEN-PVC-08mm",(Užs1!E92/1000)*Užs1!L92,0)+(IF(Užs1!G92="KLIEN-PVC-08mm",(Užs1!E92/1000)*Užs1!L92,0)+(IF(Užs1!I92="KLIEN-PVC-08mm",(Užs1!H92/1000)*Užs1!L92,0)+(IF(Užs1!J92="KLIEN-PVC-08mm",(Užs1!H92/1000)*Užs1!L92,0)))))</f>
        <v>0</v>
      </c>
      <c r="AF53" s="93">
        <f>SUM(IF(Užs1!F92="KLIEN-PVC-1mm",(Užs1!E92/1000)*Užs1!L92,0)+(IF(Užs1!G92="KLIEN-PVC-1mm",(Užs1!E92/1000)*Užs1!L92,0)+(IF(Užs1!I92="KLIEN-PVC-1mm",(Užs1!H92/1000)*Užs1!L92,0)+(IF(Užs1!J92="KLIEN-PVC-1mm",(Užs1!H92/1000)*Užs1!L92,0)))))</f>
        <v>0</v>
      </c>
      <c r="AG53" s="93">
        <f>SUM(IF(Užs1!F92="KLIEN-PVC-2mm",(Užs1!E92/1000)*Užs1!L92,0)+(IF(Užs1!G92="KLIEN-PVC-2mm",(Užs1!E92/1000)*Užs1!L92,0)+(IF(Užs1!I92="KLIEN-PVC-2mm",(Užs1!H92/1000)*Užs1!L92,0)+(IF(Užs1!J92="KLIEN-PVC-2mm",(Užs1!H92/1000)*Užs1!L92,0)))))</f>
        <v>0</v>
      </c>
      <c r="AH53" s="93">
        <f>SUM(IF(Užs1!F92="KLIEN-PVC-42/2mm",(Užs1!E92/1000)*Užs1!L92,0)+(IF(Užs1!G92="KLIEN-PVC-42/2mm",(Užs1!E92/1000)*Užs1!L92,0)+(IF(Užs1!I92="KLIEN-PVC-42/2mm",(Užs1!H92/1000)*Užs1!L92,0)+(IF(Užs1!J92="KLIEN-PVC-42/2mm",(Užs1!H92/1000)*Užs1!L92,0)))))</f>
        <v>0</v>
      </c>
      <c r="AI53" s="315">
        <f>SUM(IF(Užs1!F92="KLIEN-BESIUL-08mm",(Užs1!E92/1000)*Užs1!L92,0)+(IF(Užs1!G92="KLIEN-BESIUL-08mm",(Užs1!E92/1000)*Užs1!L92,0)+(IF(Užs1!I92="KLIEN-BESIUL-08mm",(Užs1!H92/1000)*Užs1!L92,0)+(IF(Užs1!J92="KLIEN-BESIUL-08mm",(Užs1!H92/1000)*Užs1!L92,0)))))</f>
        <v>0</v>
      </c>
      <c r="AJ53" s="315">
        <f>SUM(IF(Užs1!F92="KLIEN-BESIUL-1mm",(Užs1!E92/1000)*Užs1!L92,0)+(IF(Užs1!G92="KLIEN-BESIUL-1mm",(Užs1!E92/1000)*Užs1!L92,0)+(IF(Užs1!I92="KLIEN-BESIUL-1mm",(Užs1!H92/1000)*Užs1!L92,0)+(IF(Užs1!J92="KLIEN-BESIUL-1mm",(Užs1!H92/1000)*Užs1!L92,0)))))</f>
        <v>0</v>
      </c>
      <c r="AK53" s="315">
        <f>SUM(IF(Užs1!F92="KLIEN-BESIUL-2mm",(Užs1!E92/1000)*Užs1!L92,0)+(IF(Užs1!G92="KLIEN-BESIUL-2mm",(Užs1!E92/1000)*Užs1!L92,0)+(IF(Užs1!I92="KLIEN-BESIUL-2mm",(Užs1!H92/1000)*Užs1!L92,0)+(IF(Užs1!J92="KLIEN-BESIUL-2mm",(Užs1!H92/1000)*Užs1!L92,0)))))</f>
        <v>0</v>
      </c>
      <c r="AL53" s="94">
        <f>SUM(IF(Užs1!F92="NE-PL-PVC-04mm",(Užs1!E92/1000)*Užs1!L92,0)+(IF(Užs1!G92="NE-PL-PVC-04mm",(Užs1!E92/1000)*Užs1!L92,0)+(IF(Užs1!I92="NE-PL-PVC-04mm",(Užs1!H92/1000)*Užs1!L92,0)+(IF(Užs1!J92="NE-PL-PVC-04mm",(Užs1!H92/1000)*Užs1!L92,0)))))</f>
        <v>0</v>
      </c>
      <c r="AM53" s="94">
        <f>SUM(IF(Užs1!F92="NE-PL-PVC-06mm",(Užs1!E92/1000)*Užs1!L92,0)+(IF(Užs1!G92="NE-PL-PVC-06mm",(Užs1!E92/1000)*Užs1!L92,0)+(IF(Užs1!I92="NE-PL-PVC-06mm",(Užs1!H92/1000)*Užs1!L92,0)+(IF(Užs1!J92="NE-PL-PVC-06mm",(Užs1!H92/1000)*Užs1!L92,0)))))</f>
        <v>0</v>
      </c>
      <c r="AN53" s="94">
        <f>SUM(IF(Užs1!F92="NE-PL-PVC-08mm",(Užs1!E92/1000)*Užs1!L92,0)+(IF(Užs1!G92="NE-PL-PVC-08mm",(Užs1!E92/1000)*Užs1!L92,0)+(IF(Užs1!I92="NE-PL-PVC-08mm",(Užs1!H92/1000)*Užs1!L92,0)+(IF(Užs1!J92="NE-PL-PVC-08mm",(Užs1!H92/1000)*Užs1!L92,0)))))</f>
        <v>0</v>
      </c>
      <c r="AO53" s="94">
        <f>SUM(IF(Užs1!F92="NE-PL-PVC-1mm",(Užs1!E92/1000)*Užs1!L92,0)+(IF(Užs1!G92="NE-PL-PVC-1mm",(Užs1!E92/1000)*Užs1!L92,0)+(IF(Užs1!I92="NE-PL-PVC-1mm",(Užs1!H92/1000)*Užs1!L92,0)+(IF(Užs1!J92="NE-PL-PVC-1mm",(Užs1!H92/1000)*Užs1!L92,0)))))</f>
        <v>0</v>
      </c>
      <c r="AP53" s="94">
        <f>SUM(IF(Užs1!F92="NE-PL-PVC-2mm",(Užs1!E92/1000)*Užs1!L92,0)+(IF(Užs1!G92="NE-PL-PVC-2mm",(Užs1!E92/1000)*Užs1!L92,0)+(IF(Užs1!I92="NE-PL-PVC-2mm",(Užs1!H92/1000)*Užs1!L92,0)+(IF(Užs1!J92="NE-PL-PVC-2mm",(Užs1!H92/1000)*Užs1!L92,0)))))</f>
        <v>0</v>
      </c>
      <c r="AQ53" s="94">
        <f>SUM(IF(Užs1!F92="NE-PL-PVC-42/2mm",(Užs1!E92/1000)*Užs1!L92,0)+(IF(Užs1!G92="NE-PL-PVC-42/2mm",(Užs1!E92/1000)*Užs1!L92,0)+(IF(Užs1!I92="NE-PL-PVC-42/2mm",(Užs1!H92/1000)*Užs1!L92,0)+(IF(Užs1!J92="NE-PL-PVC-42/2mm",(Užs1!H92/1000)*Užs1!L92,0)))))</f>
        <v>0</v>
      </c>
      <c r="AR53" s="79"/>
    </row>
    <row r="54" spans="1:44" ht="16.8">
      <c r="A54" s="79"/>
      <c r="B54" s="79"/>
      <c r="C54" s="95"/>
      <c r="D54" s="79"/>
      <c r="E54" s="79"/>
      <c r="F54" s="79"/>
      <c r="G54" s="79"/>
      <c r="H54" s="79"/>
      <c r="I54" s="79"/>
      <c r="J54" s="79"/>
      <c r="K54" s="87">
        <v>53</v>
      </c>
      <c r="L54" s="88">
        <f>Užs1!L93</f>
        <v>0</v>
      </c>
      <c r="M54" s="89">
        <f>(Užs1!E93/1000)*(Užs1!H93/1000)*Užs1!L93</f>
        <v>0</v>
      </c>
      <c r="N54" s="90">
        <f>SUM(IF(Užs1!F93="MEL",(Užs1!E93/1000)*Užs1!L93,0)+(IF(Užs1!G93="MEL",(Užs1!E93/1000)*Užs1!L93,0)+(IF(Užs1!I93="MEL",(Užs1!H93/1000)*Užs1!L93,0)+(IF(Užs1!J93="MEL",(Užs1!H93/1000)*Užs1!L93,0)))))</f>
        <v>0</v>
      </c>
      <c r="O54" s="91">
        <f>SUM(IF(Užs1!F93="MEL-BALTAS",(Užs1!E93/1000)*Užs1!L93,0)+(IF(Užs1!G93="MEL-BALTAS",(Užs1!E93/1000)*Užs1!L93,0)+(IF(Užs1!I93="MEL-BALTAS",(Užs1!H93/1000)*Užs1!L93,0)+(IF(Užs1!J93="MEL-BALTAS",(Užs1!H93/1000)*Užs1!L93,0)))))</f>
        <v>0</v>
      </c>
      <c r="P54" s="91">
        <f>SUM(IF(Užs1!F93="MEL-PILKAS",(Užs1!E93/1000)*Užs1!L93,0)+(IF(Užs1!G93="MEL-PILKAS",(Užs1!E93/1000)*Užs1!L93,0)+(IF(Užs1!I93="MEL-PILKAS",(Užs1!H93/1000)*Užs1!L93,0)+(IF(Užs1!J93="MEL-PILKAS",(Užs1!H93/1000)*Užs1!L93,0)))))</f>
        <v>0</v>
      </c>
      <c r="Q54" s="91">
        <f>SUM(IF(Užs1!F93="MEL-KLIENTO",(Užs1!E93/1000)*Užs1!L93,0)+(IF(Užs1!G93="MEL-KLIENTO",(Užs1!E93/1000)*Užs1!L93,0)+(IF(Užs1!I93="MEL-KLIENTO",(Užs1!H93/1000)*Užs1!L93,0)+(IF(Užs1!J93="MEL-KLIENTO",(Užs1!H93/1000)*Užs1!L93,0)))))</f>
        <v>0</v>
      </c>
      <c r="R54" s="91">
        <f>SUM(IF(Užs1!F93="MEL-NE-PL",(Užs1!E93/1000)*Užs1!L93,0)+(IF(Užs1!G93="MEL-NE-PL",(Užs1!E93/1000)*Užs1!L93,0)+(IF(Užs1!I93="MEL-NE-PL",(Užs1!H93/1000)*Užs1!L93,0)+(IF(Užs1!J93="MEL-NE-PL",(Užs1!H93/1000)*Užs1!L93,0)))))</f>
        <v>0</v>
      </c>
      <c r="S54" s="91">
        <f>SUM(IF(Užs1!F93="MEL-40mm",(Užs1!E93/1000)*Užs1!L93,0)+(IF(Užs1!G93="MEL-40mm",(Užs1!E93/1000)*Užs1!L93,0)+(IF(Užs1!I93="MEL-40mm",(Užs1!H93/1000)*Užs1!L93,0)+(IF(Užs1!J93="MEL-40mm",(Užs1!H93/1000)*Užs1!L93,0)))))</f>
        <v>0</v>
      </c>
      <c r="T54" s="92">
        <f>SUM(IF(Užs1!F93="PVC-04mm",(Užs1!E93/1000)*Užs1!L93,0)+(IF(Užs1!G93="PVC-04mm",(Užs1!E93/1000)*Užs1!L93,0)+(IF(Užs1!I93="PVC-04mm",(Užs1!H93/1000)*Užs1!L93,0)+(IF(Užs1!J93="PVC-04mm",(Užs1!H93/1000)*Užs1!L93,0)))))</f>
        <v>0</v>
      </c>
      <c r="U54" s="92">
        <f>SUM(IF(Užs1!F93="PVC-06mm",(Užs1!E93/1000)*Užs1!L93,0)+(IF(Užs1!G93="PVC-06mm",(Užs1!E93/1000)*Užs1!L93,0)+(IF(Užs1!I93="PVC-06mm",(Užs1!H93/1000)*Užs1!L93,0)+(IF(Užs1!J93="PVC-06mm",(Užs1!H93/1000)*Užs1!L93,0)))))</f>
        <v>0</v>
      </c>
      <c r="V54" s="92">
        <f>SUM(IF(Užs1!F93="PVC-08mm",(Užs1!E93/1000)*Užs1!L93,0)+(IF(Užs1!G93="PVC-08mm",(Užs1!E93/1000)*Užs1!L93,0)+(IF(Užs1!I93="PVC-08mm",(Užs1!H93/1000)*Užs1!L93,0)+(IF(Užs1!J93="PVC-08mm",(Užs1!H93/1000)*Užs1!L93,0)))))</f>
        <v>0</v>
      </c>
      <c r="W54" s="92">
        <f>SUM(IF(Užs1!F93="PVC-1mm",(Užs1!E93/1000)*Užs1!L93,0)+(IF(Užs1!G93="PVC-1mm",(Užs1!E93/1000)*Užs1!L93,0)+(IF(Užs1!I93="PVC-1mm",(Užs1!H93/1000)*Užs1!L93,0)+(IF(Užs1!J93="PVC-1mm",(Užs1!H93/1000)*Užs1!L93,0)))))</f>
        <v>0</v>
      </c>
      <c r="X54" s="92">
        <f>SUM(IF(Užs1!F93="PVC-2mm",(Užs1!E93/1000)*Užs1!L93,0)+(IF(Užs1!G93="PVC-2mm",(Užs1!E93/1000)*Užs1!L93,0)+(IF(Užs1!I93="PVC-2mm",(Užs1!H93/1000)*Užs1!L93,0)+(IF(Užs1!J93="PVC-2mm",(Užs1!H93/1000)*Užs1!L93,0)))))</f>
        <v>0</v>
      </c>
      <c r="Y54" s="92">
        <f>SUM(IF(Užs1!F93="PVC-42/2mm",(Užs1!E93/1000)*Užs1!L93,0)+(IF(Užs1!G93="PVC-42/2mm",(Užs1!E93/1000)*Užs1!L93,0)+(IF(Užs1!I93="PVC-42/2mm",(Užs1!H93/1000)*Užs1!L93,0)+(IF(Užs1!J93="PVC-42/2mm",(Užs1!H93/1000)*Užs1!L93,0)))))</f>
        <v>0</v>
      </c>
      <c r="Z54" s="313">
        <f>SUM(IF(Užs1!F93="BESIULIS-08mm",(Užs1!E93/1000)*Užs1!L93,0)+(IF(Užs1!G93="BESIULIS-08mm",(Užs1!E93/1000)*Užs1!L93,0)+(IF(Užs1!I93="BESIULIS-08mm",(Užs1!H93/1000)*Užs1!L93,0)+(IF(Užs1!J93="BESIULIS-08mm",(Užs1!H93/1000)*Užs1!L93,0)))))</f>
        <v>0</v>
      </c>
      <c r="AA54" s="313">
        <f>SUM(IF(Užs1!F93="BESIULIS-1mm",(Užs1!E93/1000)*Užs1!L93,0)+(IF(Užs1!G93="BESIULIS-1mm",(Užs1!E93/1000)*Užs1!L93,0)+(IF(Užs1!I93="BESIULIS-1mm",(Užs1!H93/1000)*Užs1!L93,0)+(IF(Užs1!J93="BESIULIS-1mm",(Užs1!H93/1000)*Užs1!L93,0)))))</f>
        <v>0</v>
      </c>
      <c r="AB54" s="313">
        <f>SUM(IF(Užs1!F93="BESIULIS-2mm",(Užs1!E93/1000)*Užs1!L93,0)+(IF(Užs1!G93="BESIULIS-2mm",(Užs1!E93/1000)*Užs1!L93,0)+(IF(Užs1!I93="BESIULIS-2mm",(Užs1!H93/1000)*Užs1!L93,0)+(IF(Užs1!J93="BESIULIS-2mm",(Užs1!H93/1000)*Užs1!L93,0)))))</f>
        <v>0</v>
      </c>
      <c r="AC54" s="93">
        <f>SUM(IF(Užs1!F93="KLIEN-PVC-04mm",(Užs1!E93/1000)*Užs1!L93,0)+(IF(Užs1!G93="KLIEN-PVC-04mm",(Užs1!E93/1000)*Užs1!L93,0)+(IF(Užs1!I93="KLIEN-PVC-04mm",(Užs1!H93/1000)*Užs1!L93,0)+(IF(Užs1!J93="KLIEN-PVC-04mm",(Užs1!H93/1000)*Užs1!L93,0)))))</f>
        <v>0</v>
      </c>
      <c r="AD54" s="93">
        <f>SUM(IF(Užs1!F93="KLIEN-PVC-06mm",(Užs1!E93/1000)*Užs1!L93,0)+(IF(Užs1!G93="KLIEN-PVC-06mm",(Užs1!E93/1000)*Užs1!L93,0)+(IF(Užs1!I93="KLIEN-PVC-06mm",(Užs1!H93/1000)*Užs1!L93,0)+(IF(Užs1!J93="KLIEN-PVC-06mm",(Užs1!H93/1000)*Užs1!L93,0)))))</f>
        <v>0</v>
      </c>
      <c r="AE54" s="93">
        <f>SUM(IF(Užs1!F93="KLIEN-PVC-08mm",(Užs1!E93/1000)*Užs1!L93,0)+(IF(Užs1!G93="KLIEN-PVC-08mm",(Užs1!E93/1000)*Užs1!L93,0)+(IF(Užs1!I93="KLIEN-PVC-08mm",(Užs1!H93/1000)*Užs1!L93,0)+(IF(Užs1!J93="KLIEN-PVC-08mm",(Užs1!H93/1000)*Užs1!L93,0)))))</f>
        <v>0</v>
      </c>
      <c r="AF54" s="93">
        <f>SUM(IF(Užs1!F93="KLIEN-PVC-1mm",(Užs1!E93/1000)*Užs1!L93,0)+(IF(Užs1!G93="KLIEN-PVC-1mm",(Užs1!E93/1000)*Užs1!L93,0)+(IF(Užs1!I93="KLIEN-PVC-1mm",(Užs1!H93/1000)*Užs1!L93,0)+(IF(Užs1!J93="KLIEN-PVC-1mm",(Užs1!H93/1000)*Užs1!L93,0)))))</f>
        <v>0</v>
      </c>
      <c r="AG54" s="93">
        <f>SUM(IF(Užs1!F93="KLIEN-PVC-2mm",(Užs1!E93/1000)*Užs1!L93,0)+(IF(Užs1!G93="KLIEN-PVC-2mm",(Užs1!E93/1000)*Užs1!L93,0)+(IF(Užs1!I93="KLIEN-PVC-2mm",(Užs1!H93/1000)*Užs1!L93,0)+(IF(Užs1!J93="KLIEN-PVC-2mm",(Užs1!H93/1000)*Užs1!L93,0)))))</f>
        <v>0</v>
      </c>
      <c r="AH54" s="93">
        <f>SUM(IF(Užs1!F93="KLIEN-PVC-42/2mm",(Užs1!E93/1000)*Užs1!L93,0)+(IF(Užs1!G93="KLIEN-PVC-42/2mm",(Užs1!E93/1000)*Užs1!L93,0)+(IF(Užs1!I93="KLIEN-PVC-42/2mm",(Užs1!H93/1000)*Užs1!L93,0)+(IF(Užs1!J93="KLIEN-PVC-42/2mm",(Užs1!H93/1000)*Užs1!L93,0)))))</f>
        <v>0</v>
      </c>
      <c r="AI54" s="315">
        <f>SUM(IF(Užs1!F93="KLIEN-BESIUL-08mm",(Užs1!E93/1000)*Užs1!L93,0)+(IF(Užs1!G93="KLIEN-BESIUL-08mm",(Užs1!E93/1000)*Užs1!L93,0)+(IF(Užs1!I93="KLIEN-BESIUL-08mm",(Užs1!H93/1000)*Užs1!L93,0)+(IF(Užs1!J93="KLIEN-BESIUL-08mm",(Užs1!H93/1000)*Užs1!L93,0)))))</f>
        <v>0</v>
      </c>
      <c r="AJ54" s="315">
        <f>SUM(IF(Užs1!F93="KLIEN-BESIUL-1mm",(Užs1!E93/1000)*Užs1!L93,0)+(IF(Užs1!G93="KLIEN-BESIUL-1mm",(Užs1!E93/1000)*Užs1!L93,0)+(IF(Užs1!I93="KLIEN-BESIUL-1mm",(Užs1!H93/1000)*Užs1!L93,0)+(IF(Užs1!J93="KLIEN-BESIUL-1mm",(Užs1!H93/1000)*Užs1!L93,0)))))</f>
        <v>0</v>
      </c>
      <c r="AK54" s="315">
        <f>SUM(IF(Užs1!F93="KLIEN-BESIUL-2mm",(Užs1!E93/1000)*Užs1!L93,0)+(IF(Užs1!G93="KLIEN-BESIUL-2mm",(Užs1!E93/1000)*Užs1!L93,0)+(IF(Užs1!I93="KLIEN-BESIUL-2mm",(Užs1!H93/1000)*Užs1!L93,0)+(IF(Užs1!J93="KLIEN-BESIUL-2mm",(Užs1!H93/1000)*Užs1!L93,0)))))</f>
        <v>0</v>
      </c>
      <c r="AL54" s="94">
        <f>SUM(IF(Užs1!F93="NE-PL-PVC-04mm",(Užs1!E93/1000)*Užs1!L93,0)+(IF(Užs1!G93="NE-PL-PVC-04mm",(Užs1!E93/1000)*Užs1!L93,0)+(IF(Užs1!I93="NE-PL-PVC-04mm",(Užs1!H93/1000)*Užs1!L93,0)+(IF(Užs1!J93="NE-PL-PVC-04mm",(Užs1!H93/1000)*Užs1!L93,0)))))</f>
        <v>0</v>
      </c>
      <c r="AM54" s="94">
        <f>SUM(IF(Užs1!F93="NE-PL-PVC-06mm",(Užs1!E93/1000)*Užs1!L93,0)+(IF(Užs1!G93="NE-PL-PVC-06mm",(Užs1!E93/1000)*Užs1!L93,0)+(IF(Užs1!I93="NE-PL-PVC-06mm",(Užs1!H93/1000)*Užs1!L93,0)+(IF(Užs1!J93="NE-PL-PVC-06mm",(Užs1!H93/1000)*Užs1!L93,0)))))</f>
        <v>0</v>
      </c>
      <c r="AN54" s="94">
        <f>SUM(IF(Užs1!F93="NE-PL-PVC-08mm",(Užs1!E93/1000)*Užs1!L93,0)+(IF(Užs1!G93="NE-PL-PVC-08mm",(Užs1!E93/1000)*Užs1!L93,0)+(IF(Užs1!I93="NE-PL-PVC-08mm",(Užs1!H93/1000)*Užs1!L93,0)+(IF(Užs1!J93="NE-PL-PVC-08mm",(Užs1!H93/1000)*Užs1!L93,0)))))</f>
        <v>0</v>
      </c>
      <c r="AO54" s="94">
        <f>SUM(IF(Užs1!F93="NE-PL-PVC-1mm",(Užs1!E93/1000)*Užs1!L93,0)+(IF(Užs1!G93="NE-PL-PVC-1mm",(Užs1!E93/1000)*Užs1!L93,0)+(IF(Užs1!I93="NE-PL-PVC-1mm",(Užs1!H93/1000)*Užs1!L93,0)+(IF(Užs1!J93="NE-PL-PVC-1mm",(Užs1!H93/1000)*Užs1!L93,0)))))</f>
        <v>0</v>
      </c>
      <c r="AP54" s="94">
        <f>SUM(IF(Užs1!F93="NE-PL-PVC-2mm",(Užs1!E93/1000)*Užs1!L93,0)+(IF(Užs1!G93="NE-PL-PVC-2mm",(Užs1!E93/1000)*Užs1!L93,0)+(IF(Užs1!I93="NE-PL-PVC-2mm",(Užs1!H93/1000)*Užs1!L93,0)+(IF(Užs1!J93="NE-PL-PVC-2mm",(Užs1!H93/1000)*Užs1!L93,0)))))</f>
        <v>0</v>
      </c>
      <c r="AQ54" s="94">
        <f>SUM(IF(Užs1!F93="NE-PL-PVC-42/2mm",(Užs1!E93/1000)*Užs1!L93,0)+(IF(Užs1!G93="NE-PL-PVC-42/2mm",(Užs1!E93/1000)*Užs1!L93,0)+(IF(Užs1!I93="NE-PL-PVC-42/2mm",(Užs1!H93/1000)*Užs1!L93,0)+(IF(Užs1!J93="NE-PL-PVC-42/2mm",(Užs1!H93/1000)*Užs1!L93,0)))))</f>
        <v>0</v>
      </c>
      <c r="AR54" s="79"/>
    </row>
    <row r="55" spans="1:44" ht="16.8">
      <c r="A55" s="79"/>
      <c r="B55" s="79"/>
      <c r="C55" s="95"/>
      <c r="D55" s="79"/>
      <c r="E55" s="79"/>
      <c r="F55" s="79"/>
      <c r="G55" s="79"/>
      <c r="H55" s="79"/>
      <c r="I55" s="79"/>
      <c r="J55" s="79"/>
      <c r="K55" s="87">
        <v>54</v>
      </c>
      <c r="L55" s="88">
        <f>Užs1!L94</f>
        <v>0</v>
      </c>
      <c r="M55" s="89">
        <f>(Užs1!E94/1000)*(Užs1!H94/1000)*Užs1!L94</f>
        <v>0</v>
      </c>
      <c r="N55" s="90">
        <f>SUM(IF(Užs1!F94="MEL",(Užs1!E94/1000)*Užs1!L94,0)+(IF(Užs1!G94="MEL",(Užs1!E94/1000)*Užs1!L94,0)+(IF(Užs1!I94="MEL",(Užs1!H94/1000)*Užs1!L94,0)+(IF(Užs1!J94="MEL",(Užs1!H94/1000)*Užs1!L94,0)))))</f>
        <v>0</v>
      </c>
      <c r="O55" s="91">
        <f>SUM(IF(Užs1!F94="MEL-BALTAS",(Užs1!E94/1000)*Užs1!L94,0)+(IF(Užs1!G94="MEL-BALTAS",(Užs1!E94/1000)*Užs1!L94,0)+(IF(Užs1!I94="MEL-BALTAS",(Užs1!H94/1000)*Užs1!L94,0)+(IF(Užs1!J94="MEL-BALTAS",(Užs1!H94/1000)*Užs1!L94,0)))))</f>
        <v>0</v>
      </c>
      <c r="P55" s="91">
        <f>SUM(IF(Užs1!F94="MEL-PILKAS",(Užs1!E94/1000)*Užs1!L94,0)+(IF(Užs1!G94="MEL-PILKAS",(Užs1!E94/1000)*Užs1!L94,0)+(IF(Užs1!I94="MEL-PILKAS",(Užs1!H94/1000)*Užs1!L94,0)+(IF(Užs1!J94="MEL-PILKAS",(Užs1!H94/1000)*Užs1!L94,0)))))</f>
        <v>0</v>
      </c>
      <c r="Q55" s="91">
        <f>SUM(IF(Užs1!F94="MEL-KLIENTO",(Užs1!E94/1000)*Užs1!L94,0)+(IF(Užs1!G94="MEL-KLIENTO",(Užs1!E94/1000)*Užs1!L94,0)+(IF(Užs1!I94="MEL-KLIENTO",(Užs1!H94/1000)*Užs1!L94,0)+(IF(Užs1!J94="MEL-KLIENTO",(Užs1!H94/1000)*Užs1!L94,0)))))</f>
        <v>0</v>
      </c>
      <c r="R55" s="91">
        <f>SUM(IF(Užs1!F94="MEL-NE-PL",(Užs1!E94/1000)*Užs1!L94,0)+(IF(Užs1!G94="MEL-NE-PL",(Užs1!E94/1000)*Užs1!L94,0)+(IF(Užs1!I94="MEL-NE-PL",(Užs1!H94/1000)*Užs1!L94,0)+(IF(Užs1!J94="MEL-NE-PL",(Užs1!H94/1000)*Užs1!L94,0)))))</f>
        <v>0</v>
      </c>
      <c r="S55" s="91">
        <f>SUM(IF(Užs1!F94="MEL-40mm",(Užs1!E94/1000)*Užs1!L94,0)+(IF(Užs1!G94="MEL-40mm",(Užs1!E94/1000)*Užs1!L94,0)+(IF(Užs1!I94="MEL-40mm",(Užs1!H94/1000)*Užs1!L94,0)+(IF(Užs1!J94="MEL-40mm",(Užs1!H94/1000)*Užs1!L94,0)))))</f>
        <v>0</v>
      </c>
      <c r="T55" s="92">
        <f>SUM(IF(Užs1!F94="PVC-04mm",(Užs1!E94/1000)*Užs1!L94,0)+(IF(Užs1!G94="PVC-04mm",(Užs1!E94/1000)*Užs1!L94,0)+(IF(Užs1!I94="PVC-04mm",(Užs1!H94/1000)*Užs1!L94,0)+(IF(Užs1!J94="PVC-04mm",(Užs1!H94/1000)*Užs1!L94,0)))))</f>
        <v>0</v>
      </c>
      <c r="U55" s="92">
        <f>SUM(IF(Užs1!F94="PVC-06mm",(Užs1!E94/1000)*Užs1!L94,0)+(IF(Užs1!G94="PVC-06mm",(Užs1!E94/1000)*Užs1!L94,0)+(IF(Užs1!I94="PVC-06mm",(Užs1!H94/1000)*Užs1!L94,0)+(IF(Užs1!J94="PVC-06mm",(Užs1!H94/1000)*Užs1!L94,0)))))</f>
        <v>0</v>
      </c>
      <c r="V55" s="92">
        <f>SUM(IF(Užs1!F94="PVC-08mm",(Užs1!E94/1000)*Užs1!L94,0)+(IF(Užs1!G94="PVC-08mm",(Užs1!E94/1000)*Užs1!L94,0)+(IF(Užs1!I94="PVC-08mm",(Užs1!H94/1000)*Užs1!L94,0)+(IF(Užs1!J94="PVC-08mm",(Užs1!H94/1000)*Užs1!L94,0)))))</f>
        <v>0</v>
      </c>
      <c r="W55" s="92">
        <f>SUM(IF(Užs1!F94="PVC-1mm",(Užs1!E94/1000)*Užs1!L94,0)+(IF(Užs1!G94="PVC-1mm",(Užs1!E94/1000)*Užs1!L94,0)+(IF(Užs1!I94="PVC-1mm",(Užs1!H94/1000)*Užs1!L94,0)+(IF(Užs1!J94="PVC-1mm",(Užs1!H94/1000)*Užs1!L94,0)))))</f>
        <v>0</v>
      </c>
      <c r="X55" s="92">
        <f>SUM(IF(Užs1!F94="PVC-2mm",(Užs1!E94/1000)*Užs1!L94,0)+(IF(Užs1!G94="PVC-2mm",(Užs1!E94/1000)*Užs1!L94,0)+(IF(Užs1!I94="PVC-2mm",(Užs1!H94/1000)*Užs1!L94,0)+(IF(Užs1!J94="PVC-2mm",(Užs1!H94/1000)*Užs1!L94,0)))))</f>
        <v>0</v>
      </c>
      <c r="Y55" s="92">
        <f>SUM(IF(Užs1!F94="PVC-42/2mm",(Užs1!E94/1000)*Užs1!L94,0)+(IF(Užs1!G94="PVC-42/2mm",(Užs1!E94/1000)*Užs1!L94,0)+(IF(Užs1!I94="PVC-42/2mm",(Užs1!H94/1000)*Užs1!L94,0)+(IF(Užs1!J94="PVC-42/2mm",(Užs1!H94/1000)*Užs1!L94,0)))))</f>
        <v>0</v>
      </c>
      <c r="Z55" s="313">
        <f>SUM(IF(Užs1!F94="BESIULIS-08mm",(Užs1!E94/1000)*Užs1!L94,0)+(IF(Užs1!G94="BESIULIS-08mm",(Užs1!E94/1000)*Užs1!L94,0)+(IF(Užs1!I94="BESIULIS-08mm",(Užs1!H94/1000)*Užs1!L94,0)+(IF(Užs1!J94="BESIULIS-08mm",(Užs1!H94/1000)*Užs1!L94,0)))))</f>
        <v>0</v>
      </c>
      <c r="AA55" s="313">
        <f>SUM(IF(Užs1!F94="BESIULIS-1mm",(Užs1!E94/1000)*Užs1!L94,0)+(IF(Užs1!G94="BESIULIS-1mm",(Užs1!E94/1000)*Užs1!L94,0)+(IF(Užs1!I94="BESIULIS-1mm",(Užs1!H94/1000)*Užs1!L94,0)+(IF(Užs1!J94="BESIULIS-1mm",(Užs1!H94/1000)*Užs1!L94,0)))))</f>
        <v>0</v>
      </c>
      <c r="AB55" s="313">
        <f>SUM(IF(Užs1!F94="BESIULIS-2mm",(Užs1!E94/1000)*Užs1!L94,0)+(IF(Užs1!G94="BESIULIS-2mm",(Užs1!E94/1000)*Užs1!L94,0)+(IF(Užs1!I94="BESIULIS-2mm",(Užs1!H94/1000)*Užs1!L94,0)+(IF(Užs1!J94="BESIULIS-2mm",(Užs1!H94/1000)*Užs1!L94,0)))))</f>
        <v>0</v>
      </c>
      <c r="AC55" s="93">
        <f>SUM(IF(Užs1!F94="KLIEN-PVC-04mm",(Užs1!E94/1000)*Užs1!L94,0)+(IF(Užs1!G94="KLIEN-PVC-04mm",(Užs1!E94/1000)*Užs1!L94,0)+(IF(Užs1!I94="KLIEN-PVC-04mm",(Užs1!H94/1000)*Užs1!L94,0)+(IF(Užs1!J94="KLIEN-PVC-04mm",(Užs1!H94/1000)*Užs1!L94,0)))))</f>
        <v>0</v>
      </c>
      <c r="AD55" s="93">
        <f>SUM(IF(Užs1!F94="KLIEN-PVC-06mm",(Užs1!E94/1000)*Užs1!L94,0)+(IF(Užs1!G94="KLIEN-PVC-06mm",(Užs1!E94/1000)*Užs1!L94,0)+(IF(Užs1!I94="KLIEN-PVC-06mm",(Užs1!H94/1000)*Užs1!L94,0)+(IF(Užs1!J94="KLIEN-PVC-06mm",(Užs1!H94/1000)*Užs1!L94,0)))))</f>
        <v>0</v>
      </c>
      <c r="AE55" s="93">
        <f>SUM(IF(Užs1!F94="KLIEN-PVC-08mm",(Užs1!E94/1000)*Užs1!L94,0)+(IF(Užs1!G94="KLIEN-PVC-08mm",(Užs1!E94/1000)*Užs1!L94,0)+(IF(Užs1!I94="KLIEN-PVC-08mm",(Užs1!H94/1000)*Užs1!L94,0)+(IF(Užs1!J94="KLIEN-PVC-08mm",(Užs1!H94/1000)*Užs1!L94,0)))))</f>
        <v>0</v>
      </c>
      <c r="AF55" s="93">
        <f>SUM(IF(Užs1!F94="KLIEN-PVC-1mm",(Užs1!E94/1000)*Užs1!L94,0)+(IF(Užs1!G94="KLIEN-PVC-1mm",(Užs1!E94/1000)*Užs1!L94,0)+(IF(Užs1!I94="KLIEN-PVC-1mm",(Užs1!H94/1000)*Užs1!L94,0)+(IF(Užs1!J94="KLIEN-PVC-1mm",(Užs1!H94/1000)*Užs1!L94,0)))))</f>
        <v>0</v>
      </c>
      <c r="AG55" s="93">
        <f>SUM(IF(Užs1!F94="KLIEN-PVC-2mm",(Užs1!E94/1000)*Užs1!L94,0)+(IF(Užs1!G94="KLIEN-PVC-2mm",(Užs1!E94/1000)*Užs1!L94,0)+(IF(Užs1!I94="KLIEN-PVC-2mm",(Užs1!H94/1000)*Užs1!L94,0)+(IF(Užs1!J94="KLIEN-PVC-2mm",(Užs1!H94/1000)*Užs1!L94,0)))))</f>
        <v>0</v>
      </c>
      <c r="AH55" s="93">
        <f>SUM(IF(Užs1!F94="KLIEN-PVC-42/2mm",(Užs1!E94/1000)*Užs1!L94,0)+(IF(Užs1!G94="KLIEN-PVC-42/2mm",(Užs1!E94/1000)*Užs1!L94,0)+(IF(Užs1!I94="KLIEN-PVC-42/2mm",(Užs1!H94/1000)*Užs1!L94,0)+(IF(Užs1!J94="KLIEN-PVC-42/2mm",(Užs1!H94/1000)*Užs1!L94,0)))))</f>
        <v>0</v>
      </c>
      <c r="AI55" s="315">
        <f>SUM(IF(Užs1!F94="KLIEN-BESIUL-08mm",(Užs1!E94/1000)*Užs1!L94,0)+(IF(Užs1!G94="KLIEN-BESIUL-08mm",(Užs1!E94/1000)*Užs1!L94,0)+(IF(Užs1!I94="KLIEN-BESIUL-08mm",(Užs1!H94/1000)*Užs1!L94,0)+(IF(Užs1!J94="KLIEN-BESIUL-08mm",(Užs1!H94/1000)*Užs1!L94,0)))))</f>
        <v>0</v>
      </c>
      <c r="AJ55" s="315">
        <f>SUM(IF(Užs1!F94="KLIEN-BESIUL-1mm",(Užs1!E94/1000)*Užs1!L94,0)+(IF(Užs1!G94="KLIEN-BESIUL-1mm",(Užs1!E94/1000)*Užs1!L94,0)+(IF(Užs1!I94="KLIEN-BESIUL-1mm",(Užs1!H94/1000)*Užs1!L94,0)+(IF(Užs1!J94="KLIEN-BESIUL-1mm",(Užs1!H94/1000)*Užs1!L94,0)))))</f>
        <v>0</v>
      </c>
      <c r="AK55" s="315">
        <f>SUM(IF(Užs1!F94="KLIEN-BESIUL-2mm",(Užs1!E94/1000)*Užs1!L94,0)+(IF(Užs1!G94="KLIEN-BESIUL-2mm",(Užs1!E94/1000)*Užs1!L94,0)+(IF(Užs1!I94="KLIEN-BESIUL-2mm",(Užs1!H94/1000)*Užs1!L94,0)+(IF(Užs1!J94="KLIEN-BESIUL-2mm",(Užs1!H94/1000)*Užs1!L94,0)))))</f>
        <v>0</v>
      </c>
      <c r="AL55" s="94">
        <f>SUM(IF(Užs1!F94="NE-PL-PVC-04mm",(Užs1!E94/1000)*Užs1!L94,0)+(IF(Užs1!G94="NE-PL-PVC-04mm",(Užs1!E94/1000)*Užs1!L94,0)+(IF(Užs1!I94="NE-PL-PVC-04mm",(Užs1!H94/1000)*Užs1!L94,0)+(IF(Užs1!J94="NE-PL-PVC-04mm",(Užs1!H94/1000)*Užs1!L94,0)))))</f>
        <v>0</v>
      </c>
      <c r="AM55" s="94">
        <f>SUM(IF(Užs1!F94="NE-PL-PVC-06mm",(Užs1!E94/1000)*Užs1!L94,0)+(IF(Užs1!G94="NE-PL-PVC-06mm",(Užs1!E94/1000)*Užs1!L94,0)+(IF(Užs1!I94="NE-PL-PVC-06mm",(Užs1!H94/1000)*Užs1!L94,0)+(IF(Užs1!J94="NE-PL-PVC-06mm",(Užs1!H94/1000)*Užs1!L94,0)))))</f>
        <v>0</v>
      </c>
      <c r="AN55" s="94">
        <f>SUM(IF(Užs1!F94="NE-PL-PVC-08mm",(Užs1!E94/1000)*Užs1!L94,0)+(IF(Užs1!G94="NE-PL-PVC-08mm",(Užs1!E94/1000)*Užs1!L94,0)+(IF(Užs1!I94="NE-PL-PVC-08mm",(Užs1!H94/1000)*Užs1!L94,0)+(IF(Užs1!J94="NE-PL-PVC-08mm",(Užs1!H94/1000)*Užs1!L94,0)))))</f>
        <v>0</v>
      </c>
      <c r="AO55" s="94">
        <f>SUM(IF(Užs1!F94="NE-PL-PVC-1mm",(Užs1!E94/1000)*Užs1!L94,0)+(IF(Užs1!G94="NE-PL-PVC-1mm",(Užs1!E94/1000)*Užs1!L94,0)+(IF(Užs1!I94="NE-PL-PVC-1mm",(Užs1!H94/1000)*Užs1!L94,0)+(IF(Užs1!J94="NE-PL-PVC-1mm",(Užs1!H94/1000)*Užs1!L94,0)))))</f>
        <v>0</v>
      </c>
      <c r="AP55" s="94">
        <f>SUM(IF(Užs1!F94="NE-PL-PVC-2mm",(Užs1!E94/1000)*Užs1!L94,0)+(IF(Užs1!G94="NE-PL-PVC-2mm",(Užs1!E94/1000)*Užs1!L94,0)+(IF(Užs1!I94="NE-PL-PVC-2mm",(Užs1!H94/1000)*Užs1!L94,0)+(IF(Užs1!J94="NE-PL-PVC-2mm",(Užs1!H94/1000)*Užs1!L94,0)))))</f>
        <v>0</v>
      </c>
      <c r="AQ55" s="94">
        <f>SUM(IF(Užs1!F94="NE-PL-PVC-42/2mm",(Užs1!E94/1000)*Užs1!L94,0)+(IF(Užs1!G94="NE-PL-PVC-42/2mm",(Užs1!E94/1000)*Užs1!L94,0)+(IF(Užs1!I94="NE-PL-PVC-42/2mm",(Užs1!H94/1000)*Užs1!L94,0)+(IF(Užs1!J94="NE-PL-PVC-42/2mm",(Užs1!H94/1000)*Užs1!L94,0)))))</f>
        <v>0</v>
      </c>
      <c r="AR55" s="79"/>
    </row>
    <row r="56" spans="1:44" ht="16.8">
      <c r="A56" s="79"/>
      <c r="B56" s="79"/>
      <c r="C56" s="95"/>
      <c r="D56" s="79"/>
      <c r="E56" s="79"/>
      <c r="F56" s="79"/>
      <c r="G56" s="79"/>
      <c r="H56" s="79"/>
      <c r="I56" s="79"/>
      <c r="J56" s="79"/>
      <c r="K56" s="87">
        <v>55</v>
      </c>
      <c r="L56" s="88">
        <f>Užs1!L95</f>
        <v>0</v>
      </c>
      <c r="M56" s="89">
        <f>(Užs1!E95/1000)*(Užs1!H95/1000)*Užs1!L95</f>
        <v>0</v>
      </c>
      <c r="N56" s="90">
        <f>SUM(IF(Užs1!F95="MEL",(Užs1!E95/1000)*Užs1!L95,0)+(IF(Užs1!G95="MEL",(Užs1!E95/1000)*Užs1!L95,0)+(IF(Užs1!I95="MEL",(Užs1!H95/1000)*Užs1!L95,0)+(IF(Užs1!J95="MEL",(Užs1!H95/1000)*Užs1!L95,0)))))</f>
        <v>0</v>
      </c>
      <c r="O56" s="91">
        <f>SUM(IF(Užs1!F95="MEL-BALTAS",(Užs1!E95/1000)*Užs1!L95,0)+(IF(Užs1!G95="MEL-BALTAS",(Užs1!E95/1000)*Užs1!L95,0)+(IF(Užs1!I95="MEL-BALTAS",(Užs1!H95/1000)*Užs1!L95,0)+(IF(Užs1!J95="MEL-BALTAS",(Užs1!H95/1000)*Užs1!L95,0)))))</f>
        <v>0</v>
      </c>
      <c r="P56" s="91">
        <f>SUM(IF(Užs1!F95="MEL-PILKAS",(Užs1!E95/1000)*Užs1!L95,0)+(IF(Užs1!G95="MEL-PILKAS",(Užs1!E95/1000)*Užs1!L95,0)+(IF(Užs1!I95="MEL-PILKAS",(Užs1!H95/1000)*Užs1!L95,0)+(IF(Užs1!J95="MEL-PILKAS",(Užs1!H95/1000)*Užs1!L95,0)))))</f>
        <v>0</v>
      </c>
      <c r="Q56" s="91">
        <f>SUM(IF(Užs1!F95="MEL-KLIENTO",(Užs1!E95/1000)*Užs1!L95,0)+(IF(Užs1!G95="MEL-KLIENTO",(Užs1!E95/1000)*Užs1!L95,0)+(IF(Užs1!I95="MEL-KLIENTO",(Užs1!H95/1000)*Užs1!L95,0)+(IF(Užs1!J95="MEL-KLIENTO",(Užs1!H95/1000)*Užs1!L95,0)))))</f>
        <v>0</v>
      </c>
      <c r="R56" s="91">
        <f>SUM(IF(Užs1!F95="MEL-NE-PL",(Užs1!E95/1000)*Užs1!L95,0)+(IF(Užs1!G95="MEL-NE-PL",(Užs1!E95/1000)*Užs1!L95,0)+(IF(Užs1!I95="MEL-NE-PL",(Užs1!H95/1000)*Užs1!L95,0)+(IF(Užs1!J95="MEL-NE-PL",(Užs1!H95/1000)*Užs1!L95,0)))))</f>
        <v>0</v>
      </c>
      <c r="S56" s="91">
        <f>SUM(IF(Užs1!F95="MEL-40mm",(Užs1!E95/1000)*Užs1!L95,0)+(IF(Užs1!G95="MEL-40mm",(Užs1!E95/1000)*Užs1!L95,0)+(IF(Užs1!I95="MEL-40mm",(Užs1!H95/1000)*Užs1!L95,0)+(IF(Užs1!J95="MEL-40mm",(Užs1!H95/1000)*Užs1!L95,0)))))</f>
        <v>0</v>
      </c>
      <c r="T56" s="92">
        <f>SUM(IF(Užs1!F95="PVC-04mm",(Užs1!E95/1000)*Užs1!L95,0)+(IF(Užs1!G95="PVC-04mm",(Užs1!E95/1000)*Užs1!L95,0)+(IF(Užs1!I95="PVC-04mm",(Užs1!H95/1000)*Užs1!L95,0)+(IF(Užs1!J95="PVC-04mm",(Užs1!H95/1000)*Užs1!L95,0)))))</f>
        <v>0</v>
      </c>
      <c r="U56" s="92">
        <f>SUM(IF(Užs1!F95="PVC-06mm",(Užs1!E95/1000)*Užs1!L95,0)+(IF(Užs1!G95="PVC-06mm",(Užs1!E95/1000)*Užs1!L95,0)+(IF(Užs1!I95="PVC-06mm",(Užs1!H95/1000)*Užs1!L95,0)+(IF(Užs1!J95="PVC-06mm",(Užs1!H95/1000)*Užs1!L95,0)))))</f>
        <v>0</v>
      </c>
      <c r="V56" s="92">
        <f>SUM(IF(Užs1!F95="PVC-08mm",(Užs1!E95/1000)*Užs1!L95,0)+(IF(Užs1!G95="PVC-08mm",(Užs1!E95/1000)*Užs1!L95,0)+(IF(Užs1!I95="PVC-08mm",(Užs1!H95/1000)*Užs1!L95,0)+(IF(Užs1!J95="PVC-08mm",(Užs1!H95/1000)*Užs1!L95,0)))))</f>
        <v>0</v>
      </c>
      <c r="W56" s="92">
        <f>SUM(IF(Užs1!F95="PVC-1mm",(Užs1!E95/1000)*Užs1!L95,0)+(IF(Užs1!G95="PVC-1mm",(Užs1!E95/1000)*Užs1!L95,0)+(IF(Užs1!I95="PVC-1mm",(Užs1!H95/1000)*Užs1!L95,0)+(IF(Užs1!J95="PVC-1mm",(Užs1!H95/1000)*Užs1!L95,0)))))</f>
        <v>0</v>
      </c>
      <c r="X56" s="92">
        <f>SUM(IF(Užs1!F95="PVC-2mm",(Užs1!E95/1000)*Užs1!L95,0)+(IF(Užs1!G95="PVC-2mm",(Užs1!E95/1000)*Užs1!L95,0)+(IF(Užs1!I95="PVC-2mm",(Užs1!H95/1000)*Užs1!L95,0)+(IF(Užs1!J95="PVC-2mm",(Užs1!H95/1000)*Užs1!L95,0)))))</f>
        <v>0</v>
      </c>
      <c r="Y56" s="92">
        <f>SUM(IF(Užs1!F95="PVC-42/2mm",(Užs1!E95/1000)*Užs1!L95,0)+(IF(Užs1!G95="PVC-42/2mm",(Užs1!E95/1000)*Užs1!L95,0)+(IF(Užs1!I95="PVC-42/2mm",(Užs1!H95/1000)*Užs1!L95,0)+(IF(Užs1!J95="PVC-42/2mm",(Užs1!H95/1000)*Užs1!L95,0)))))</f>
        <v>0</v>
      </c>
      <c r="Z56" s="313">
        <f>SUM(IF(Užs1!F95="BESIULIS-08mm",(Užs1!E95/1000)*Užs1!L95,0)+(IF(Užs1!G95="BESIULIS-08mm",(Užs1!E95/1000)*Užs1!L95,0)+(IF(Užs1!I95="BESIULIS-08mm",(Užs1!H95/1000)*Užs1!L95,0)+(IF(Užs1!J95="BESIULIS-08mm",(Užs1!H95/1000)*Užs1!L95,0)))))</f>
        <v>0</v>
      </c>
      <c r="AA56" s="313">
        <f>SUM(IF(Užs1!F95="BESIULIS-1mm",(Užs1!E95/1000)*Užs1!L95,0)+(IF(Užs1!G95="BESIULIS-1mm",(Užs1!E95/1000)*Užs1!L95,0)+(IF(Užs1!I95="BESIULIS-1mm",(Užs1!H95/1000)*Užs1!L95,0)+(IF(Užs1!J95="BESIULIS-1mm",(Užs1!H95/1000)*Užs1!L95,0)))))</f>
        <v>0</v>
      </c>
      <c r="AB56" s="313">
        <f>SUM(IF(Užs1!F95="BESIULIS-2mm",(Užs1!E95/1000)*Užs1!L95,0)+(IF(Užs1!G95="BESIULIS-2mm",(Užs1!E95/1000)*Užs1!L95,0)+(IF(Užs1!I95="BESIULIS-2mm",(Užs1!H95/1000)*Užs1!L95,0)+(IF(Užs1!J95="BESIULIS-2mm",(Užs1!H95/1000)*Užs1!L95,0)))))</f>
        <v>0</v>
      </c>
      <c r="AC56" s="93">
        <f>SUM(IF(Užs1!F95="KLIEN-PVC-04mm",(Užs1!E95/1000)*Užs1!L95,0)+(IF(Užs1!G95="KLIEN-PVC-04mm",(Užs1!E95/1000)*Užs1!L95,0)+(IF(Užs1!I95="KLIEN-PVC-04mm",(Užs1!H95/1000)*Užs1!L95,0)+(IF(Užs1!J95="KLIEN-PVC-04mm",(Užs1!H95/1000)*Užs1!L95,0)))))</f>
        <v>0</v>
      </c>
      <c r="AD56" s="93">
        <f>SUM(IF(Užs1!F95="KLIEN-PVC-06mm",(Užs1!E95/1000)*Užs1!L95,0)+(IF(Užs1!G95="KLIEN-PVC-06mm",(Užs1!E95/1000)*Užs1!L95,0)+(IF(Užs1!I95="KLIEN-PVC-06mm",(Užs1!H95/1000)*Užs1!L95,0)+(IF(Užs1!J95="KLIEN-PVC-06mm",(Užs1!H95/1000)*Užs1!L95,0)))))</f>
        <v>0</v>
      </c>
      <c r="AE56" s="93">
        <f>SUM(IF(Užs1!F95="KLIEN-PVC-08mm",(Užs1!E95/1000)*Užs1!L95,0)+(IF(Užs1!G95="KLIEN-PVC-08mm",(Užs1!E95/1000)*Užs1!L95,0)+(IF(Užs1!I95="KLIEN-PVC-08mm",(Užs1!H95/1000)*Užs1!L95,0)+(IF(Užs1!J95="KLIEN-PVC-08mm",(Užs1!H95/1000)*Užs1!L95,0)))))</f>
        <v>0</v>
      </c>
      <c r="AF56" s="93">
        <f>SUM(IF(Užs1!F95="KLIEN-PVC-1mm",(Užs1!E95/1000)*Užs1!L95,0)+(IF(Užs1!G95="KLIEN-PVC-1mm",(Užs1!E95/1000)*Užs1!L95,0)+(IF(Užs1!I95="KLIEN-PVC-1mm",(Užs1!H95/1000)*Užs1!L95,0)+(IF(Užs1!J95="KLIEN-PVC-1mm",(Užs1!H95/1000)*Užs1!L95,0)))))</f>
        <v>0</v>
      </c>
      <c r="AG56" s="93">
        <f>SUM(IF(Užs1!F95="KLIEN-PVC-2mm",(Užs1!E95/1000)*Užs1!L95,0)+(IF(Užs1!G95="KLIEN-PVC-2mm",(Užs1!E95/1000)*Užs1!L95,0)+(IF(Užs1!I95="KLIEN-PVC-2mm",(Užs1!H95/1000)*Užs1!L95,0)+(IF(Užs1!J95="KLIEN-PVC-2mm",(Užs1!H95/1000)*Užs1!L95,0)))))</f>
        <v>0</v>
      </c>
      <c r="AH56" s="93">
        <f>SUM(IF(Užs1!F95="KLIEN-PVC-42/2mm",(Užs1!E95/1000)*Užs1!L95,0)+(IF(Užs1!G95="KLIEN-PVC-42/2mm",(Užs1!E95/1000)*Užs1!L95,0)+(IF(Užs1!I95="KLIEN-PVC-42/2mm",(Užs1!H95/1000)*Užs1!L95,0)+(IF(Užs1!J95="KLIEN-PVC-42/2mm",(Užs1!H95/1000)*Užs1!L95,0)))))</f>
        <v>0</v>
      </c>
      <c r="AI56" s="315">
        <f>SUM(IF(Užs1!F95="KLIEN-BESIUL-08mm",(Užs1!E95/1000)*Užs1!L95,0)+(IF(Užs1!G95="KLIEN-BESIUL-08mm",(Užs1!E95/1000)*Užs1!L95,0)+(IF(Užs1!I95="KLIEN-BESIUL-08mm",(Užs1!H95/1000)*Užs1!L95,0)+(IF(Užs1!J95="KLIEN-BESIUL-08mm",(Užs1!H95/1000)*Užs1!L95,0)))))</f>
        <v>0</v>
      </c>
      <c r="AJ56" s="315">
        <f>SUM(IF(Užs1!F95="KLIEN-BESIUL-1mm",(Užs1!E95/1000)*Užs1!L95,0)+(IF(Užs1!G95="KLIEN-BESIUL-1mm",(Užs1!E95/1000)*Užs1!L95,0)+(IF(Užs1!I95="KLIEN-BESIUL-1mm",(Užs1!H95/1000)*Užs1!L95,0)+(IF(Užs1!J95="KLIEN-BESIUL-1mm",(Užs1!H95/1000)*Užs1!L95,0)))))</f>
        <v>0</v>
      </c>
      <c r="AK56" s="315">
        <f>SUM(IF(Užs1!F95="KLIEN-BESIUL-2mm",(Užs1!E95/1000)*Užs1!L95,0)+(IF(Užs1!G95="KLIEN-BESIUL-2mm",(Užs1!E95/1000)*Užs1!L95,0)+(IF(Užs1!I95="KLIEN-BESIUL-2mm",(Užs1!H95/1000)*Užs1!L95,0)+(IF(Užs1!J95="KLIEN-BESIUL-2mm",(Užs1!H95/1000)*Užs1!L95,0)))))</f>
        <v>0</v>
      </c>
      <c r="AL56" s="94">
        <f>SUM(IF(Užs1!F95="NE-PL-PVC-04mm",(Užs1!E95/1000)*Užs1!L95,0)+(IF(Užs1!G95="NE-PL-PVC-04mm",(Užs1!E95/1000)*Užs1!L95,0)+(IF(Užs1!I95="NE-PL-PVC-04mm",(Užs1!H95/1000)*Užs1!L95,0)+(IF(Užs1!J95="NE-PL-PVC-04mm",(Užs1!H95/1000)*Užs1!L95,0)))))</f>
        <v>0</v>
      </c>
      <c r="AM56" s="94">
        <f>SUM(IF(Užs1!F95="NE-PL-PVC-06mm",(Užs1!E95/1000)*Užs1!L95,0)+(IF(Užs1!G95="NE-PL-PVC-06mm",(Užs1!E95/1000)*Užs1!L95,0)+(IF(Užs1!I95="NE-PL-PVC-06mm",(Užs1!H95/1000)*Užs1!L95,0)+(IF(Užs1!J95="NE-PL-PVC-06mm",(Užs1!H95/1000)*Užs1!L95,0)))))</f>
        <v>0</v>
      </c>
      <c r="AN56" s="94">
        <f>SUM(IF(Užs1!F95="NE-PL-PVC-08mm",(Užs1!E95/1000)*Užs1!L95,0)+(IF(Užs1!G95="NE-PL-PVC-08mm",(Užs1!E95/1000)*Užs1!L95,0)+(IF(Užs1!I95="NE-PL-PVC-08mm",(Užs1!H95/1000)*Užs1!L95,0)+(IF(Užs1!J95="NE-PL-PVC-08mm",(Užs1!H95/1000)*Užs1!L95,0)))))</f>
        <v>0</v>
      </c>
      <c r="AO56" s="94">
        <f>SUM(IF(Užs1!F95="NE-PL-PVC-1mm",(Užs1!E95/1000)*Užs1!L95,0)+(IF(Užs1!G95="NE-PL-PVC-1mm",(Užs1!E95/1000)*Užs1!L95,0)+(IF(Užs1!I95="NE-PL-PVC-1mm",(Užs1!H95/1000)*Užs1!L95,0)+(IF(Užs1!J95="NE-PL-PVC-1mm",(Užs1!H95/1000)*Užs1!L95,0)))))</f>
        <v>0</v>
      </c>
      <c r="AP56" s="94">
        <f>SUM(IF(Užs1!F95="NE-PL-PVC-2mm",(Užs1!E95/1000)*Užs1!L95,0)+(IF(Užs1!G95="NE-PL-PVC-2mm",(Užs1!E95/1000)*Užs1!L95,0)+(IF(Užs1!I95="NE-PL-PVC-2mm",(Užs1!H95/1000)*Užs1!L95,0)+(IF(Užs1!J95="NE-PL-PVC-2mm",(Užs1!H95/1000)*Užs1!L95,0)))))</f>
        <v>0</v>
      </c>
      <c r="AQ56" s="94">
        <f>SUM(IF(Užs1!F95="NE-PL-PVC-42/2mm",(Užs1!E95/1000)*Užs1!L95,0)+(IF(Užs1!G95="NE-PL-PVC-42/2mm",(Užs1!E95/1000)*Užs1!L95,0)+(IF(Užs1!I95="NE-PL-PVC-42/2mm",(Užs1!H95/1000)*Užs1!L95,0)+(IF(Užs1!J95="NE-PL-PVC-42/2mm",(Užs1!H95/1000)*Užs1!L95,0)))))</f>
        <v>0</v>
      </c>
      <c r="AR56" s="79"/>
    </row>
    <row r="57" spans="1:44" ht="16.8">
      <c r="A57" s="79"/>
      <c r="B57" s="79"/>
      <c r="C57" s="95"/>
      <c r="D57" s="79"/>
      <c r="E57" s="79"/>
      <c r="F57" s="79"/>
      <c r="G57" s="79"/>
      <c r="H57" s="79"/>
      <c r="I57" s="79"/>
      <c r="J57" s="79"/>
      <c r="K57" s="87">
        <v>56</v>
      </c>
      <c r="L57" s="88">
        <f>Užs1!L96</f>
        <v>0</v>
      </c>
      <c r="M57" s="89">
        <f>(Užs1!E96/1000)*(Užs1!H96/1000)*Užs1!L96</f>
        <v>0</v>
      </c>
      <c r="N57" s="90">
        <f>SUM(IF(Užs1!F96="MEL",(Užs1!E96/1000)*Užs1!L96,0)+(IF(Užs1!G96="MEL",(Užs1!E96/1000)*Užs1!L96,0)+(IF(Užs1!I96="MEL",(Užs1!H96/1000)*Užs1!L96,0)+(IF(Užs1!J96="MEL",(Užs1!H96/1000)*Užs1!L96,0)))))</f>
        <v>0</v>
      </c>
      <c r="O57" s="91">
        <f>SUM(IF(Užs1!F96="MEL-BALTAS",(Užs1!E96/1000)*Užs1!L96,0)+(IF(Užs1!G96="MEL-BALTAS",(Užs1!E96/1000)*Užs1!L96,0)+(IF(Užs1!I96="MEL-BALTAS",(Užs1!H96/1000)*Užs1!L96,0)+(IF(Užs1!J96="MEL-BALTAS",(Užs1!H96/1000)*Užs1!L96,0)))))</f>
        <v>0</v>
      </c>
      <c r="P57" s="91">
        <f>SUM(IF(Užs1!F96="MEL-PILKAS",(Užs1!E96/1000)*Užs1!L96,0)+(IF(Užs1!G96="MEL-PILKAS",(Užs1!E96/1000)*Užs1!L96,0)+(IF(Užs1!I96="MEL-PILKAS",(Užs1!H96/1000)*Užs1!L96,0)+(IF(Užs1!J96="MEL-PILKAS",(Užs1!H96/1000)*Užs1!L96,0)))))</f>
        <v>0</v>
      </c>
      <c r="Q57" s="91">
        <f>SUM(IF(Užs1!F96="MEL-KLIENTO",(Užs1!E96/1000)*Užs1!L96,0)+(IF(Užs1!G96="MEL-KLIENTO",(Užs1!E96/1000)*Užs1!L96,0)+(IF(Užs1!I96="MEL-KLIENTO",(Užs1!H96/1000)*Užs1!L96,0)+(IF(Užs1!J96="MEL-KLIENTO",(Užs1!H96/1000)*Užs1!L96,0)))))</f>
        <v>0</v>
      </c>
      <c r="R57" s="91">
        <f>SUM(IF(Užs1!F96="MEL-NE-PL",(Užs1!E96/1000)*Užs1!L96,0)+(IF(Užs1!G96="MEL-NE-PL",(Užs1!E96/1000)*Užs1!L96,0)+(IF(Užs1!I96="MEL-NE-PL",(Užs1!H96/1000)*Užs1!L96,0)+(IF(Užs1!J96="MEL-NE-PL",(Užs1!H96/1000)*Užs1!L96,0)))))</f>
        <v>0</v>
      </c>
      <c r="S57" s="91">
        <f>SUM(IF(Užs1!F96="MEL-40mm",(Užs1!E96/1000)*Užs1!L96,0)+(IF(Užs1!G96="MEL-40mm",(Užs1!E96/1000)*Užs1!L96,0)+(IF(Užs1!I96="MEL-40mm",(Užs1!H96/1000)*Užs1!L96,0)+(IF(Užs1!J96="MEL-40mm",(Užs1!H96/1000)*Užs1!L96,0)))))</f>
        <v>0</v>
      </c>
      <c r="T57" s="92">
        <f>SUM(IF(Užs1!F96="PVC-04mm",(Užs1!E96/1000)*Užs1!L96,0)+(IF(Užs1!G96="PVC-04mm",(Užs1!E96/1000)*Užs1!L96,0)+(IF(Užs1!I96="PVC-04mm",(Užs1!H96/1000)*Užs1!L96,0)+(IF(Užs1!J96="PVC-04mm",(Užs1!H96/1000)*Užs1!L96,0)))))</f>
        <v>0</v>
      </c>
      <c r="U57" s="92">
        <f>SUM(IF(Užs1!F96="PVC-06mm",(Užs1!E96/1000)*Užs1!L96,0)+(IF(Užs1!G96="PVC-06mm",(Užs1!E96/1000)*Užs1!L96,0)+(IF(Užs1!I96="PVC-06mm",(Užs1!H96/1000)*Užs1!L96,0)+(IF(Užs1!J96="PVC-06mm",(Užs1!H96/1000)*Užs1!L96,0)))))</f>
        <v>0</v>
      </c>
      <c r="V57" s="92">
        <f>SUM(IF(Užs1!F96="PVC-08mm",(Užs1!E96/1000)*Užs1!L96,0)+(IF(Užs1!G96="PVC-08mm",(Užs1!E96/1000)*Užs1!L96,0)+(IF(Užs1!I96="PVC-08mm",(Užs1!H96/1000)*Užs1!L96,0)+(IF(Užs1!J96="PVC-08mm",(Užs1!H96/1000)*Užs1!L96,0)))))</f>
        <v>0</v>
      </c>
      <c r="W57" s="92">
        <f>SUM(IF(Užs1!F96="PVC-1mm",(Užs1!E96/1000)*Užs1!L96,0)+(IF(Užs1!G96="PVC-1mm",(Užs1!E96/1000)*Užs1!L96,0)+(IF(Užs1!I96="PVC-1mm",(Užs1!H96/1000)*Užs1!L96,0)+(IF(Užs1!J96="PVC-1mm",(Užs1!H96/1000)*Užs1!L96,0)))))</f>
        <v>0</v>
      </c>
      <c r="X57" s="92">
        <f>SUM(IF(Užs1!F96="PVC-2mm",(Užs1!E96/1000)*Užs1!L96,0)+(IF(Užs1!G96="PVC-2mm",(Užs1!E96/1000)*Užs1!L96,0)+(IF(Užs1!I96="PVC-2mm",(Užs1!H96/1000)*Užs1!L96,0)+(IF(Užs1!J96="PVC-2mm",(Užs1!H96/1000)*Užs1!L96,0)))))</f>
        <v>0</v>
      </c>
      <c r="Y57" s="92">
        <f>SUM(IF(Užs1!F96="PVC-42/2mm",(Užs1!E96/1000)*Užs1!L96,0)+(IF(Užs1!G96="PVC-42/2mm",(Užs1!E96/1000)*Užs1!L96,0)+(IF(Užs1!I96="PVC-42/2mm",(Užs1!H96/1000)*Užs1!L96,0)+(IF(Užs1!J96="PVC-42/2mm",(Užs1!H96/1000)*Užs1!L96,0)))))</f>
        <v>0</v>
      </c>
      <c r="Z57" s="313">
        <f>SUM(IF(Užs1!F96="BESIULIS-08mm",(Užs1!E96/1000)*Užs1!L96,0)+(IF(Užs1!G96="BESIULIS-08mm",(Užs1!E96/1000)*Užs1!L96,0)+(IF(Užs1!I96="BESIULIS-08mm",(Užs1!H96/1000)*Užs1!L96,0)+(IF(Užs1!J96="BESIULIS-08mm",(Užs1!H96/1000)*Užs1!L96,0)))))</f>
        <v>0</v>
      </c>
      <c r="AA57" s="313">
        <f>SUM(IF(Užs1!F96="BESIULIS-1mm",(Užs1!E96/1000)*Užs1!L96,0)+(IF(Užs1!G96="BESIULIS-1mm",(Užs1!E96/1000)*Užs1!L96,0)+(IF(Užs1!I96="BESIULIS-1mm",(Užs1!H96/1000)*Užs1!L96,0)+(IF(Užs1!J96="BESIULIS-1mm",(Užs1!H96/1000)*Užs1!L96,0)))))</f>
        <v>0</v>
      </c>
      <c r="AB57" s="313">
        <f>SUM(IF(Užs1!F96="BESIULIS-2mm",(Užs1!E96/1000)*Užs1!L96,0)+(IF(Užs1!G96="BESIULIS-2mm",(Užs1!E96/1000)*Užs1!L96,0)+(IF(Užs1!I96="BESIULIS-2mm",(Užs1!H96/1000)*Užs1!L96,0)+(IF(Užs1!J96="BESIULIS-2mm",(Užs1!H96/1000)*Užs1!L96,0)))))</f>
        <v>0</v>
      </c>
      <c r="AC57" s="93">
        <f>SUM(IF(Užs1!F96="KLIEN-PVC-04mm",(Užs1!E96/1000)*Užs1!L96,0)+(IF(Užs1!G96="KLIEN-PVC-04mm",(Užs1!E96/1000)*Užs1!L96,0)+(IF(Užs1!I96="KLIEN-PVC-04mm",(Užs1!H96/1000)*Užs1!L96,0)+(IF(Užs1!J96="KLIEN-PVC-04mm",(Užs1!H96/1000)*Užs1!L96,0)))))</f>
        <v>0</v>
      </c>
      <c r="AD57" s="93">
        <f>SUM(IF(Užs1!F96="KLIEN-PVC-06mm",(Užs1!E96/1000)*Užs1!L96,0)+(IF(Užs1!G96="KLIEN-PVC-06mm",(Užs1!E96/1000)*Užs1!L96,0)+(IF(Užs1!I96="KLIEN-PVC-06mm",(Užs1!H96/1000)*Užs1!L96,0)+(IF(Užs1!J96="KLIEN-PVC-06mm",(Užs1!H96/1000)*Užs1!L96,0)))))</f>
        <v>0</v>
      </c>
      <c r="AE57" s="93">
        <f>SUM(IF(Užs1!F96="KLIEN-PVC-08mm",(Užs1!E96/1000)*Užs1!L96,0)+(IF(Užs1!G96="KLIEN-PVC-08mm",(Užs1!E96/1000)*Užs1!L96,0)+(IF(Užs1!I96="KLIEN-PVC-08mm",(Užs1!H96/1000)*Užs1!L96,0)+(IF(Užs1!J96="KLIEN-PVC-08mm",(Užs1!H96/1000)*Užs1!L96,0)))))</f>
        <v>0</v>
      </c>
      <c r="AF57" s="93">
        <f>SUM(IF(Užs1!F96="KLIEN-PVC-1mm",(Užs1!E96/1000)*Užs1!L96,0)+(IF(Užs1!G96="KLIEN-PVC-1mm",(Užs1!E96/1000)*Užs1!L96,0)+(IF(Užs1!I96="KLIEN-PVC-1mm",(Užs1!H96/1000)*Užs1!L96,0)+(IF(Užs1!J96="KLIEN-PVC-1mm",(Užs1!H96/1000)*Užs1!L96,0)))))</f>
        <v>0</v>
      </c>
      <c r="AG57" s="93">
        <f>SUM(IF(Užs1!F96="KLIEN-PVC-2mm",(Užs1!E96/1000)*Užs1!L96,0)+(IF(Užs1!G96="KLIEN-PVC-2mm",(Užs1!E96/1000)*Užs1!L96,0)+(IF(Užs1!I96="KLIEN-PVC-2mm",(Užs1!H96/1000)*Užs1!L96,0)+(IF(Užs1!J96="KLIEN-PVC-2mm",(Užs1!H96/1000)*Užs1!L96,0)))))</f>
        <v>0</v>
      </c>
      <c r="AH57" s="93">
        <f>SUM(IF(Užs1!F96="KLIEN-PVC-42/2mm",(Užs1!E96/1000)*Užs1!L96,0)+(IF(Užs1!G96="KLIEN-PVC-42/2mm",(Užs1!E96/1000)*Užs1!L96,0)+(IF(Užs1!I96="KLIEN-PVC-42/2mm",(Užs1!H96/1000)*Užs1!L96,0)+(IF(Užs1!J96="KLIEN-PVC-42/2mm",(Užs1!H96/1000)*Užs1!L96,0)))))</f>
        <v>0</v>
      </c>
      <c r="AI57" s="315">
        <f>SUM(IF(Užs1!F96="KLIEN-BESIUL-08mm",(Užs1!E96/1000)*Užs1!L96,0)+(IF(Užs1!G96="KLIEN-BESIUL-08mm",(Užs1!E96/1000)*Užs1!L96,0)+(IF(Užs1!I96="KLIEN-BESIUL-08mm",(Užs1!H96/1000)*Užs1!L96,0)+(IF(Užs1!J96="KLIEN-BESIUL-08mm",(Užs1!H96/1000)*Užs1!L96,0)))))</f>
        <v>0</v>
      </c>
      <c r="AJ57" s="315">
        <f>SUM(IF(Užs1!F96="KLIEN-BESIUL-1mm",(Užs1!E96/1000)*Užs1!L96,0)+(IF(Užs1!G96="KLIEN-BESIUL-1mm",(Užs1!E96/1000)*Užs1!L96,0)+(IF(Užs1!I96="KLIEN-BESIUL-1mm",(Užs1!H96/1000)*Užs1!L96,0)+(IF(Užs1!J96="KLIEN-BESIUL-1mm",(Užs1!H96/1000)*Užs1!L96,0)))))</f>
        <v>0</v>
      </c>
      <c r="AK57" s="315">
        <f>SUM(IF(Užs1!F96="KLIEN-BESIUL-2mm",(Užs1!E96/1000)*Užs1!L96,0)+(IF(Užs1!G96="KLIEN-BESIUL-2mm",(Užs1!E96/1000)*Užs1!L96,0)+(IF(Užs1!I96="KLIEN-BESIUL-2mm",(Užs1!H96/1000)*Užs1!L96,0)+(IF(Užs1!J96="KLIEN-BESIUL-2mm",(Užs1!H96/1000)*Užs1!L96,0)))))</f>
        <v>0</v>
      </c>
      <c r="AL57" s="94">
        <f>SUM(IF(Užs1!F96="NE-PL-PVC-04mm",(Užs1!E96/1000)*Užs1!L96,0)+(IF(Užs1!G96="NE-PL-PVC-04mm",(Užs1!E96/1000)*Užs1!L96,0)+(IF(Užs1!I96="NE-PL-PVC-04mm",(Užs1!H96/1000)*Užs1!L96,0)+(IF(Užs1!J96="NE-PL-PVC-04mm",(Užs1!H96/1000)*Užs1!L96,0)))))</f>
        <v>0</v>
      </c>
      <c r="AM57" s="94">
        <f>SUM(IF(Užs1!F96="NE-PL-PVC-06mm",(Užs1!E96/1000)*Užs1!L96,0)+(IF(Užs1!G96="NE-PL-PVC-06mm",(Užs1!E96/1000)*Užs1!L96,0)+(IF(Užs1!I96="NE-PL-PVC-06mm",(Užs1!H96/1000)*Užs1!L96,0)+(IF(Užs1!J96="NE-PL-PVC-06mm",(Užs1!H96/1000)*Užs1!L96,0)))))</f>
        <v>0</v>
      </c>
      <c r="AN57" s="94">
        <f>SUM(IF(Užs1!F96="NE-PL-PVC-08mm",(Užs1!E96/1000)*Užs1!L96,0)+(IF(Užs1!G96="NE-PL-PVC-08mm",(Užs1!E96/1000)*Užs1!L96,0)+(IF(Užs1!I96="NE-PL-PVC-08mm",(Užs1!H96/1000)*Užs1!L96,0)+(IF(Užs1!J96="NE-PL-PVC-08mm",(Užs1!H96/1000)*Užs1!L96,0)))))</f>
        <v>0</v>
      </c>
      <c r="AO57" s="94">
        <f>SUM(IF(Užs1!F96="NE-PL-PVC-1mm",(Užs1!E96/1000)*Užs1!L96,0)+(IF(Užs1!G96="NE-PL-PVC-1mm",(Užs1!E96/1000)*Užs1!L96,0)+(IF(Užs1!I96="NE-PL-PVC-1mm",(Užs1!H96/1000)*Užs1!L96,0)+(IF(Užs1!J96="NE-PL-PVC-1mm",(Užs1!H96/1000)*Užs1!L96,0)))))</f>
        <v>0</v>
      </c>
      <c r="AP57" s="94">
        <f>SUM(IF(Užs1!F96="NE-PL-PVC-2mm",(Užs1!E96/1000)*Užs1!L96,0)+(IF(Užs1!G96="NE-PL-PVC-2mm",(Užs1!E96/1000)*Užs1!L96,0)+(IF(Užs1!I96="NE-PL-PVC-2mm",(Užs1!H96/1000)*Užs1!L96,0)+(IF(Užs1!J96="NE-PL-PVC-2mm",(Užs1!H96/1000)*Užs1!L96,0)))))</f>
        <v>0</v>
      </c>
      <c r="AQ57" s="94">
        <f>SUM(IF(Užs1!F96="NE-PL-PVC-42/2mm",(Užs1!E96/1000)*Užs1!L96,0)+(IF(Užs1!G96="NE-PL-PVC-42/2mm",(Užs1!E96/1000)*Užs1!L96,0)+(IF(Užs1!I96="NE-PL-PVC-42/2mm",(Užs1!H96/1000)*Užs1!L96,0)+(IF(Užs1!J96="NE-PL-PVC-42/2mm",(Užs1!H96/1000)*Užs1!L96,0)))))</f>
        <v>0</v>
      </c>
      <c r="AR57" s="79"/>
    </row>
    <row r="58" spans="1:44" ht="16.8">
      <c r="A58" s="79"/>
      <c r="B58" s="79"/>
      <c r="C58" s="95"/>
      <c r="D58" s="79"/>
      <c r="E58" s="79"/>
      <c r="F58" s="79"/>
      <c r="G58" s="79"/>
      <c r="H58" s="79"/>
      <c r="I58" s="79"/>
      <c r="J58" s="79"/>
      <c r="K58" s="87">
        <v>57</v>
      </c>
      <c r="L58" s="88">
        <f>Užs1!L97</f>
        <v>0</v>
      </c>
      <c r="M58" s="89">
        <f>(Užs1!E97/1000)*(Užs1!H97/1000)*Užs1!L97</f>
        <v>0</v>
      </c>
      <c r="N58" s="90">
        <f>SUM(IF(Užs1!F97="MEL",(Užs1!E97/1000)*Užs1!L97,0)+(IF(Užs1!G97="MEL",(Užs1!E97/1000)*Užs1!L97,0)+(IF(Užs1!I97="MEL",(Užs1!H97/1000)*Užs1!L97,0)+(IF(Užs1!J97="MEL",(Užs1!H97/1000)*Užs1!L97,0)))))</f>
        <v>0</v>
      </c>
      <c r="O58" s="91">
        <f>SUM(IF(Užs1!F97="MEL-BALTAS",(Užs1!E97/1000)*Užs1!L97,0)+(IF(Užs1!G97="MEL-BALTAS",(Užs1!E97/1000)*Užs1!L97,0)+(IF(Užs1!I97="MEL-BALTAS",(Užs1!H97/1000)*Užs1!L97,0)+(IF(Užs1!J97="MEL-BALTAS",(Užs1!H97/1000)*Užs1!L97,0)))))</f>
        <v>0</v>
      </c>
      <c r="P58" s="91">
        <f>SUM(IF(Užs1!F97="MEL-PILKAS",(Užs1!E97/1000)*Užs1!L97,0)+(IF(Užs1!G97="MEL-PILKAS",(Užs1!E97/1000)*Užs1!L97,0)+(IF(Užs1!I97="MEL-PILKAS",(Užs1!H97/1000)*Užs1!L97,0)+(IF(Užs1!J97="MEL-PILKAS",(Užs1!H97/1000)*Užs1!L97,0)))))</f>
        <v>0</v>
      </c>
      <c r="Q58" s="91">
        <f>SUM(IF(Užs1!F97="MEL-KLIENTO",(Užs1!E97/1000)*Užs1!L97,0)+(IF(Užs1!G97="MEL-KLIENTO",(Užs1!E97/1000)*Užs1!L97,0)+(IF(Užs1!I97="MEL-KLIENTO",(Užs1!H97/1000)*Užs1!L97,0)+(IF(Užs1!J97="MEL-KLIENTO",(Užs1!H97/1000)*Užs1!L97,0)))))</f>
        <v>0</v>
      </c>
      <c r="R58" s="91">
        <f>SUM(IF(Užs1!F97="MEL-NE-PL",(Užs1!E97/1000)*Užs1!L97,0)+(IF(Užs1!G97="MEL-NE-PL",(Užs1!E97/1000)*Užs1!L97,0)+(IF(Užs1!I97="MEL-NE-PL",(Užs1!H97/1000)*Užs1!L97,0)+(IF(Užs1!J97="MEL-NE-PL",(Užs1!H97/1000)*Užs1!L97,0)))))</f>
        <v>0</v>
      </c>
      <c r="S58" s="91">
        <f>SUM(IF(Užs1!F97="MEL-40mm",(Užs1!E97/1000)*Užs1!L97,0)+(IF(Užs1!G97="MEL-40mm",(Užs1!E97/1000)*Užs1!L97,0)+(IF(Užs1!I97="MEL-40mm",(Užs1!H97/1000)*Užs1!L97,0)+(IF(Užs1!J97="MEL-40mm",(Užs1!H97/1000)*Užs1!L97,0)))))</f>
        <v>0</v>
      </c>
      <c r="T58" s="92">
        <f>SUM(IF(Užs1!F97="PVC-04mm",(Užs1!E97/1000)*Užs1!L97,0)+(IF(Užs1!G97="PVC-04mm",(Užs1!E97/1000)*Užs1!L97,0)+(IF(Užs1!I97="PVC-04mm",(Užs1!H97/1000)*Užs1!L97,0)+(IF(Užs1!J97="PVC-04mm",(Užs1!H97/1000)*Užs1!L97,0)))))</f>
        <v>0</v>
      </c>
      <c r="U58" s="92">
        <f>SUM(IF(Užs1!F97="PVC-06mm",(Užs1!E97/1000)*Užs1!L97,0)+(IF(Užs1!G97="PVC-06mm",(Užs1!E97/1000)*Užs1!L97,0)+(IF(Užs1!I97="PVC-06mm",(Užs1!H97/1000)*Užs1!L97,0)+(IF(Užs1!J97="PVC-06mm",(Užs1!H97/1000)*Užs1!L97,0)))))</f>
        <v>0</v>
      </c>
      <c r="V58" s="92">
        <f>SUM(IF(Užs1!F97="PVC-08mm",(Užs1!E97/1000)*Užs1!L97,0)+(IF(Užs1!G97="PVC-08mm",(Užs1!E97/1000)*Užs1!L97,0)+(IF(Užs1!I97="PVC-08mm",(Užs1!H97/1000)*Užs1!L97,0)+(IF(Užs1!J97="PVC-08mm",(Užs1!H97/1000)*Užs1!L97,0)))))</f>
        <v>0</v>
      </c>
      <c r="W58" s="92">
        <f>SUM(IF(Užs1!F97="PVC-1mm",(Užs1!E97/1000)*Užs1!L97,0)+(IF(Užs1!G97="PVC-1mm",(Užs1!E97/1000)*Užs1!L97,0)+(IF(Užs1!I97="PVC-1mm",(Užs1!H97/1000)*Užs1!L97,0)+(IF(Užs1!J97="PVC-1mm",(Užs1!H97/1000)*Užs1!L97,0)))))</f>
        <v>0</v>
      </c>
      <c r="X58" s="92">
        <f>SUM(IF(Užs1!F97="PVC-2mm",(Užs1!E97/1000)*Užs1!L97,0)+(IF(Užs1!G97="PVC-2mm",(Užs1!E97/1000)*Užs1!L97,0)+(IF(Užs1!I97="PVC-2mm",(Užs1!H97/1000)*Užs1!L97,0)+(IF(Užs1!J97="PVC-2mm",(Užs1!H97/1000)*Užs1!L97,0)))))</f>
        <v>0</v>
      </c>
      <c r="Y58" s="92">
        <f>SUM(IF(Užs1!F97="PVC-42/2mm",(Užs1!E97/1000)*Užs1!L97,0)+(IF(Užs1!G97="PVC-42/2mm",(Užs1!E97/1000)*Užs1!L97,0)+(IF(Užs1!I97="PVC-42/2mm",(Užs1!H97/1000)*Užs1!L97,0)+(IF(Užs1!J97="PVC-42/2mm",(Užs1!H97/1000)*Užs1!L97,0)))))</f>
        <v>0</v>
      </c>
      <c r="Z58" s="313">
        <f>SUM(IF(Užs1!F97="BESIULIS-08mm",(Užs1!E97/1000)*Užs1!L97,0)+(IF(Užs1!G97="BESIULIS-08mm",(Užs1!E97/1000)*Užs1!L97,0)+(IF(Užs1!I97="BESIULIS-08mm",(Užs1!H97/1000)*Užs1!L97,0)+(IF(Užs1!J97="BESIULIS-08mm",(Užs1!H97/1000)*Užs1!L97,0)))))</f>
        <v>0</v>
      </c>
      <c r="AA58" s="313">
        <f>SUM(IF(Užs1!F97="BESIULIS-1mm",(Užs1!E97/1000)*Užs1!L97,0)+(IF(Užs1!G97="BESIULIS-1mm",(Užs1!E97/1000)*Užs1!L97,0)+(IF(Užs1!I97="BESIULIS-1mm",(Užs1!H97/1000)*Užs1!L97,0)+(IF(Užs1!J97="BESIULIS-1mm",(Užs1!H97/1000)*Užs1!L97,0)))))</f>
        <v>0</v>
      </c>
      <c r="AB58" s="313">
        <f>SUM(IF(Užs1!F97="BESIULIS-2mm",(Užs1!E97/1000)*Užs1!L97,0)+(IF(Užs1!G97="BESIULIS-2mm",(Užs1!E97/1000)*Užs1!L97,0)+(IF(Užs1!I97="BESIULIS-2mm",(Užs1!H97/1000)*Užs1!L97,0)+(IF(Užs1!J97="BESIULIS-2mm",(Užs1!H97/1000)*Užs1!L97,0)))))</f>
        <v>0</v>
      </c>
      <c r="AC58" s="93">
        <f>SUM(IF(Užs1!F97="KLIEN-PVC-04mm",(Užs1!E97/1000)*Užs1!L97,0)+(IF(Užs1!G97="KLIEN-PVC-04mm",(Užs1!E97/1000)*Užs1!L97,0)+(IF(Užs1!I97="KLIEN-PVC-04mm",(Užs1!H97/1000)*Užs1!L97,0)+(IF(Užs1!J97="KLIEN-PVC-04mm",(Užs1!H97/1000)*Užs1!L97,0)))))</f>
        <v>0</v>
      </c>
      <c r="AD58" s="93">
        <f>SUM(IF(Užs1!F97="KLIEN-PVC-06mm",(Užs1!E97/1000)*Užs1!L97,0)+(IF(Užs1!G97="KLIEN-PVC-06mm",(Užs1!E97/1000)*Užs1!L97,0)+(IF(Užs1!I97="KLIEN-PVC-06mm",(Užs1!H97/1000)*Užs1!L97,0)+(IF(Užs1!J97="KLIEN-PVC-06mm",(Užs1!H97/1000)*Užs1!L97,0)))))</f>
        <v>0</v>
      </c>
      <c r="AE58" s="93">
        <f>SUM(IF(Užs1!F97="KLIEN-PVC-08mm",(Užs1!E97/1000)*Užs1!L97,0)+(IF(Užs1!G97="KLIEN-PVC-08mm",(Užs1!E97/1000)*Užs1!L97,0)+(IF(Užs1!I97="KLIEN-PVC-08mm",(Užs1!H97/1000)*Užs1!L97,0)+(IF(Užs1!J97="KLIEN-PVC-08mm",(Užs1!H97/1000)*Užs1!L97,0)))))</f>
        <v>0</v>
      </c>
      <c r="AF58" s="93">
        <f>SUM(IF(Užs1!F97="KLIEN-PVC-1mm",(Užs1!E97/1000)*Užs1!L97,0)+(IF(Užs1!G97="KLIEN-PVC-1mm",(Užs1!E97/1000)*Užs1!L97,0)+(IF(Užs1!I97="KLIEN-PVC-1mm",(Užs1!H97/1000)*Užs1!L97,0)+(IF(Užs1!J97="KLIEN-PVC-1mm",(Užs1!H97/1000)*Užs1!L97,0)))))</f>
        <v>0</v>
      </c>
      <c r="AG58" s="93">
        <f>SUM(IF(Užs1!F97="KLIEN-PVC-2mm",(Užs1!E97/1000)*Užs1!L97,0)+(IF(Užs1!G97="KLIEN-PVC-2mm",(Užs1!E97/1000)*Užs1!L97,0)+(IF(Užs1!I97="KLIEN-PVC-2mm",(Užs1!H97/1000)*Užs1!L97,0)+(IF(Užs1!J97="KLIEN-PVC-2mm",(Užs1!H97/1000)*Užs1!L97,0)))))</f>
        <v>0</v>
      </c>
      <c r="AH58" s="93">
        <f>SUM(IF(Užs1!F97="KLIEN-PVC-42/2mm",(Užs1!E97/1000)*Užs1!L97,0)+(IF(Užs1!G97="KLIEN-PVC-42/2mm",(Užs1!E97/1000)*Užs1!L97,0)+(IF(Užs1!I97="KLIEN-PVC-42/2mm",(Užs1!H97/1000)*Užs1!L97,0)+(IF(Užs1!J97="KLIEN-PVC-42/2mm",(Užs1!H97/1000)*Užs1!L97,0)))))</f>
        <v>0</v>
      </c>
      <c r="AI58" s="315">
        <f>SUM(IF(Užs1!F97="KLIEN-BESIUL-08mm",(Užs1!E97/1000)*Užs1!L97,0)+(IF(Užs1!G97="KLIEN-BESIUL-08mm",(Užs1!E97/1000)*Užs1!L97,0)+(IF(Užs1!I97="KLIEN-BESIUL-08mm",(Užs1!H97/1000)*Užs1!L97,0)+(IF(Užs1!J97="KLIEN-BESIUL-08mm",(Užs1!H97/1000)*Užs1!L97,0)))))</f>
        <v>0</v>
      </c>
      <c r="AJ58" s="315">
        <f>SUM(IF(Užs1!F97="KLIEN-BESIUL-1mm",(Užs1!E97/1000)*Užs1!L97,0)+(IF(Užs1!G97="KLIEN-BESIUL-1mm",(Užs1!E97/1000)*Užs1!L97,0)+(IF(Užs1!I97="KLIEN-BESIUL-1mm",(Užs1!H97/1000)*Užs1!L97,0)+(IF(Užs1!J97="KLIEN-BESIUL-1mm",(Užs1!H97/1000)*Užs1!L97,0)))))</f>
        <v>0</v>
      </c>
      <c r="AK58" s="315">
        <f>SUM(IF(Užs1!F97="KLIEN-BESIUL-2mm",(Užs1!E97/1000)*Užs1!L97,0)+(IF(Užs1!G97="KLIEN-BESIUL-2mm",(Užs1!E97/1000)*Užs1!L97,0)+(IF(Užs1!I97="KLIEN-BESIUL-2mm",(Užs1!H97/1000)*Užs1!L97,0)+(IF(Užs1!J97="KLIEN-BESIUL-2mm",(Užs1!H97/1000)*Užs1!L97,0)))))</f>
        <v>0</v>
      </c>
      <c r="AL58" s="94">
        <f>SUM(IF(Užs1!F97="NE-PL-PVC-04mm",(Užs1!E97/1000)*Užs1!L97,0)+(IF(Užs1!G97="NE-PL-PVC-04mm",(Užs1!E97/1000)*Užs1!L97,0)+(IF(Užs1!I97="NE-PL-PVC-04mm",(Užs1!H97/1000)*Užs1!L97,0)+(IF(Užs1!J97="NE-PL-PVC-04mm",(Užs1!H97/1000)*Užs1!L97,0)))))</f>
        <v>0</v>
      </c>
      <c r="AM58" s="94">
        <f>SUM(IF(Užs1!F97="NE-PL-PVC-06mm",(Užs1!E97/1000)*Užs1!L97,0)+(IF(Užs1!G97="NE-PL-PVC-06mm",(Užs1!E97/1000)*Užs1!L97,0)+(IF(Užs1!I97="NE-PL-PVC-06mm",(Užs1!H97/1000)*Užs1!L97,0)+(IF(Užs1!J97="NE-PL-PVC-06mm",(Užs1!H97/1000)*Užs1!L97,0)))))</f>
        <v>0</v>
      </c>
      <c r="AN58" s="94">
        <f>SUM(IF(Užs1!F97="NE-PL-PVC-08mm",(Užs1!E97/1000)*Užs1!L97,0)+(IF(Užs1!G97="NE-PL-PVC-08mm",(Užs1!E97/1000)*Užs1!L97,0)+(IF(Užs1!I97="NE-PL-PVC-08mm",(Užs1!H97/1000)*Užs1!L97,0)+(IF(Užs1!J97="NE-PL-PVC-08mm",(Užs1!H97/1000)*Užs1!L97,0)))))</f>
        <v>0</v>
      </c>
      <c r="AO58" s="94">
        <f>SUM(IF(Užs1!F97="NE-PL-PVC-1mm",(Užs1!E97/1000)*Užs1!L97,0)+(IF(Užs1!G97="NE-PL-PVC-1mm",(Užs1!E97/1000)*Užs1!L97,0)+(IF(Užs1!I97="NE-PL-PVC-1mm",(Užs1!H97/1000)*Užs1!L97,0)+(IF(Užs1!J97="NE-PL-PVC-1mm",(Užs1!H97/1000)*Užs1!L97,0)))))</f>
        <v>0</v>
      </c>
      <c r="AP58" s="94">
        <f>SUM(IF(Užs1!F97="NE-PL-PVC-2mm",(Užs1!E97/1000)*Užs1!L97,0)+(IF(Užs1!G97="NE-PL-PVC-2mm",(Užs1!E97/1000)*Užs1!L97,0)+(IF(Užs1!I97="NE-PL-PVC-2mm",(Užs1!H97/1000)*Užs1!L97,0)+(IF(Užs1!J97="NE-PL-PVC-2mm",(Užs1!H97/1000)*Užs1!L97,0)))))</f>
        <v>0</v>
      </c>
      <c r="AQ58" s="94">
        <f>SUM(IF(Užs1!F97="NE-PL-PVC-42/2mm",(Užs1!E97/1000)*Užs1!L97,0)+(IF(Užs1!G97="NE-PL-PVC-42/2mm",(Užs1!E97/1000)*Užs1!L97,0)+(IF(Užs1!I97="NE-PL-PVC-42/2mm",(Užs1!H97/1000)*Užs1!L97,0)+(IF(Užs1!J97="NE-PL-PVC-42/2mm",(Užs1!H97/1000)*Užs1!L97,0)))))</f>
        <v>0</v>
      </c>
      <c r="AR58" s="79"/>
    </row>
    <row r="59" spans="1:44" ht="16.8">
      <c r="A59" s="79"/>
      <c r="B59" s="79"/>
      <c r="C59" s="95"/>
      <c r="D59" s="79"/>
      <c r="E59" s="79"/>
      <c r="F59" s="79"/>
      <c r="G59" s="79"/>
      <c r="H59" s="79"/>
      <c r="I59" s="79"/>
      <c r="J59" s="79"/>
      <c r="K59" s="87">
        <v>58</v>
      </c>
      <c r="L59" s="88">
        <f>Užs1!L98</f>
        <v>0</v>
      </c>
      <c r="M59" s="89">
        <f>(Užs1!E98/1000)*(Užs1!H98/1000)*Užs1!L98</f>
        <v>0</v>
      </c>
      <c r="N59" s="90">
        <f>SUM(IF(Užs1!F98="MEL",(Užs1!E98/1000)*Užs1!L98,0)+(IF(Užs1!G98="MEL",(Užs1!E98/1000)*Užs1!L98,0)+(IF(Užs1!I98="MEL",(Užs1!H98/1000)*Užs1!L98,0)+(IF(Užs1!J98="MEL",(Užs1!H98/1000)*Užs1!L98,0)))))</f>
        <v>0</v>
      </c>
      <c r="O59" s="91">
        <f>SUM(IF(Užs1!F98="MEL-BALTAS",(Užs1!E98/1000)*Užs1!L98,0)+(IF(Užs1!G98="MEL-BALTAS",(Užs1!E98/1000)*Užs1!L98,0)+(IF(Užs1!I98="MEL-BALTAS",(Užs1!H98/1000)*Užs1!L98,0)+(IF(Užs1!J98="MEL-BALTAS",(Užs1!H98/1000)*Užs1!L98,0)))))</f>
        <v>0</v>
      </c>
      <c r="P59" s="91">
        <f>SUM(IF(Užs1!F98="MEL-PILKAS",(Užs1!E98/1000)*Užs1!L98,0)+(IF(Užs1!G98="MEL-PILKAS",(Užs1!E98/1000)*Užs1!L98,0)+(IF(Užs1!I98="MEL-PILKAS",(Užs1!H98/1000)*Užs1!L98,0)+(IF(Užs1!J98="MEL-PILKAS",(Užs1!H98/1000)*Užs1!L98,0)))))</f>
        <v>0</v>
      </c>
      <c r="Q59" s="91">
        <f>SUM(IF(Užs1!F98="MEL-KLIENTO",(Užs1!E98/1000)*Užs1!L98,0)+(IF(Užs1!G98="MEL-KLIENTO",(Užs1!E98/1000)*Užs1!L98,0)+(IF(Užs1!I98="MEL-KLIENTO",(Užs1!H98/1000)*Užs1!L98,0)+(IF(Užs1!J98="MEL-KLIENTO",(Užs1!H98/1000)*Užs1!L98,0)))))</f>
        <v>0</v>
      </c>
      <c r="R59" s="91">
        <f>SUM(IF(Užs1!F98="MEL-NE-PL",(Užs1!E98/1000)*Užs1!L98,0)+(IF(Užs1!G98="MEL-NE-PL",(Užs1!E98/1000)*Užs1!L98,0)+(IF(Užs1!I98="MEL-NE-PL",(Užs1!H98/1000)*Užs1!L98,0)+(IF(Užs1!J98="MEL-NE-PL",(Užs1!H98/1000)*Užs1!L98,0)))))</f>
        <v>0</v>
      </c>
      <c r="S59" s="91">
        <f>SUM(IF(Užs1!F98="MEL-40mm",(Užs1!E98/1000)*Užs1!L98,0)+(IF(Užs1!G98="MEL-40mm",(Užs1!E98/1000)*Užs1!L98,0)+(IF(Užs1!I98="MEL-40mm",(Užs1!H98/1000)*Užs1!L98,0)+(IF(Užs1!J98="MEL-40mm",(Užs1!H98/1000)*Užs1!L98,0)))))</f>
        <v>0</v>
      </c>
      <c r="T59" s="92">
        <f>SUM(IF(Užs1!F98="PVC-04mm",(Užs1!E98/1000)*Užs1!L98,0)+(IF(Užs1!G98="PVC-04mm",(Užs1!E98/1000)*Užs1!L98,0)+(IF(Užs1!I98="PVC-04mm",(Užs1!H98/1000)*Užs1!L98,0)+(IF(Užs1!J98="PVC-04mm",(Užs1!H98/1000)*Užs1!L98,0)))))</f>
        <v>0</v>
      </c>
      <c r="U59" s="92">
        <f>SUM(IF(Užs1!F98="PVC-06mm",(Užs1!E98/1000)*Užs1!L98,0)+(IF(Užs1!G98="PVC-06mm",(Užs1!E98/1000)*Užs1!L98,0)+(IF(Užs1!I98="PVC-06mm",(Užs1!H98/1000)*Užs1!L98,0)+(IF(Užs1!J98="PVC-06mm",(Užs1!H98/1000)*Užs1!L98,0)))))</f>
        <v>0</v>
      </c>
      <c r="V59" s="92">
        <f>SUM(IF(Užs1!F98="PVC-08mm",(Užs1!E98/1000)*Užs1!L98,0)+(IF(Užs1!G98="PVC-08mm",(Užs1!E98/1000)*Užs1!L98,0)+(IF(Užs1!I98="PVC-08mm",(Užs1!H98/1000)*Užs1!L98,0)+(IF(Užs1!J98="PVC-08mm",(Užs1!H98/1000)*Užs1!L98,0)))))</f>
        <v>0</v>
      </c>
      <c r="W59" s="92">
        <f>SUM(IF(Užs1!F98="PVC-1mm",(Užs1!E98/1000)*Užs1!L98,0)+(IF(Užs1!G98="PVC-1mm",(Užs1!E98/1000)*Užs1!L98,0)+(IF(Užs1!I98="PVC-1mm",(Užs1!H98/1000)*Užs1!L98,0)+(IF(Užs1!J98="PVC-1mm",(Užs1!H98/1000)*Užs1!L98,0)))))</f>
        <v>0</v>
      </c>
      <c r="X59" s="92">
        <f>SUM(IF(Užs1!F98="PVC-2mm",(Užs1!E98/1000)*Užs1!L98,0)+(IF(Užs1!G98="PVC-2mm",(Užs1!E98/1000)*Užs1!L98,0)+(IF(Užs1!I98="PVC-2mm",(Užs1!H98/1000)*Užs1!L98,0)+(IF(Užs1!J98="PVC-2mm",(Užs1!H98/1000)*Užs1!L98,0)))))</f>
        <v>0</v>
      </c>
      <c r="Y59" s="92">
        <f>SUM(IF(Užs1!F98="PVC-42/2mm",(Užs1!E98/1000)*Užs1!L98,0)+(IF(Užs1!G98="PVC-42/2mm",(Užs1!E98/1000)*Užs1!L98,0)+(IF(Užs1!I98="PVC-42/2mm",(Užs1!H98/1000)*Užs1!L98,0)+(IF(Užs1!J98="PVC-42/2mm",(Užs1!H98/1000)*Užs1!L98,0)))))</f>
        <v>0</v>
      </c>
      <c r="Z59" s="313">
        <f>SUM(IF(Užs1!F98="BESIULIS-08mm",(Užs1!E98/1000)*Užs1!L98,0)+(IF(Užs1!G98="BESIULIS-08mm",(Užs1!E98/1000)*Užs1!L98,0)+(IF(Užs1!I98="BESIULIS-08mm",(Užs1!H98/1000)*Užs1!L98,0)+(IF(Užs1!J98="BESIULIS-08mm",(Užs1!H98/1000)*Užs1!L98,0)))))</f>
        <v>0</v>
      </c>
      <c r="AA59" s="313">
        <f>SUM(IF(Užs1!F98="BESIULIS-1mm",(Užs1!E98/1000)*Užs1!L98,0)+(IF(Užs1!G98="BESIULIS-1mm",(Užs1!E98/1000)*Užs1!L98,0)+(IF(Užs1!I98="BESIULIS-1mm",(Užs1!H98/1000)*Užs1!L98,0)+(IF(Užs1!J98="BESIULIS-1mm",(Užs1!H98/1000)*Užs1!L98,0)))))</f>
        <v>0</v>
      </c>
      <c r="AB59" s="313">
        <f>SUM(IF(Užs1!F98="BESIULIS-2mm",(Užs1!E98/1000)*Užs1!L98,0)+(IF(Užs1!G98="BESIULIS-2mm",(Užs1!E98/1000)*Užs1!L98,0)+(IF(Užs1!I98="BESIULIS-2mm",(Užs1!H98/1000)*Užs1!L98,0)+(IF(Užs1!J98="BESIULIS-2mm",(Užs1!H98/1000)*Užs1!L98,0)))))</f>
        <v>0</v>
      </c>
      <c r="AC59" s="93">
        <f>SUM(IF(Užs1!F98="KLIEN-PVC-04mm",(Užs1!E98/1000)*Užs1!L98,0)+(IF(Užs1!G98="KLIEN-PVC-04mm",(Užs1!E98/1000)*Užs1!L98,0)+(IF(Užs1!I98="KLIEN-PVC-04mm",(Užs1!H98/1000)*Užs1!L98,0)+(IF(Užs1!J98="KLIEN-PVC-04mm",(Užs1!H98/1000)*Užs1!L98,0)))))</f>
        <v>0</v>
      </c>
      <c r="AD59" s="93">
        <f>SUM(IF(Užs1!F98="KLIEN-PVC-06mm",(Užs1!E98/1000)*Užs1!L98,0)+(IF(Užs1!G98="KLIEN-PVC-06mm",(Užs1!E98/1000)*Užs1!L98,0)+(IF(Užs1!I98="KLIEN-PVC-06mm",(Užs1!H98/1000)*Užs1!L98,0)+(IF(Užs1!J98="KLIEN-PVC-06mm",(Užs1!H98/1000)*Užs1!L98,0)))))</f>
        <v>0</v>
      </c>
      <c r="AE59" s="93">
        <f>SUM(IF(Užs1!F98="KLIEN-PVC-08mm",(Užs1!E98/1000)*Užs1!L98,0)+(IF(Užs1!G98="KLIEN-PVC-08mm",(Užs1!E98/1000)*Užs1!L98,0)+(IF(Užs1!I98="KLIEN-PVC-08mm",(Užs1!H98/1000)*Užs1!L98,0)+(IF(Užs1!J98="KLIEN-PVC-08mm",(Užs1!H98/1000)*Užs1!L98,0)))))</f>
        <v>0</v>
      </c>
      <c r="AF59" s="93">
        <f>SUM(IF(Užs1!F98="KLIEN-PVC-1mm",(Užs1!E98/1000)*Užs1!L98,0)+(IF(Užs1!G98="KLIEN-PVC-1mm",(Užs1!E98/1000)*Užs1!L98,0)+(IF(Užs1!I98="KLIEN-PVC-1mm",(Užs1!H98/1000)*Užs1!L98,0)+(IF(Užs1!J98="KLIEN-PVC-1mm",(Užs1!H98/1000)*Užs1!L98,0)))))</f>
        <v>0</v>
      </c>
      <c r="AG59" s="93">
        <f>SUM(IF(Užs1!F98="KLIEN-PVC-2mm",(Užs1!E98/1000)*Užs1!L98,0)+(IF(Užs1!G98="KLIEN-PVC-2mm",(Užs1!E98/1000)*Užs1!L98,0)+(IF(Užs1!I98="KLIEN-PVC-2mm",(Užs1!H98/1000)*Užs1!L98,0)+(IF(Užs1!J98="KLIEN-PVC-2mm",(Užs1!H98/1000)*Užs1!L98,0)))))</f>
        <v>0</v>
      </c>
      <c r="AH59" s="93">
        <f>SUM(IF(Užs1!F98="KLIEN-PVC-42/2mm",(Užs1!E98/1000)*Užs1!L98,0)+(IF(Užs1!G98="KLIEN-PVC-42/2mm",(Užs1!E98/1000)*Užs1!L98,0)+(IF(Užs1!I98="KLIEN-PVC-42/2mm",(Užs1!H98/1000)*Užs1!L98,0)+(IF(Užs1!J98="KLIEN-PVC-42/2mm",(Užs1!H98/1000)*Užs1!L98,0)))))</f>
        <v>0</v>
      </c>
      <c r="AI59" s="315">
        <f>SUM(IF(Užs1!F98="KLIEN-BESIUL-08mm",(Užs1!E98/1000)*Užs1!L98,0)+(IF(Užs1!G98="KLIEN-BESIUL-08mm",(Užs1!E98/1000)*Užs1!L98,0)+(IF(Užs1!I98="KLIEN-BESIUL-08mm",(Užs1!H98/1000)*Užs1!L98,0)+(IF(Užs1!J98="KLIEN-BESIUL-08mm",(Užs1!H98/1000)*Užs1!L98,0)))))</f>
        <v>0</v>
      </c>
      <c r="AJ59" s="315">
        <f>SUM(IF(Užs1!F98="KLIEN-BESIUL-1mm",(Užs1!E98/1000)*Užs1!L98,0)+(IF(Užs1!G98="KLIEN-BESIUL-1mm",(Užs1!E98/1000)*Užs1!L98,0)+(IF(Užs1!I98="KLIEN-BESIUL-1mm",(Užs1!H98/1000)*Užs1!L98,0)+(IF(Užs1!J98="KLIEN-BESIUL-1mm",(Užs1!H98/1000)*Užs1!L98,0)))))</f>
        <v>0</v>
      </c>
      <c r="AK59" s="315">
        <f>SUM(IF(Užs1!F98="KLIEN-BESIUL-2mm",(Užs1!E98/1000)*Užs1!L98,0)+(IF(Užs1!G98="KLIEN-BESIUL-2mm",(Užs1!E98/1000)*Užs1!L98,0)+(IF(Užs1!I98="KLIEN-BESIUL-2mm",(Užs1!H98/1000)*Užs1!L98,0)+(IF(Užs1!J98="KLIEN-BESIUL-2mm",(Užs1!H98/1000)*Užs1!L98,0)))))</f>
        <v>0</v>
      </c>
      <c r="AL59" s="94">
        <f>SUM(IF(Užs1!F98="NE-PL-PVC-04mm",(Užs1!E98/1000)*Užs1!L98,0)+(IF(Užs1!G98="NE-PL-PVC-04mm",(Užs1!E98/1000)*Užs1!L98,0)+(IF(Užs1!I98="NE-PL-PVC-04mm",(Užs1!H98/1000)*Užs1!L98,0)+(IF(Užs1!J98="NE-PL-PVC-04mm",(Užs1!H98/1000)*Užs1!L98,0)))))</f>
        <v>0</v>
      </c>
      <c r="AM59" s="94">
        <f>SUM(IF(Užs1!F98="NE-PL-PVC-06mm",(Užs1!E98/1000)*Užs1!L98,0)+(IF(Užs1!G98="NE-PL-PVC-06mm",(Užs1!E98/1000)*Užs1!L98,0)+(IF(Užs1!I98="NE-PL-PVC-06mm",(Užs1!H98/1000)*Užs1!L98,0)+(IF(Užs1!J98="NE-PL-PVC-06mm",(Užs1!H98/1000)*Užs1!L98,0)))))</f>
        <v>0</v>
      </c>
      <c r="AN59" s="94">
        <f>SUM(IF(Užs1!F98="NE-PL-PVC-08mm",(Užs1!E98/1000)*Užs1!L98,0)+(IF(Užs1!G98="NE-PL-PVC-08mm",(Užs1!E98/1000)*Užs1!L98,0)+(IF(Užs1!I98="NE-PL-PVC-08mm",(Užs1!H98/1000)*Užs1!L98,0)+(IF(Užs1!J98="NE-PL-PVC-08mm",(Užs1!H98/1000)*Užs1!L98,0)))))</f>
        <v>0</v>
      </c>
      <c r="AO59" s="94">
        <f>SUM(IF(Užs1!F98="NE-PL-PVC-1mm",(Užs1!E98/1000)*Užs1!L98,0)+(IF(Užs1!G98="NE-PL-PVC-1mm",(Užs1!E98/1000)*Užs1!L98,0)+(IF(Užs1!I98="NE-PL-PVC-1mm",(Užs1!H98/1000)*Užs1!L98,0)+(IF(Užs1!J98="NE-PL-PVC-1mm",(Užs1!H98/1000)*Užs1!L98,0)))))</f>
        <v>0</v>
      </c>
      <c r="AP59" s="94">
        <f>SUM(IF(Užs1!F98="NE-PL-PVC-2mm",(Užs1!E98/1000)*Užs1!L98,0)+(IF(Užs1!G98="NE-PL-PVC-2mm",(Užs1!E98/1000)*Užs1!L98,0)+(IF(Užs1!I98="NE-PL-PVC-2mm",(Užs1!H98/1000)*Užs1!L98,0)+(IF(Užs1!J98="NE-PL-PVC-2mm",(Užs1!H98/1000)*Užs1!L98,0)))))</f>
        <v>0</v>
      </c>
      <c r="AQ59" s="94">
        <f>SUM(IF(Užs1!F98="NE-PL-PVC-42/2mm",(Užs1!E98/1000)*Užs1!L98,0)+(IF(Užs1!G98="NE-PL-PVC-42/2mm",(Užs1!E98/1000)*Užs1!L98,0)+(IF(Užs1!I98="NE-PL-PVC-42/2mm",(Užs1!H98/1000)*Užs1!L98,0)+(IF(Užs1!J98="NE-PL-PVC-42/2mm",(Užs1!H98/1000)*Užs1!L98,0)))))</f>
        <v>0</v>
      </c>
      <c r="AR59" s="79"/>
    </row>
    <row r="60" spans="1:44" ht="16.8">
      <c r="A60" s="79"/>
      <c r="B60" s="79"/>
      <c r="C60" s="95"/>
      <c r="D60" s="79"/>
      <c r="E60" s="79"/>
      <c r="F60" s="79"/>
      <c r="G60" s="79"/>
      <c r="H60" s="79"/>
      <c r="I60" s="79"/>
      <c r="J60" s="79"/>
      <c r="K60" s="87">
        <v>59</v>
      </c>
      <c r="L60" s="88">
        <f>Užs1!L99</f>
        <v>0</v>
      </c>
      <c r="M60" s="89">
        <f>(Užs1!E99/1000)*(Užs1!H99/1000)*Užs1!L99</f>
        <v>0</v>
      </c>
      <c r="N60" s="90">
        <f>SUM(IF(Užs1!F99="MEL",(Užs1!E99/1000)*Užs1!L99,0)+(IF(Užs1!G99="MEL",(Užs1!E99/1000)*Užs1!L99,0)+(IF(Užs1!I99="MEL",(Užs1!H99/1000)*Užs1!L99,0)+(IF(Užs1!J99="MEL",(Užs1!H99/1000)*Užs1!L99,0)))))</f>
        <v>0</v>
      </c>
      <c r="O60" s="91">
        <f>SUM(IF(Užs1!F99="MEL-BALTAS",(Užs1!E99/1000)*Užs1!L99,0)+(IF(Užs1!G99="MEL-BALTAS",(Užs1!E99/1000)*Užs1!L99,0)+(IF(Užs1!I99="MEL-BALTAS",(Užs1!H99/1000)*Užs1!L99,0)+(IF(Užs1!J99="MEL-BALTAS",(Užs1!H99/1000)*Užs1!L99,0)))))</f>
        <v>0</v>
      </c>
      <c r="P60" s="91">
        <f>SUM(IF(Užs1!F99="MEL-PILKAS",(Užs1!E99/1000)*Užs1!L99,0)+(IF(Užs1!G99="MEL-PILKAS",(Užs1!E99/1000)*Užs1!L99,0)+(IF(Užs1!I99="MEL-PILKAS",(Užs1!H99/1000)*Užs1!L99,0)+(IF(Užs1!J99="MEL-PILKAS",(Užs1!H99/1000)*Užs1!L99,0)))))</f>
        <v>0</v>
      </c>
      <c r="Q60" s="91">
        <f>SUM(IF(Užs1!F99="MEL-KLIENTO",(Užs1!E99/1000)*Užs1!L99,0)+(IF(Užs1!G99="MEL-KLIENTO",(Užs1!E99/1000)*Užs1!L99,0)+(IF(Užs1!I99="MEL-KLIENTO",(Užs1!H99/1000)*Užs1!L99,0)+(IF(Užs1!J99="MEL-KLIENTO",(Užs1!H99/1000)*Užs1!L99,0)))))</f>
        <v>0</v>
      </c>
      <c r="R60" s="91">
        <f>SUM(IF(Užs1!F99="MEL-NE-PL",(Užs1!E99/1000)*Užs1!L99,0)+(IF(Užs1!G99="MEL-NE-PL",(Užs1!E99/1000)*Užs1!L99,0)+(IF(Užs1!I99="MEL-NE-PL",(Užs1!H99/1000)*Užs1!L99,0)+(IF(Užs1!J99="MEL-NE-PL",(Užs1!H99/1000)*Užs1!L99,0)))))</f>
        <v>0</v>
      </c>
      <c r="S60" s="91">
        <f>SUM(IF(Užs1!F99="MEL-40mm",(Užs1!E99/1000)*Užs1!L99,0)+(IF(Užs1!G99="MEL-40mm",(Užs1!E99/1000)*Užs1!L99,0)+(IF(Užs1!I99="MEL-40mm",(Užs1!H99/1000)*Užs1!L99,0)+(IF(Užs1!J99="MEL-40mm",(Užs1!H99/1000)*Užs1!L99,0)))))</f>
        <v>0</v>
      </c>
      <c r="T60" s="92">
        <f>SUM(IF(Užs1!F99="PVC-04mm",(Užs1!E99/1000)*Užs1!L99,0)+(IF(Užs1!G99="PVC-04mm",(Užs1!E99/1000)*Užs1!L99,0)+(IF(Užs1!I99="PVC-04mm",(Užs1!H99/1000)*Užs1!L99,0)+(IF(Užs1!J99="PVC-04mm",(Užs1!H99/1000)*Užs1!L99,0)))))</f>
        <v>0</v>
      </c>
      <c r="U60" s="92">
        <f>SUM(IF(Užs1!F99="PVC-06mm",(Užs1!E99/1000)*Užs1!L99,0)+(IF(Užs1!G99="PVC-06mm",(Užs1!E99/1000)*Užs1!L99,0)+(IF(Užs1!I99="PVC-06mm",(Užs1!H99/1000)*Užs1!L99,0)+(IF(Užs1!J99="PVC-06mm",(Užs1!H99/1000)*Užs1!L99,0)))))</f>
        <v>0</v>
      </c>
      <c r="V60" s="92">
        <f>SUM(IF(Užs1!F99="PVC-08mm",(Užs1!E99/1000)*Užs1!L99,0)+(IF(Užs1!G99="PVC-08mm",(Užs1!E99/1000)*Užs1!L99,0)+(IF(Užs1!I99="PVC-08mm",(Užs1!H99/1000)*Užs1!L99,0)+(IF(Užs1!J99="PVC-08mm",(Užs1!H99/1000)*Užs1!L99,0)))))</f>
        <v>0</v>
      </c>
      <c r="W60" s="92">
        <f>SUM(IF(Užs1!F99="PVC-1mm",(Užs1!E99/1000)*Užs1!L99,0)+(IF(Užs1!G99="PVC-1mm",(Užs1!E99/1000)*Užs1!L99,0)+(IF(Užs1!I99="PVC-1mm",(Užs1!H99/1000)*Užs1!L99,0)+(IF(Užs1!J99="PVC-1mm",(Užs1!H99/1000)*Užs1!L99,0)))))</f>
        <v>0</v>
      </c>
      <c r="X60" s="92">
        <f>SUM(IF(Užs1!F99="PVC-2mm",(Užs1!E99/1000)*Užs1!L99,0)+(IF(Užs1!G99="PVC-2mm",(Užs1!E99/1000)*Užs1!L99,0)+(IF(Užs1!I99="PVC-2mm",(Užs1!H99/1000)*Užs1!L99,0)+(IF(Užs1!J99="PVC-2mm",(Užs1!H99/1000)*Užs1!L99,0)))))</f>
        <v>0</v>
      </c>
      <c r="Y60" s="92">
        <f>SUM(IF(Užs1!F99="PVC-42/2mm",(Užs1!E99/1000)*Užs1!L99,0)+(IF(Užs1!G99="PVC-42/2mm",(Užs1!E99/1000)*Užs1!L99,0)+(IF(Užs1!I99="PVC-42/2mm",(Užs1!H99/1000)*Užs1!L99,0)+(IF(Užs1!J99="PVC-42/2mm",(Užs1!H99/1000)*Užs1!L99,0)))))</f>
        <v>0</v>
      </c>
      <c r="Z60" s="313">
        <f>SUM(IF(Užs1!F99="BESIULIS-08mm",(Užs1!E99/1000)*Užs1!L99,0)+(IF(Užs1!G99="BESIULIS-08mm",(Užs1!E99/1000)*Užs1!L99,0)+(IF(Užs1!I99="BESIULIS-08mm",(Užs1!H99/1000)*Užs1!L99,0)+(IF(Užs1!J99="BESIULIS-08mm",(Užs1!H99/1000)*Užs1!L99,0)))))</f>
        <v>0</v>
      </c>
      <c r="AA60" s="313">
        <f>SUM(IF(Užs1!F99="BESIULIS-1mm",(Užs1!E99/1000)*Užs1!L99,0)+(IF(Užs1!G99="BESIULIS-1mm",(Užs1!E99/1000)*Užs1!L99,0)+(IF(Užs1!I99="BESIULIS-1mm",(Užs1!H99/1000)*Užs1!L99,0)+(IF(Užs1!J99="BESIULIS-1mm",(Užs1!H99/1000)*Užs1!L99,0)))))</f>
        <v>0</v>
      </c>
      <c r="AB60" s="313">
        <f>SUM(IF(Užs1!F99="BESIULIS-2mm",(Užs1!E99/1000)*Užs1!L99,0)+(IF(Užs1!G99="BESIULIS-2mm",(Užs1!E99/1000)*Užs1!L99,0)+(IF(Užs1!I99="BESIULIS-2mm",(Užs1!H99/1000)*Užs1!L99,0)+(IF(Užs1!J99="BESIULIS-2mm",(Užs1!H99/1000)*Užs1!L99,0)))))</f>
        <v>0</v>
      </c>
      <c r="AC60" s="93">
        <f>SUM(IF(Užs1!F99="KLIEN-PVC-04mm",(Užs1!E99/1000)*Užs1!L99,0)+(IF(Užs1!G99="KLIEN-PVC-04mm",(Užs1!E99/1000)*Užs1!L99,0)+(IF(Užs1!I99="KLIEN-PVC-04mm",(Užs1!H99/1000)*Užs1!L99,0)+(IF(Užs1!J99="KLIEN-PVC-04mm",(Užs1!H99/1000)*Užs1!L99,0)))))</f>
        <v>0</v>
      </c>
      <c r="AD60" s="93">
        <f>SUM(IF(Užs1!F99="KLIEN-PVC-06mm",(Užs1!E99/1000)*Užs1!L99,0)+(IF(Užs1!G99="KLIEN-PVC-06mm",(Užs1!E99/1000)*Užs1!L99,0)+(IF(Užs1!I99="KLIEN-PVC-06mm",(Užs1!H99/1000)*Užs1!L99,0)+(IF(Užs1!J99="KLIEN-PVC-06mm",(Užs1!H99/1000)*Užs1!L99,0)))))</f>
        <v>0</v>
      </c>
      <c r="AE60" s="93">
        <f>SUM(IF(Užs1!F99="KLIEN-PVC-08mm",(Užs1!E99/1000)*Užs1!L99,0)+(IF(Užs1!G99="KLIEN-PVC-08mm",(Užs1!E99/1000)*Užs1!L99,0)+(IF(Užs1!I99="KLIEN-PVC-08mm",(Užs1!H99/1000)*Užs1!L99,0)+(IF(Užs1!J99="KLIEN-PVC-08mm",(Užs1!H99/1000)*Užs1!L99,0)))))</f>
        <v>0</v>
      </c>
      <c r="AF60" s="93">
        <f>SUM(IF(Užs1!F99="KLIEN-PVC-1mm",(Užs1!E99/1000)*Užs1!L99,0)+(IF(Užs1!G99="KLIEN-PVC-1mm",(Užs1!E99/1000)*Užs1!L99,0)+(IF(Užs1!I99="KLIEN-PVC-1mm",(Užs1!H99/1000)*Užs1!L99,0)+(IF(Užs1!J99="KLIEN-PVC-1mm",(Užs1!H99/1000)*Užs1!L99,0)))))</f>
        <v>0</v>
      </c>
      <c r="AG60" s="93">
        <f>SUM(IF(Užs1!F99="KLIEN-PVC-2mm",(Užs1!E99/1000)*Užs1!L99,0)+(IF(Užs1!G99="KLIEN-PVC-2mm",(Užs1!E99/1000)*Užs1!L99,0)+(IF(Užs1!I99="KLIEN-PVC-2mm",(Užs1!H99/1000)*Užs1!L99,0)+(IF(Užs1!J99="KLIEN-PVC-2mm",(Užs1!H99/1000)*Užs1!L99,0)))))</f>
        <v>0</v>
      </c>
      <c r="AH60" s="93">
        <f>SUM(IF(Užs1!F99="KLIEN-PVC-42/2mm",(Užs1!E99/1000)*Užs1!L99,0)+(IF(Užs1!G99="KLIEN-PVC-42/2mm",(Užs1!E99/1000)*Užs1!L99,0)+(IF(Užs1!I99="KLIEN-PVC-42/2mm",(Užs1!H99/1000)*Užs1!L99,0)+(IF(Užs1!J99="KLIEN-PVC-42/2mm",(Užs1!H99/1000)*Užs1!L99,0)))))</f>
        <v>0</v>
      </c>
      <c r="AI60" s="315">
        <f>SUM(IF(Užs1!F99="KLIEN-BESIUL-08mm",(Užs1!E99/1000)*Užs1!L99,0)+(IF(Užs1!G99="KLIEN-BESIUL-08mm",(Užs1!E99/1000)*Užs1!L99,0)+(IF(Užs1!I99="KLIEN-BESIUL-08mm",(Užs1!H99/1000)*Užs1!L99,0)+(IF(Užs1!J99="KLIEN-BESIUL-08mm",(Užs1!H99/1000)*Užs1!L99,0)))))</f>
        <v>0</v>
      </c>
      <c r="AJ60" s="315">
        <f>SUM(IF(Užs1!F99="KLIEN-BESIUL-1mm",(Užs1!E99/1000)*Užs1!L99,0)+(IF(Užs1!G99="KLIEN-BESIUL-1mm",(Užs1!E99/1000)*Užs1!L99,0)+(IF(Užs1!I99="KLIEN-BESIUL-1mm",(Užs1!H99/1000)*Užs1!L99,0)+(IF(Užs1!J99="KLIEN-BESIUL-1mm",(Užs1!H99/1000)*Užs1!L99,0)))))</f>
        <v>0</v>
      </c>
      <c r="AK60" s="315">
        <f>SUM(IF(Užs1!F99="KLIEN-BESIUL-2mm",(Užs1!E99/1000)*Užs1!L99,0)+(IF(Užs1!G99="KLIEN-BESIUL-2mm",(Užs1!E99/1000)*Užs1!L99,0)+(IF(Užs1!I99="KLIEN-BESIUL-2mm",(Užs1!H99/1000)*Užs1!L99,0)+(IF(Užs1!J99="KLIEN-BESIUL-2mm",(Užs1!H99/1000)*Užs1!L99,0)))))</f>
        <v>0</v>
      </c>
      <c r="AL60" s="94">
        <f>SUM(IF(Užs1!F99="NE-PL-PVC-04mm",(Užs1!E99/1000)*Užs1!L99,0)+(IF(Užs1!G99="NE-PL-PVC-04mm",(Užs1!E99/1000)*Užs1!L99,0)+(IF(Užs1!I99="NE-PL-PVC-04mm",(Užs1!H99/1000)*Užs1!L99,0)+(IF(Užs1!J99="NE-PL-PVC-04mm",(Užs1!H99/1000)*Užs1!L99,0)))))</f>
        <v>0</v>
      </c>
      <c r="AM60" s="94">
        <f>SUM(IF(Užs1!F99="NE-PL-PVC-06mm",(Užs1!E99/1000)*Užs1!L99,0)+(IF(Užs1!G99="NE-PL-PVC-06mm",(Užs1!E99/1000)*Užs1!L99,0)+(IF(Užs1!I99="NE-PL-PVC-06mm",(Užs1!H99/1000)*Užs1!L99,0)+(IF(Užs1!J99="NE-PL-PVC-06mm",(Užs1!H99/1000)*Užs1!L99,0)))))</f>
        <v>0</v>
      </c>
      <c r="AN60" s="94">
        <f>SUM(IF(Užs1!F99="NE-PL-PVC-08mm",(Užs1!E99/1000)*Užs1!L99,0)+(IF(Užs1!G99="NE-PL-PVC-08mm",(Užs1!E99/1000)*Užs1!L99,0)+(IF(Užs1!I99="NE-PL-PVC-08mm",(Užs1!H99/1000)*Užs1!L99,0)+(IF(Užs1!J99="NE-PL-PVC-08mm",(Užs1!H99/1000)*Užs1!L99,0)))))</f>
        <v>0</v>
      </c>
      <c r="AO60" s="94">
        <f>SUM(IF(Užs1!F99="NE-PL-PVC-1mm",(Užs1!E99/1000)*Užs1!L99,0)+(IF(Užs1!G99="NE-PL-PVC-1mm",(Užs1!E99/1000)*Užs1!L99,0)+(IF(Užs1!I99="NE-PL-PVC-1mm",(Užs1!H99/1000)*Užs1!L99,0)+(IF(Užs1!J99="NE-PL-PVC-1mm",(Užs1!H99/1000)*Užs1!L99,0)))))</f>
        <v>0</v>
      </c>
      <c r="AP60" s="94">
        <f>SUM(IF(Užs1!F99="NE-PL-PVC-2mm",(Užs1!E99/1000)*Užs1!L99,0)+(IF(Užs1!G99="NE-PL-PVC-2mm",(Užs1!E99/1000)*Užs1!L99,0)+(IF(Užs1!I99="NE-PL-PVC-2mm",(Užs1!H99/1000)*Užs1!L99,0)+(IF(Užs1!J99="NE-PL-PVC-2mm",(Užs1!H99/1000)*Užs1!L99,0)))))</f>
        <v>0</v>
      </c>
      <c r="AQ60" s="94">
        <f>SUM(IF(Užs1!F99="NE-PL-PVC-42/2mm",(Užs1!E99/1000)*Užs1!L99,0)+(IF(Užs1!G99="NE-PL-PVC-42/2mm",(Užs1!E99/1000)*Užs1!L99,0)+(IF(Užs1!I99="NE-PL-PVC-42/2mm",(Užs1!H99/1000)*Užs1!L99,0)+(IF(Užs1!J99="NE-PL-PVC-42/2mm",(Užs1!H99/1000)*Užs1!L99,0)))))</f>
        <v>0</v>
      </c>
      <c r="AR60" s="79"/>
    </row>
    <row r="61" spans="1:44" ht="16.8">
      <c r="A61" s="79"/>
      <c r="B61" s="79"/>
      <c r="C61" s="95"/>
      <c r="D61" s="79"/>
      <c r="E61" s="79"/>
      <c r="F61" s="79"/>
      <c r="G61" s="79"/>
      <c r="H61" s="79"/>
      <c r="I61" s="79"/>
      <c r="J61" s="79"/>
      <c r="K61" s="87">
        <v>60</v>
      </c>
      <c r="L61" s="88">
        <f>Užs1!L100</f>
        <v>0</v>
      </c>
      <c r="M61" s="89">
        <f>(Užs1!E100/1000)*(Užs1!H100/1000)*Užs1!L100</f>
        <v>0</v>
      </c>
      <c r="N61" s="90">
        <f>SUM(IF(Užs1!F100="MEL",(Užs1!E100/1000)*Užs1!L100,0)+(IF(Užs1!G100="MEL",(Užs1!E100/1000)*Užs1!L100,0)+(IF(Užs1!I100="MEL",(Užs1!H100/1000)*Užs1!L100,0)+(IF(Užs1!J100="MEL",(Užs1!H100/1000)*Užs1!L100,0)))))</f>
        <v>0</v>
      </c>
      <c r="O61" s="91">
        <f>SUM(IF(Užs1!F100="MEL-BALTAS",(Užs1!E100/1000)*Užs1!L100,0)+(IF(Užs1!G100="MEL-BALTAS",(Užs1!E100/1000)*Užs1!L100,0)+(IF(Užs1!I100="MEL-BALTAS",(Užs1!H100/1000)*Užs1!L100,0)+(IF(Užs1!J100="MEL-BALTAS",(Užs1!H100/1000)*Užs1!L100,0)))))</f>
        <v>0</v>
      </c>
      <c r="P61" s="91">
        <f>SUM(IF(Užs1!F100="MEL-PILKAS",(Užs1!E100/1000)*Užs1!L100,0)+(IF(Užs1!G100="MEL-PILKAS",(Užs1!E100/1000)*Užs1!L100,0)+(IF(Užs1!I100="MEL-PILKAS",(Užs1!H100/1000)*Užs1!L100,0)+(IF(Užs1!J100="MEL-PILKAS",(Užs1!H100/1000)*Užs1!L100,0)))))</f>
        <v>0</v>
      </c>
      <c r="Q61" s="91">
        <f>SUM(IF(Užs1!F100="MEL-KLIENTO",(Užs1!E100/1000)*Užs1!L100,0)+(IF(Užs1!G100="MEL-KLIENTO",(Užs1!E100/1000)*Užs1!L100,0)+(IF(Užs1!I100="MEL-KLIENTO",(Užs1!H100/1000)*Užs1!L100,0)+(IF(Užs1!J100="MEL-KLIENTO",(Užs1!H100/1000)*Užs1!L100,0)))))</f>
        <v>0</v>
      </c>
      <c r="R61" s="91">
        <f>SUM(IF(Užs1!F100="MEL-NE-PL",(Užs1!E100/1000)*Užs1!L100,0)+(IF(Užs1!G100="MEL-NE-PL",(Užs1!E100/1000)*Užs1!L100,0)+(IF(Užs1!I100="MEL-NE-PL",(Užs1!H100/1000)*Užs1!L100,0)+(IF(Užs1!J100="MEL-NE-PL",(Užs1!H100/1000)*Užs1!L100,0)))))</f>
        <v>0</v>
      </c>
      <c r="S61" s="91">
        <f>SUM(IF(Užs1!F100="MEL-40mm",(Užs1!E100/1000)*Užs1!L100,0)+(IF(Užs1!G100="MEL-40mm",(Užs1!E100/1000)*Užs1!L100,0)+(IF(Užs1!I100="MEL-40mm",(Užs1!H100/1000)*Užs1!L100,0)+(IF(Užs1!J100="MEL-40mm",(Užs1!H100/1000)*Užs1!L100,0)))))</f>
        <v>0</v>
      </c>
      <c r="T61" s="92">
        <f>SUM(IF(Užs1!F100="PVC-04mm",(Užs1!E100/1000)*Užs1!L100,0)+(IF(Užs1!G100="PVC-04mm",(Užs1!E100/1000)*Užs1!L100,0)+(IF(Užs1!I100="PVC-04mm",(Užs1!H100/1000)*Užs1!L100,0)+(IF(Užs1!J100="PVC-04mm",(Užs1!H100/1000)*Užs1!L100,0)))))</f>
        <v>0</v>
      </c>
      <c r="U61" s="92">
        <f>SUM(IF(Užs1!F100="PVC-06mm",(Užs1!E100/1000)*Užs1!L100,0)+(IF(Užs1!G100="PVC-06mm",(Užs1!E100/1000)*Užs1!L100,0)+(IF(Užs1!I100="PVC-06mm",(Užs1!H100/1000)*Užs1!L100,0)+(IF(Užs1!J100="PVC-06mm",(Užs1!H100/1000)*Užs1!L100,0)))))</f>
        <v>0</v>
      </c>
      <c r="V61" s="92">
        <f>SUM(IF(Užs1!F100="PVC-08mm",(Užs1!E100/1000)*Užs1!L100,0)+(IF(Užs1!G100="PVC-08mm",(Užs1!E100/1000)*Užs1!L100,0)+(IF(Užs1!I100="PVC-08mm",(Užs1!H100/1000)*Užs1!L100,0)+(IF(Užs1!J100="PVC-08mm",(Užs1!H100/1000)*Užs1!L100,0)))))</f>
        <v>0</v>
      </c>
      <c r="W61" s="92">
        <f>SUM(IF(Užs1!F100="PVC-1mm",(Užs1!E100/1000)*Užs1!L100,0)+(IF(Užs1!G100="PVC-1mm",(Užs1!E100/1000)*Užs1!L100,0)+(IF(Užs1!I100="PVC-1mm",(Užs1!H100/1000)*Užs1!L100,0)+(IF(Užs1!J100="PVC-1mm",(Užs1!H100/1000)*Užs1!L100,0)))))</f>
        <v>0</v>
      </c>
      <c r="X61" s="92">
        <f>SUM(IF(Užs1!F100="PVC-2mm",(Užs1!E100/1000)*Užs1!L100,0)+(IF(Užs1!G100="PVC-2mm",(Užs1!E100/1000)*Užs1!L100,0)+(IF(Užs1!I100="PVC-2mm",(Užs1!H100/1000)*Užs1!L100,0)+(IF(Užs1!J100="PVC-2mm",(Užs1!H100/1000)*Užs1!L100,0)))))</f>
        <v>0</v>
      </c>
      <c r="Y61" s="92">
        <f>SUM(IF(Užs1!F100="PVC-42/2mm",(Užs1!E100/1000)*Užs1!L100,0)+(IF(Užs1!G100="PVC-42/2mm",(Užs1!E100/1000)*Užs1!L100,0)+(IF(Užs1!I100="PVC-42/2mm",(Užs1!H100/1000)*Užs1!L100,0)+(IF(Užs1!J100="PVC-42/2mm",(Užs1!H100/1000)*Užs1!L100,0)))))</f>
        <v>0</v>
      </c>
      <c r="Z61" s="313">
        <f>SUM(IF(Užs1!F100="BESIULIS-08mm",(Užs1!E100/1000)*Užs1!L100,0)+(IF(Užs1!G100="BESIULIS-08mm",(Užs1!E100/1000)*Užs1!L100,0)+(IF(Užs1!I100="BESIULIS-08mm",(Užs1!H100/1000)*Užs1!L100,0)+(IF(Užs1!J100="BESIULIS-08mm",(Užs1!H100/1000)*Užs1!L100,0)))))</f>
        <v>0</v>
      </c>
      <c r="AA61" s="313">
        <f>SUM(IF(Užs1!F100="BESIULIS-1mm",(Užs1!E100/1000)*Užs1!L100,0)+(IF(Užs1!G100="BESIULIS-1mm",(Užs1!E100/1000)*Užs1!L100,0)+(IF(Užs1!I100="BESIULIS-1mm",(Užs1!H100/1000)*Užs1!L100,0)+(IF(Užs1!J100="BESIULIS-1mm",(Užs1!H100/1000)*Užs1!L100,0)))))</f>
        <v>0</v>
      </c>
      <c r="AB61" s="313">
        <f>SUM(IF(Užs1!F100="BESIULIS-2mm",(Užs1!E100/1000)*Užs1!L100,0)+(IF(Užs1!G100="BESIULIS-2mm",(Užs1!E100/1000)*Užs1!L100,0)+(IF(Užs1!I100="BESIULIS-2mm",(Užs1!H100/1000)*Užs1!L100,0)+(IF(Užs1!J100="BESIULIS-2mm",(Užs1!H100/1000)*Užs1!L100,0)))))</f>
        <v>0</v>
      </c>
      <c r="AC61" s="93">
        <f>SUM(IF(Užs1!F100="KLIEN-PVC-04mm",(Užs1!E100/1000)*Užs1!L100,0)+(IF(Užs1!G100="KLIEN-PVC-04mm",(Užs1!E100/1000)*Užs1!L100,0)+(IF(Užs1!I100="KLIEN-PVC-04mm",(Užs1!H100/1000)*Užs1!L100,0)+(IF(Užs1!J100="KLIEN-PVC-04mm",(Užs1!H100/1000)*Užs1!L100,0)))))</f>
        <v>0</v>
      </c>
      <c r="AD61" s="93">
        <f>SUM(IF(Užs1!F100="KLIEN-PVC-06mm",(Užs1!E100/1000)*Užs1!L100,0)+(IF(Užs1!G100="KLIEN-PVC-06mm",(Užs1!E100/1000)*Užs1!L100,0)+(IF(Užs1!I100="KLIEN-PVC-06mm",(Užs1!H100/1000)*Užs1!L100,0)+(IF(Užs1!J100="KLIEN-PVC-06mm",(Užs1!H100/1000)*Užs1!L100,0)))))</f>
        <v>0</v>
      </c>
      <c r="AE61" s="93">
        <f>SUM(IF(Užs1!F100="KLIEN-PVC-08mm",(Užs1!E100/1000)*Užs1!L100,0)+(IF(Užs1!G100="KLIEN-PVC-08mm",(Užs1!E100/1000)*Užs1!L100,0)+(IF(Užs1!I100="KLIEN-PVC-08mm",(Užs1!H100/1000)*Užs1!L100,0)+(IF(Užs1!J100="KLIEN-PVC-08mm",(Užs1!H100/1000)*Užs1!L100,0)))))</f>
        <v>0</v>
      </c>
      <c r="AF61" s="93">
        <f>SUM(IF(Užs1!F100="KLIEN-PVC-1mm",(Užs1!E100/1000)*Užs1!L100,0)+(IF(Užs1!G100="KLIEN-PVC-1mm",(Užs1!E100/1000)*Užs1!L100,0)+(IF(Užs1!I100="KLIEN-PVC-1mm",(Užs1!H100/1000)*Užs1!L100,0)+(IF(Užs1!J100="KLIEN-PVC-1mm",(Užs1!H100/1000)*Užs1!L100,0)))))</f>
        <v>0</v>
      </c>
      <c r="AG61" s="93">
        <f>SUM(IF(Užs1!F100="KLIEN-PVC-2mm",(Užs1!E100/1000)*Užs1!L100,0)+(IF(Užs1!G100="KLIEN-PVC-2mm",(Užs1!E100/1000)*Užs1!L100,0)+(IF(Užs1!I100="KLIEN-PVC-2mm",(Užs1!H100/1000)*Užs1!L100,0)+(IF(Užs1!J100="KLIEN-PVC-2mm",(Užs1!H100/1000)*Užs1!L100,0)))))</f>
        <v>0</v>
      </c>
      <c r="AH61" s="93">
        <f>SUM(IF(Užs1!F100="KLIEN-PVC-42/2mm",(Užs1!E100/1000)*Užs1!L100,0)+(IF(Užs1!G100="KLIEN-PVC-42/2mm",(Užs1!E100/1000)*Užs1!L100,0)+(IF(Užs1!I100="KLIEN-PVC-42/2mm",(Užs1!H100/1000)*Užs1!L100,0)+(IF(Užs1!J100="KLIEN-PVC-42/2mm",(Užs1!H100/1000)*Užs1!L100,0)))))</f>
        <v>0</v>
      </c>
      <c r="AI61" s="315">
        <f>SUM(IF(Užs1!F100="KLIEN-BESIUL-08mm",(Užs1!E100/1000)*Užs1!L100,0)+(IF(Užs1!G100="KLIEN-BESIUL-08mm",(Užs1!E100/1000)*Užs1!L100,0)+(IF(Užs1!I100="KLIEN-BESIUL-08mm",(Užs1!H100/1000)*Užs1!L100,0)+(IF(Užs1!J100="KLIEN-BESIUL-08mm",(Užs1!H100/1000)*Užs1!L100,0)))))</f>
        <v>0</v>
      </c>
      <c r="AJ61" s="315">
        <f>SUM(IF(Užs1!F100="KLIEN-BESIUL-1mm",(Užs1!E100/1000)*Užs1!L100,0)+(IF(Užs1!G100="KLIEN-BESIUL-1mm",(Užs1!E100/1000)*Užs1!L100,0)+(IF(Užs1!I100="KLIEN-BESIUL-1mm",(Užs1!H100/1000)*Užs1!L100,0)+(IF(Užs1!J100="KLIEN-BESIUL-1mm",(Užs1!H100/1000)*Užs1!L100,0)))))</f>
        <v>0</v>
      </c>
      <c r="AK61" s="315">
        <f>SUM(IF(Užs1!F100="KLIEN-BESIUL-2mm",(Užs1!E100/1000)*Užs1!L100,0)+(IF(Užs1!G100="KLIEN-BESIUL-2mm",(Užs1!E100/1000)*Užs1!L100,0)+(IF(Užs1!I100="KLIEN-BESIUL-2mm",(Užs1!H100/1000)*Užs1!L100,0)+(IF(Užs1!J100="KLIEN-BESIUL-2mm",(Užs1!H100/1000)*Užs1!L100,0)))))</f>
        <v>0</v>
      </c>
      <c r="AL61" s="94">
        <f>SUM(IF(Užs1!F100="NE-PL-PVC-04mm",(Užs1!E100/1000)*Užs1!L100,0)+(IF(Užs1!G100="NE-PL-PVC-04mm",(Užs1!E100/1000)*Užs1!L100,0)+(IF(Užs1!I100="NE-PL-PVC-04mm",(Užs1!H100/1000)*Užs1!L100,0)+(IF(Užs1!J100="NE-PL-PVC-04mm",(Užs1!H100/1000)*Užs1!L100,0)))))</f>
        <v>0</v>
      </c>
      <c r="AM61" s="94">
        <f>SUM(IF(Užs1!F100="NE-PL-PVC-06mm",(Užs1!E100/1000)*Užs1!L100,0)+(IF(Užs1!G100="NE-PL-PVC-06mm",(Užs1!E100/1000)*Užs1!L100,0)+(IF(Užs1!I100="NE-PL-PVC-06mm",(Užs1!H100/1000)*Užs1!L100,0)+(IF(Užs1!J100="NE-PL-PVC-06mm",(Užs1!H100/1000)*Užs1!L100,0)))))</f>
        <v>0</v>
      </c>
      <c r="AN61" s="94">
        <f>SUM(IF(Užs1!F100="NE-PL-PVC-08mm",(Užs1!E100/1000)*Užs1!L100,0)+(IF(Užs1!G100="NE-PL-PVC-08mm",(Užs1!E100/1000)*Užs1!L100,0)+(IF(Užs1!I100="NE-PL-PVC-08mm",(Užs1!H100/1000)*Užs1!L100,0)+(IF(Užs1!J100="NE-PL-PVC-08mm",(Užs1!H100/1000)*Užs1!L100,0)))))</f>
        <v>0</v>
      </c>
      <c r="AO61" s="94">
        <f>SUM(IF(Užs1!F100="NE-PL-PVC-1mm",(Užs1!E100/1000)*Užs1!L100,0)+(IF(Užs1!G100="NE-PL-PVC-1mm",(Užs1!E100/1000)*Užs1!L100,0)+(IF(Užs1!I100="NE-PL-PVC-1mm",(Užs1!H100/1000)*Užs1!L100,0)+(IF(Užs1!J100="NE-PL-PVC-1mm",(Užs1!H100/1000)*Užs1!L100,0)))))</f>
        <v>0</v>
      </c>
      <c r="AP61" s="94">
        <f>SUM(IF(Užs1!F100="NE-PL-PVC-2mm",(Užs1!E100/1000)*Užs1!L100,0)+(IF(Užs1!G100="NE-PL-PVC-2mm",(Užs1!E100/1000)*Užs1!L100,0)+(IF(Užs1!I100="NE-PL-PVC-2mm",(Užs1!H100/1000)*Užs1!L100,0)+(IF(Užs1!J100="NE-PL-PVC-2mm",(Užs1!H100/1000)*Užs1!L100,0)))))</f>
        <v>0</v>
      </c>
      <c r="AQ61" s="94">
        <f>SUM(IF(Užs1!F100="NE-PL-PVC-42/2mm",(Užs1!E100/1000)*Užs1!L100,0)+(IF(Užs1!G100="NE-PL-PVC-42/2mm",(Užs1!E100/1000)*Užs1!L100,0)+(IF(Užs1!I100="NE-PL-PVC-42/2mm",(Užs1!H100/1000)*Užs1!L100,0)+(IF(Užs1!J100="NE-PL-PVC-42/2mm",(Užs1!H100/1000)*Užs1!L100,0)))))</f>
        <v>0</v>
      </c>
      <c r="AR61" s="79"/>
    </row>
    <row r="62" spans="1:44" ht="16.8">
      <c r="A62" s="79"/>
      <c r="B62" s="79"/>
      <c r="C62" s="95"/>
      <c r="D62" s="79"/>
      <c r="E62" s="79"/>
      <c r="F62" s="79"/>
      <c r="G62" s="79"/>
      <c r="H62" s="79"/>
      <c r="I62" s="79"/>
      <c r="J62" s="79"/>
      <c r="K62" s="87">
        <v>61</v>
      </c>
      <c r="L62" s="88">
        <f>Užs1!L101</f>
        <v>0</v>
      </c>
      <c r="M62" s="89">
        <f>(Užs1!E101/1000)*(Užs1!H101/1000)*Užs1!L101</f>
        <v>0</v>
      </c>
      <c r="N62" s="90">
        <f>SUM(IF(Užs1!F101="MEL",(Užs1!E101/1000)*Užs1!L101,0)+(IF(Užs1!G101="MEL",(Užs1!E101/1000)*Užs1!L101,0)+(IF(Užs1!I101="MEL",(Užs1!H101/1000)*Užs1!L101,0)+(IF(Užs1!J101="MEL",(Užs1!H101/1000)*Užs1!L101,0)))))</f>
        <v>0</v>
      </c>
      <c r="O62" s="91">
        <f>SUM(IF(Užs1!F101="MEL-BALTAS",(Užs1!E101/1000)*Užs1!L101,0)+(IF(Užs1!G101="MEL-BALTAS",(Užs1!E101/1000)*Užs1!L101,0)+(IF(Užs1!I101="MEL-BALTAS",(Užs1!H101/1000)*Užs1!L101,0)+(IF(Užs1!J101="MEL-BALTAS",(Užs1!H101/1000)*Užs1!L101,0)))))</f>
        <v>0</v>
      </c>
      <c r="P62" s="91">
        <f>SUM(IF(Užs1!F101="MEL-PILKAS",(Užs1!E101/1000)*Užs1!L101,0)+(IF(Užs1!G101="MEL-PILKAS",(Užs1!E101/1000)*Užs1!L101,0)+(IF(Užs1!I101="MEL-PILKAS",(Užs1!H101/1000)*Užs1!L101,0)+(IF(Užs1!J101="MEL-PILKAS",(Užs1!H101/1000)*Užs1!L101,0)))))</f>
        <v>0</v>
      </c>
      <c r="Q62" s="91">
        <f>SUM(IF(Užs1!F101="MEL-KLIENTO",(Užs1!E101/1000)*Užs1!L101,0)+(IF(Užs1!G101="MEL-KLIENTO",(Užs1!E101/1000)*Užs1!L101,0)+(IF(Užs1!I101="MEL-KLIENTO",(Užs1!H101/1000)*Užs1!L101,0)+(IF(Užs1!J101="MEL-KLIENTO",(Užs1!H101/1000)*Užs1!L101,0)))))</f>
        <v>0</v>
      </c>
      <c r="R62" s="91">
        <f>SUM(IF(Užs1!F101="MEL-NE-PL",(Užs1!E101/1000)*Užs1!L101,0)+(IF(Užs1!G101="MEL-NE-PL",(Užs1!E101/1000)*Užs1!L101,0)+(IF(Užs1!I101="MEL-NE-PL",(Užs1!H101/1000)*Užs1!L101,0)+(IF(Užs1!J101="MEL-NE-PL",(Užs1!H101/1000)*Užs1!L101,0)))))</f>
        <v>0</v>
      </c>
      <c r="S62" s="91">
        <f>SUM(IF(Užs1!F101="MEL-40mm",(Užs1!E101/1000)*Užs1!L101,0)+(IF(Užs1!G101="MEL-40mm",(Užs1!E101/1000)*Užs1!L101,0)+(IF(Užs1!I101="MEL-40mm",(Užs1!H101/1000)*Užs1!L101,0)+(IF(Užs1!J101="MEL-40mm",(Užs1!H101/1000)*Užs1!L101,0)))))</f>
        <v>0</v>
      </c>
      <c r="T62" s="92">
        <f>SUM(IF(Užs1!F101="PVC-04mm",(Užs1!E101/1000)*Užs1!L101,0)+(IF(Užs1!G101="PVC-04mm",(Užs1!E101/1000)*Užs1!L101,0)+(IF(Užs1!I101="PVC-04mm",(Užs1!H101/1000)*Užs1!L101,0)+(IF(Užs1!J101="PVC-04mm",(Užs1!H101/1000)*Užs1!L101,0)))))</f>
        <v>0</v>
      </c>
      <c r="U62" s="92">
        <f>SUM(IF(Užs1!F101="PVC-06mm",(Užs1!E101/1000)*Užs1!L101,0)+(IF(Užs1!G101="PVC-06mm",(Užs1!E101/1000)*Užs1!L101,0)+(IF(Užs1!I101="PVC-06mm",(Užs1!H101/1000)*Užs1!L101,0)+(IF(Užs1!J101="PVC-06mm",(Užs1!H101/1000)*Užs1!L101,0)))))</f>
        <v>0</v>
      </c>
      <c r="V62" s="92">
        <f>SUM(IF(Užs1!F101="PVC-08mm",(Užs1!E101/1000)*Užs1!L101,0)+(IF(Užs1!G101="PVC-08mm",(Užs1!E101/1000)*Užs1!L101,0)+(IF(Užs1!I101="PVC-08mm",(Užs1!H101/1000)*Užs1!L101,0)+(IF(Užs1!J101="PVC-08mm",(Užs1!H101/1000)*Užs1!L101,0)))))</f>
        <v>0</v>
      </c>
      <c r="W62" s="92">
        <f>SUM(IF(Užs1!F101="PVC-1mm",(Užs1!E101/1000)*Užs1!L101,0)+(IF(Užs1!G101="PVC-1mm",(Užs1!E101/1000)*Užs1!L101,0)+(IF(Užs1!I101="PVC-1mm",(Užs1!H101/1000)*Užs1!L101,0)+(IF(Užs1!J101="PVC-1mm",(Užs1!H101/1000)*Užs1!L101,0)))))</f>
        <v>0</v>
      </c>
      <c r="X62" s="92">
        <f>SUM(IF(Užs1!F101="PVC-2mm",(Užs1!E101/1000)*Užs1!L101,0)+(IF(Užs1!G101="PVC-2mm",(Užs1!E101/1000)*Užs1!L101,0)+(IF(Užs1!I101="PVC-2mm",(Užs1!H101/1000)*Užs1!L101,0)+(IF(Užs1!J101="PVC-2mm",(Užs1!H101/1000)*Užs1!L101,0)))))</f>
        <v>0</v>
      </c>
      <c r="Y62" s="92">
        <f>SUM(IF(Užs1!F101="PVC-42/2mm",(Užs1!E101/1000)*Užs1!L101,0)+(IF(Užs1!G101="PVC-42/2mm",(Užs1!E101/1000)*Užs1!L101,0)+(IF(Užs1!I101="PVC-42/2mm",(Užs1!H101/1000)*Užs1!L101,0)+(IF(Užs1!J101="PVC-42/2mm",(Užs1!H101/1000)*Užs1!L101,0)))))</f>
        <v>0</v>
      </c>
      <c r="Z62" s="313">
        <f>SUM(IF(Užs1!F101="BESIULIS-08mm",(Užs1!E101/1000)*Užs1!L101,0)+(IF(Užs1!G101="BESIULIS-08mm",(Užs1!E101/1000)*Užs1!L101,0)+(IF(Užs1!I101="BESIULIS-08mm",(Užs1!H101/1000)*Užs1!L101,0)+(IF(Užs1!J101="BESIULIS-08mm",(Užs1!H101/1000)*Užs1!L101,0)))))</f>
        <v>0</v>
      </c>
      <c r="AA62" s="313">
        <f>SUM(IF(Užs1!F101="BESIULIS-1mm",(Užs1!E101/1000)*Užs1!L101,0)+(IF(Užs1!G101="BESIULIS-1mm",(Užs1!E101/1000)*Užs1!L101,0)+(IF(Užs1!I101="BESIULIS-1mm",(Užs1!H101/1000)*Užs1!L101,0)+(IF(Užs1!J101="BESIULIS-1mm",(Užs1!H101/1000)*Užs1!L101,0)))))</f>
        <v>0</v>
      </c>
      <c r="AB62" s="313">
        <f>SUM(IF(Užs1!F101="BESIULIS-2mm",(Užs1!E101/1000)*Užs1!L101,0)+(IF(Užs1!G101="BESIULIS-2mm",(Užs1!E101/1000)*Užs1!L101,0)+(IF(Užs1!I101="BESIULIS-2mm",(Užs1!H101/1000)*Užs1!L101,0)+(IF(Užs1!J101="BESIULIS-2mm",(Užs1!H101/1000)*Užs1!L101,0)))))</f>
        <v>0</v>
      </c>
      <c r="AC62" s="93">
        <f>SUM(IF(Užs1!F101="KLIEN-PVC-04mm",(Užs1!E101/1000)*Užs1!L101,0)+(IF(Užs1!G101="KLIEN-PVC-04mm",(Užs1!E101/1000)*Užs1!L101,0)+(IF(Užs1!I101="KLIEN-PVC-04mm",(Užs1!H101/1000)*Užs1!L101,0)+(IF(Užs1!J101="KLIEN-PVC-04mm",(Užs1!H101/1000)*Užs1!L101,0)))))</f>
        <v>0</v>
      </c>
      <c r="AD62" s="93">
        <f>SUM(IF(Užs1!F101="KLIEN-PVC-06mm",(Užs1!E101/1000)*Užs1!L101,0)+(IF(Užs1!G101="KLIEN-PVC-06mm",(Užs1!E101/1000)*Užs1!L101,0)+(IF(Užs1!I101="KLIEN-PVC-06mm",(Užs1!H101/1000)*Užs1!L101,0)+(IF(Užs1!J101="KLIEN-PVC-06mm",(Užs1!H101/1000)*Užs1!L101,0)))))</f>
        <v>0</v>
      </c>
      <c r="AE62" s="93">
        <f>SUM(IF(Užs1!F101="KLIEN-PVC-08mm",(Užs1!E101/1000)*Užs1!L101,0)+(IF(Užs1!G101="KLIEN-PVC-08mm",(Užs1!E101/1000)*Užs1!L101,0)+(IF(Užs1!I101="KLIEN-PVC-08mm",(Užs1!H101/1000)*Užs1!L101,0)+(IF(Užs1!J101="KLIEN-PVC-08mm",(Užs1!H101/1000)*Užs1!L101,0)))))</f>
        <v>0</v>
      </c>
      <c r="AF62" s="93">
        <f>SUM(IF(Užs1!F101="KLIEN-PVC-1mm",(Užs1!E101/1000)*Užs1!L101,0)+(IF(Užs1!G101="KLIEN-PVC-1mm",(Užs1!E101/1000)*Užs1!L101,0)+(IF(Užs1!I101="KLIEN-PVC-1mm",(Užs1!H101/1000)*Užs1!L101,0)+(IF(Užs1!J101="KLIEN-PVC-1mm",(Užs1!H101/1000)*Užs1!L101,0)))))</f>
        <v>0</v>
      </c>
      <c r="AG62" s="93">
        <f>SUM(IF(Užs1!F101="KLIEN-PVC-2mm",(Užs1!E101/1000)*Užs1!L101,0)+(IF(Užs1!G101="KLIEN-PVC-2mm",(Užs1!E101/1000)*Užs1!L101,0)+(IF(Užs1!I101="KLIEN-PVC-2mm",(Užs1!H101/1000)*Užs1!L101,0)+(IF(Užs1!J101="KLIEN-PVC-2mm",(Užs1!H101/1000)*Užs1!L101,0)))))</f>
        <v>0</v>
      </c>
      <c r="AH62" s="93">
        <f>SUM(IF(Užs1!F101="KLIEN-PVC-42/2mm",(Užs1!E101/1000)*Užs1!L101,0)+(IF(Užs1!G101="KLIEN-PVC-42/2mm",(Užs1!E101/1000)*Užs1!L101,0)+(IF(Užs1!I101="KLIEN-PVC-42/2mm",(Užs1!H101/1000)*Užs1!L101,0)+(IF(Užs1!J101="KLIEN-PVC-42/2mm",(Užs1!H101/1000)*Užs1!L101,0)))))</f>
        <v>0</v>
      </c>
      <c r="AI62" s="315">
        <f>SUM(IF(Užs1!F101="KLIEN-BESIUL-08mm",(Užs1!E101/1000)*Užs1!L101,0)+(IF(Užs1!G101="KLIEN-BESIUL-08mm",(Užs1!E101/1000)*Užs1!L101,0)+(IF(Užs1!I101="KLIEN-BESIUL-08mm",(Užs1!H101/1000)*Užs1!L101,0)+(IF(Užs1!J101="KLIEN-BESIUL-08mm",(Užs1!H101/1000)*Užs1!L101,0)))))</f>
        <v>0</v>
      </c>
      <c r="AJ62" s="315">
        <f>SUM(IF(Užs1!F101="KLIEN-BESIUL-1mm",(Užs1!E101/1000)*Užs1!L101,0)+(IF(Užs1!G101="KLIEN-BESIUL-1mm",(Užs1!E101/1000)*Užs1!L101,0)+(IF(Užs1!I101="KLIEN-BESIUL-1mm",(Užs1!H101/1000)*Užs1!L101,0)+(IF(Užs1!J101="KLIEN-BESIUL-1mm",(Užs1!H101/1000)*Užs1!L101,0)))))</f>
        <v>0</v>
      </c>
      <c r="AK62" s="315">
        <f>SUM(IF(Užs1!F101="KLIEN-BESIUL-2mm",(Užs1!E101/1000)*Užs1!L101,0)+(IF(Užs1!G101="KLIEN-BESIUL-2mm",(Užs1!E101/1000)*Užs1!L101,0)+(IF(Užs1!I101="KLIEN-BESIUL-2mm",(Užs1!H101/1000)*Užs1!L101,0)+(IF(Užs1!J101="KLIEN-BESIUL-2mm",(Užs1!H101/1000)*Užs1!L101,0)))))</f>
        <v>0</v>
      </c>
      <c r="AL62" s="94">
        <f>SUM(IF(Užs1!F101="NE-PL-PVC-04mm",(Užs1!E101/1000)*Užs1!L101,0)+(IF(Užs1!G101="NE-PL-PVC-04mm",(Užs1!E101/1000)*Užs1!L101,0)+(IF(Užs1!I101="NE-PL-PVC-04mm",(Užs1!H101/1000)*Užs1!L101,0)+(IF(Užs1!J101="NE-PL-PVC-04mm",(Užs1!H101/1000)*Užs1!L101,0)))))</f>
        <v>0</v>
      </c>
      <c r="AM62" s="94">
        <f>SUM(IF(Užs1!F101="NE-PL-PVC-06mm",(Užs1!E101/1000)*Užs1!L101,0)+(IF(Užs1!G101="NE-PL-PVC-06mm",(Užs1!E101/1000)*Užs1!L101,0)+(IF(Užs1!I101="NE-PL-PVC-06mm",(Užs1!H101/1000)*Užs1!L101,0)+(IF(Užs1!J101="NE-PL-PVC-06mm",(Užs1!H101/1000)*Užs1!L101,0)))))</f>
        <v>0</v>
      </c>
      <c r="AN62" s="94">
        <f>SUM(IF(Užs1!F101="NE-PL-PVC-08mm",(Užs1!E101/1000)*Užs1!L101,0)+(IF(Užs1!G101="NE-PL-PVC-08mm",(Užs1!E101/1000)*Užs1!L101,0)+(IF(Užs1!I101="NE-PL-PVC-08mm",(Užs1!H101/1000)*Užs1!L101,0)+(IF(Užs1!J101="NE-PL-PVC-08mm",(Užs1!H101/1000)*Užs1!L101,0)))))</f>
        <v>0</v>
      </c>
      <c r="AO62" s="94">
        <f>SUM(IF(Užs1!F101="NE-PL-PVC-1mm",(Užs1!E101/1000)*Užs1!L101,0)+(IF(Užs1!G101="NE-PL-PVC-1mm",(Užs1!E101/1000)*Užs1!L101,0)+(IF(Užs1!I101="NE-PL-PVC-1mm",(Užs1!H101/1000)*Užs1!L101,0)+(IF(Užs1!J101="NE-PL-PVC-1mm",(Užs1!H101/1000)*Užs1!L101,0)))))</f>
        <v>0</v>
      </c>
      <c r="AP62" s="94">
        <f>SUM(IF(Užs1!F101="NE-PL-PVC-2mm",(Užs1!E101/1000)*Užs1!L101,0)+(IF(Užs1!G101="NE-PL-PVC-2mm",(Užs1!E101/1000)*Užs1!L101,0)+(IF(Užs1!I101="NE-PL-PVC-2mm",(Užs1!H101/1000)*Užs1!L101,0)+(IF(Užs1!J101="NE-PL-PVC-2mm",(Užs1!H101/1000)*Užs1!L101,0)))))</f>
        <v>0</v>
      </c>
      <c r="AQ62" s="94">
        <f>SUM(IF(Užs1!F101="NE-PL-PVC-42/2mm",(Užs1!E101/1000)*Užs1!L101,0)+(IF(Užs1!G101="NE-PL-PVC-42/2mm",(Užs1!E101/1000)*Užs1!L101,0)+(IF(Užs1!I101="NE-PL-PVC-42/2mm",(Užs1!H101/1000)*Užs1!L101,0)+(IF(Užs1!J101="NE-PL-PVC-42/2mm",(Užs1!H101/1000)*Užs1!L101,0)))))</f>
        <v>0</v>
      </c>
      <c r="AR62" s="79"/>
    </row>
    <row r="63" spans="1:44" ht="16.8">
      <c r="A63" s="79"/>
      <c r="B63" s="79"/>
      <c r="C63" s="95"/>
      <c r="D63" s="79"/>
      <c r="E63" s="79"/>
      <c r="F63" s="79"/>
      <c r="G63" s="79"/>
      <c r="H63" s="79"/>
      <c r="I63" s="79"/>
      <c r="J63" s="79"/>
      <c r="K63" s="87">
        <v>62</v>
      </c>
      <c r="L63" s="88">
        <f>Užs1!L102</f>
        <v>0</v>
      </c>
      <c r="M63" s="89">
        <f>(Užs1!E102/1000)*(Užs1!H102/1000)*Užs1!L102</f>
        <v>0</v>
      </c>
      <c r="N63" s="90">
        <f>SUM(IF(Užs1!F102="MEL",(Užs1!E102/1000)*Užs1!L102,0)+(IF(Užs1!G102="MEL",(Užs1!E102/1000)*Užs1!L102,0)+(IF(Užs1!I102="MEL",(Užs1!H102/1000)*Užs1!L102,0)+(IF(Užs1!J102="MEL",(Užs1!H102/1000)*Užs1!L102,0)))))</f>
        <v>0</v>
      </c>
      <c r="O63" s="91">
        <f>SUM(IF(Užs1!F102="MEL-BALTAS",(Užs1!E102/1000)*Užs1!L102,0)+(IF(Užs1!G102="MEL-BALTAS",(Užs1!E102/1000)*Užs1!L102,0)+(IF(Užs1!I102="MEL-BALTAS",(Užs1!H102/1000)*Užs1!L102,0)+(IF(Užs1!J102="MEL-BALTAS",(Užs1!H102/1000)*Užs1!L102,0)))))</f>
        <v>0</v>
      </c>
      <c r="P63" s="91">
        <f>SUM(IF(Užs1!F102="MEL-PILKAS",(Užs1!E102/1000)*Užs1!L102,0)+(IF(Užs1!G102="MEL-PILKAS",(Užs1!E102/1000)*Užs1!L102,0)+(IF(Užs1!I102="MEL-PILKAS",(Užs1!H102/1000)*Užs1!L102,0)+(IF(Užs1!J102="MEL-PILKAS",(Užs1!H102/1000)*Užs1!L102,0)))))</f>
        <v>0</v>
      </c>
      <c r="Q63" s="91">
        <f>SUM(IF(Užs1!F102="MEL-KLIENTO",(Užs1!E102/1000)*Užs1!L102,0)+(IF(Užs1!G102="MEL-KLIENTO",(Užs1!E102/1000)*Užs1!L102,0)+(IF(Užs1!I102="MEL-KLIENTO",(Užs1!H102/1000)*Užs1!L102,0)+(IF(Užs1!J102="MEL-KLIENTO",(Užs1!H102/1000)*Užs1!L102,0)))))</f>
        <v>0</v>
      </c>
      <c r="R63" s="91">
        <f>SUM(IF(Užs1!F102="MEL-NE-PL",(Užs1!E102/1000)*Užs1!L102,0)+(IF(Užs1!G102="MEL-NE-PL",(Užs1!E102/1000)*Užs1!L102,0)+(IF(Užs1!I102="MEL-NE-PL",(Užs1!H102/1000)*Užs1!L102,0)+(IF(Užs1!J102="MEL-NE-PL",(Užs1!H102/1000)*Užs1!L102,0)))))</f>
        <v>0</v>
      </c>
      <c r="S63" s="91">
        <f>SUM(IF(Užs1!F102="MEL-40mm",(Užs1!E102/1000)*Užs1!L102,0)+(IF(Užs1!G102="MEL-40mm",(Užs1!E102/1000)*Užs1!L102,0)+(IF(Užs1!I102="MEL-40mm",(Užs1!H102/1000)*Užs1!L102,0)+(IF(Užs1!J102="MEL-40mm",(Užs1!H102/1000)*Užs1!L102,0)))))</f>
        <v>0</v>
      </c>
      <c r="T63" s="92">
        <f>SUM(IF(Užs1!F102="PVC-04mm",(Užs1!E102/1000)*Užs1!L102,0)+(IF(Užs1!G102="PVC-04mm",(Užs1!E102/1000)*Užs1!L102,0)+(IF(Užs1!I102="PVC-04mm",(Užs1!H102/1000)*Užs1!L102,0)+(IF(Užs1!J102="PVC-04mm",(Užs1!H102/1000)*Užs1!L102,0)))))</f>
        <v>0</v>
      </c>
      <c r="U63" s="92">
        <f>SUM(IF(Užs1!F102="PVC-06mm",(Užs1!E102/1000)*Užs1!L102,0)+(IF(Užs1!G102="PVC-06mm",(Užs1!E102/1000)*Užs1!L102,0)+(IF(Užs1!I102="PVC-06mm",(Užs1!H102/1000)*Užs1!L102,0)+(IF(Užs1!J102="PVC-06mm",(Užs1!H102/1000)*Užs1!L102,0)))))</f>
        <v>0</v>
      </c>
      <c r="V63" s="92">
        <f>SUM(IF(Užs1!F102="PVC-08mm",(Užs1!E102/1000)*Užs1!L102,0)+(IF(Užs1!G102="PVC-08mm",(Užs1!E102/1000)*Užs1!L102,0)+(IF(Užs1!I102="PVC-08mm",(Užs1!H102/1000)*Užs1!L102,0)+(IF(Užs1!J102="PVC-08mm",(Užs1!H102/1000)*Užs1!L102,0)))))</f>
        <v>0</v>
      </c>
      <c r="W63" s="92">
        <f>SUM(IF(Užs1!F102="PVC-1mm",(Užs1!E102/1000)*Užs1!L102,0)+(IF(Užs1!G102="PVC-1mm",(Užs1!E102/1000)*Užs1!L102,0)+(IF(Užs1!I102="PVC-1mm",(Užs1!H102/1000)*Užs1!L102,0)+(IF(Užs1!J102="PVC-1mm",(Užs1!H102/1000)*Užs1!L102,0)))))</f>
        <v>0</v>
      </c>
      <c r="X63" s="92">
        <f>SUM(IF(Užs1!F102="PVC-2mm",(Užs1!E102/1000)*Užs1!L102,0)+(IF(Užs1!G102="PVC-2mm",(Užs1!E102/1000)*Užs1!L102,0)+(IF(Užs1!I102="PVC-2mm",(Užs1!H102/1000)*Užs1!L102,0)+(IF(Užs1!J102="PVC-2mm",(Užs1!H102/1000)*Užs1!L102,0)))))</f>
        <v>0</v>
      </c>
      <c r="Y63" s="92">
        <f>SUM(IF(Užs1!F102="PVC-42/2mm",(Užs1!E102/1000)*Užs1!L102,0)+(IF(Užs1!G102="PVC-42/2mm",(Užs1!E102/1000)*Užs1!L102,0)+(IF(Užs1!I102="PVC-42/2mm",(Užs1!H102/1000)*Užs1!L102,0)+(IF(Užs1!J102="PVC-42/2mm",(Užs1!H102/1000)*Užs1!L102,0)))))</f>
        <v>0</v>
      </c>
      <c r="Z63" s="313">
        <f>SUM(IF(Užs1!F102="BESIULIS-08mm",(Užs1!E102/1000)*Užs1!L102,0)+(IF(Užs1!G102="BESIULIS-08mm",(Užs1!E102/1000)*Užs1!L102,0)+(IF(Užs1!I102="BESIULIS-08mm",(Užs1!H102/1000)*Užs1!L102,0)+(IF(Užs1!J102="BESIULIS-08mm",(Užs1!H102/1000)*Užs1!L102,0)))))</f>
        <v>0</v>
      </c>
      <c r="AA63" s="313">
        <f>SUM(IF(Užs1!F102="BESIULIS-1mm",(Užs1!E102/1000)*Užs1!L102,0)+(IF(Užs1!G102="BESIULIS-1mm",(Užs1!E102/1000)*Užs1!L102,0)+(IF(Užs1!I102="BESIULIS-1mm",(Užs1!H102/1000)*Užs1!L102,0)+(IF(Užs1!J102="BESIULIS-1mm",(Užs1!H102/1000)*Užs1!L102,0)))))</f>
        <v>0</v>
      </c>
      <c r="AB63" s="313">
        <f>SUM(IF(Užs1!F102="BESIULIS-2mm",(Užs1!E102/1000)*Užs1!L102,0)+(IF(Užs1!G102="BESIULIS-2mm",(Užs1!E102/1000)*Užs1!L102,0)+(IF(Užs1!I102="BESIULIS-2mm",(Užs1!H102/1000)*Užs1!L102,0)+(IF(Užs1!J102="BESIULIS-2mm",(Užs1!H102/1000)*Užs1!L102,0)))))</f>
        <v>0</v>
      </c>
      <c r="AC63" s="93">
        <f>SUM(IF(Užs1!F102="KLIEN-PVC-04mm",(Užs1!E102/1000)*Užs1!L102,0)+(IF(Užs1!G102="KLIEN-PVC-04mm",(Užs1!E102/1000)*Užs1!L102,0)+(IF(Užs1!I102="KLIEN-PVC-04mm",(Užs1!H102/1000)*Užs1!L102,0)+(IF(Užs1!J102="KLIEN-PVC-04mm",(Užs1!H102/1000)*Užs1!L102,0)))))</f>
        <v>0</v>
      </c>
      <c r="AD63" s="93">
        <f>SUM(IF(Užs1!F102="KLIEN-PVC-06mm",(Užs1!E102/1000)*Užs1!L102,0)+(IF(Užs1!G102="KLIEN-PVC-06mm",(Užs1!E102/1000)*Užs1!L102,0)+(IF(Užs1!I102="KLIEN-PVC-06mm",(Užs1!H102/1000)*Užs1!L102,0)+(IF(Užs1!J102="KLIEN-PVC-06mm",(Užs1!H102/1000)*Užs1!L102,0)))))</f>
        <v>0</v>
      </c>
      <c r="AE63" s="93">
        <f>SUM(IF(Užs1!F102="KLIEN-PVC-08mm",(Užs1!E102/1000)*Užs1!L102,0)+(IF(Užs1!G102="KLIEN-PVC-08mm",(Užs1!E102/1000)*Užs1!L102,0)+(IF(Užs1!I102="KLIEN-PVC-08mm",(Užs1!H102/1000)*Užs1!L102,0)+(IF(Užs1!J102="KLIEN-PVC-08mm",(Užs1!H102/1000)*Užs1!L102,0)))))</f>
        <v>0</v>
      </c>
      <c r="AF63" s="93">
        <f>SUM(IF(Užs1!F102="KLIEN-PVC-1mm",(Užs1!E102/1000)*Užs1!L102,0)+(IF(Užs1!G102="KLIEN-PVC-1mm",(Užs1!E102/1000)*Užs1!L102,0)+(IF(Užs1!I102="KLIEN-PVC-1mm",(Užs1!H102/1000)*Užs1!L102,0)+(IF(Užs1!J102="KLIEN-PVC-1mm",(Užs1!H102/1000)*Užs1!L102,0)))))</f>
        <v>0</v>
      </c>
      <c r="AG63" s="93">
        <f>SUM(IF(Užs1!F102="KLIEN-PVC-2mm",(Užs1!E102/1000)*Užs1!L102,0)+(IF(Užs1!G102="KLIEN-PVC-2mm",(Užs1!E102/1000)*Užs1!L102,0)+(IF(Užs1!I102="KLIEN-PVC-2mm",(Užs1!H102/1000)*Užs1!L102,0)+(IF(Užs1!J102="KLIEN-PVC-2mm",(Užs1!H102/1000)*Užs1!L102,0)))))</f>
        <v>0</v>
      </c>
      <c r="AH63" s="93">
        <f>SUM(IF(Užs1!F102="KLIEN-PVC-42/2mm",(Užs1!E102/1000)*Užs1!L102,0)+(IF(Užs1!G102="KLIEN-PVC-42/2mm",(Užs1!E102/1000)*Užs1!L102,0)+(IF(Užs1!I102="KLIEN-PVC-42/2mm",(Užs1!H102/1000)*Užs1!L102,0)+(IF(Užs1!J102="KLIEN-PVC-42/2mm",(Užs1!H102/1000)*Užs1!L102,0)))))</f>
        <v>0</v>
      </c>
      <c r="AI63" s="315">
        <f>SUM(IF(Užs1!F102="KLIEN-BESIUL-08mm",(Užs1!E102/1000)*Užs1!L102,0)+(IF(Užs1!G102="KLIEN-BESIUL-08mm",(Užs1!E102/1000)*Užs1!L102,0)+(IF(Užs1!I102="KLIEN-BESIUL-08mm",(Užs1!H102/1000)*Užs1!L102,0)+(IF(Užs1!J102="KLIEN-BESIUL-08mm",(Užs1!H102/1000)*Užs1!L102,0)))))</f>
        <v>0</v>
      </c>
      <c r="AJ63" s="315">
        <f>SUM(IF(Užs1!F102="KLIEN-BESIUL-1mm",(Užs1!E102/1000)*Užs1!L102,0)+(IF(Užs1!G102="KLIEN-BESIUL-1mm",(Užs1!E102/1000)*Užs1!L102,0)+(IF(Užs1!I102="KLIEN-BESIUL-1mm",(Užs1!H102/1000)*Užs1!L102,0)+(IF(Užs1!J102="KLIEN-BESIUL-1mm",(Užs1!H102/1000)*Užs1!L102,0)))))</f>
        <v>0</v>
      </c>
      <c r="AK63" s="315">
        <f>SUM(IF(Užs1!F102="KLIEN-BESIUL-2mm",(Užs1!E102/1000)*Užs1!L102,0)+(IF(Užs1!G102="KLIEN-BESIUL-2mm",(Užs1!E102/1000)*Užs1!L102,0)+(IF(Užs1!I102="KLIEN-BESIUL-2mm",(Užs1!H102/1000)*Užs1!L102,0)+(IF(Užs1!J102="KLIEN-BESIUL-2mm",(Užs1!H102/1000)*Užs1!L102,0)))))</f>
        <v>0</v>
      </c>
      <c r="AL63" s="94">
        <f>SUM(IF(Užs1!F102="NE-PL-PVC-04mm",(Užs1!E102/1000)*Užs1!L102,0)+(IF(Užs1!G102="NE-PL-PVC-04mm",(Užs1!E102/1000)*Užs1!L102,0)+(IF(Užs1!I102="NE-PL-PVC-04mm",(Užs1!H102/1000)*Užs1!L102,0)+(IF(Užs1!J102="NE-PL-PVC-04mm",(Užs1!H102/1000)*Užs1!L102,0)))))</f>
        <v>0</v>
      </c>
      <c r="AM63" s="94">
        <f>SUM(IF(Užs1!F102="NE-PL-PVC-06mm",(Užs1!E102/1000)*Užs1!L102,0)+(IF(Užs1!G102="NE-PL-PVC-06mm",(Užs1!E102/1000)*Užs1!L102,0)+(IF(Užs1!I102="NE-PL-PVC-06mm",(Užs1!H102/1000)*Užs1!L102,0)+(IF(Užs1!J102="NE-PL-PVC-06mm",(Užs1!H102/1000)*Užs1!L102,0)))))</f>
        <v>0</v>
      </c>
      <c r="AN63" s="94">
        <f>SUM(IF(Užs1!F102="NE-PL-PVC-08mm",(Užs1!E102/1000)*Užs1!L102,0)+(IF(Užs1!G102="NE-PL-PVC-08mm",(Užs1!E102/1000)*Užs1!L102,0)+(IF(Užs1!I102="NE-PL-PVC-08mm",(Užs1!H102/1000)*Užs1!L102,0)+(IF(Užs1!J102="NE-PL-PVC-08mm",(Užs1!H102/1000)*Užs1!L102,0)))))</f>
        <v>0</v>
      </c>
      <c r="AO63" s="94">
        <f>SUM(IF(Užs1!F102="NE-PL-PVC-1mm",(Užs1!E102/1000)*Užs1!L102,0)+(IF(Užs1!G102="NE-PL-PVC-1mm",(Užs1!E102/1000)*Užs1!L102,0)+(IF(Užs1!I102="NE-PL-PVC-1mm",(Užs1!H102/1000)*Užs1!L102,0)+(IF(Užs1!J102="NE-PL-PVC-1mm",(Užs1!H102/1000)*Užs1!L102,0)))))</f>
        <v>0</v>
      </c>
      <c r="AP63" s="94">
        <f>SUM(IF(Užs1!F102="NE-PL-PVC-2mm",(Užs1!E102/1000)*Užs1!L102,0)+(IF(Užs1!G102="NE-PL-PVC-2mm",(Užs1!E102/1000)*Užs1!L102,0)+(IF(Užs1!I102="NE-PL-PVC-2mm",(Užs1!H102/1000)*Užs1!L102,0)+(IF(Užs1!J102="NE-PL-PVC-2mm",(Užs1!H102/1000)*Užs1!L102,0)))))</f>
        <v>0</v>
      </c>
      <c r="AQ63" s="94">
        <f>SUM(IF(Užs1!F102="NE-PL-PVC-42/2mm",(Užs1!E102/1000)*Užs1!L102,0)+(IF(Užs1!G102="NE-PL-PVC-42/2mm",(Užs1!E102/1000)*Užs1!L102,0)+(IF(Užs1!I102="NE-PL-PVC-42/2mm",(Užs1!H102/1000)*Užs1!L102,0)+(IF(Užs1!J102="NE-PL-PVC-42/2mm",(Užs1!H102/1000)*Užs1!L102,0)))))</f>
        <v>0</v>
      </c>
      <c r="AR63" s="79"/>
    </row>
    <row r="64" spans="1:44" ht="16.8">
      <c r="A64" s="79"/>
      <c r="B64" s="79"/>
      <c r="C64" s="95"/>
      <c r="D64" s="79"/>
      <c r="E64" s="79"/>
      <c r="F64" s="79"/>
      <c r="G64" s="79"/>
      <c r="H64" s="79"/>
      <c r="I64" s="79"/>
      <c r="J64" s="79"/>
      <c r="K64" s="87">
        <v>63</v>
      </c>
      <c r="L64" s="88">
        <f>Užs1!L103</f>
        <v>0</v>
      </c>
      <c r="M64" s="89">
        <f>(Užs1!E103/1000)*(Užs1!H103/1000)*Užs1!L103</f>
        <v>0</v>
      </c>
      <c r="N64" s="90">
        <f>SUM(IF(Užs1!F103="MEL",(Užs1!E103/1000)*Užs1!L103,0)+(IF(Užs1!G103="MEL",(Užs1!E103/1000)*Užs1!L103,0)+(IF(Užs1!I103="MEL",(Užs1!H103/1000)*Užs1!L103,0)+(IF(Užs1!J103="MEL",(Užs1!H103/1000)*Užs1!L103,0)))))</f>
        <v>0</v>
      </c>
      <c r="O64" s="91">
        <f>SUM(IF(Užs1!F103="MEL-BALTAS",(Užs1!E103/1000)*Užs1!L103,0)+(IF(Užs1!G103="MEL-BALTAS",(Užs1!E103/1000)*Užs1!L103,0)+(IF(Užs1!I103="MEL-BALTAS",(Užs1!H103/1000)*Užs1!L103,0)+(IF(Užs1!J103="MEL-BALTAS",(Užs1!H103/1000)*Užs1!L103,0)))))</f>
        <v>0</v>
      </c>
      <c r="P64" s="91">
        <f>SUM(IF(Užs1!F103="MEL-PILKAS",(Užs1!E103/1000)*Užs1!L103,0)+(IF(Užs1!G103="MEL-PILKAS",(Užs1!E103/1000)*Užs1!L103,0)+(IF(Užs1!I103="MEL-PILKAS",(Užs1!H103/1000)*Užs1!L103,0)+(IF(Užs1!J103="MEL-PILKAS",(Užs1!H103/1000)*Užs1!L103,0)))))</f>
        <v>0</v>
      </c>
      <c r="Q64" s="91">
        <f>SUM(IF(Užs1!F103="MEL-KLIENTO",(Užs1!E103/1000)*Užs1!L103,0)+(IF(Užs1!G103="MEL-KLIENTO",(Užs1!E103/1000)*Užs1!L103,0)+(IF(Užs1!I103="MEL-KLIENTO",(Užs1!H103/1000)*Užs1!L103,0)+(IF(Užs1!J103="MEL-KLIENTO",(Užs1!H103/1000)*Užs1!L103,0)))))</f>
        <v>0</v>
      </c>
      <c r="R64" s="91">
        <f>SUM(IF(Užs1!F103="MEL-NE-PL",(Užs1!E103/1000)*Užs1!L103,0)+(IF(Užs1!G103="MEL-NE-PL",(Užs1!E103/1000)*Užs1!L103,0)+(IF(Užs1!I103="MEL-NE-PL",(Užs1!H103/1000)*Užs1!L103,0)+(IF(Užs1!J103="MEL-NE-PL",(Užs1!H103/1000)*Užs1!L103,0)))))</f>
        <v>0</v>
      </c>
      <c r="S64" s="91">
        <f>SUM(IF(Užs1!F103="MEL-40mm",(Užs1!E103/1000)*Užs1!L103,0)+(IF(Užs1!G103="MEL-40mm",(Užs1!E103/1000)*Užs1!L103,0)+(IF(Užs1!I103="MEL-40mm",(Užs1!H103/1000)*Užs1!L103,0)+(IF(Užs1!J103="MEL-40mm",(Užs1!H103/1000)*Užs1!L103,0)))))</f>
        <v>0</v>
      </c>
      <c r="T64" s="92">
        <f>SUM(IF(Užs1!F103="PVC-04mm",(Užs1!E103/1000)*Užs1!L103,0)+(IF(Užs1!G103="PVC-04mm",(Užs1!E103/1000)*Užs1!L103,0)+(IF(Užs1!I103="PVC-04mm",(Užs1!H103/1000)*Užs1!L103,0)+(IF(Užs1!J103="PVC-04mm",(Užs1!H103/1000)*Užs1!L103,0)))))</f>
        <v>0</v>
      </c>
      <c r="U64" s="92">
        <f>SUM(IF(Užs1!F103="PVC-06mm",(Užs1!E103/1000)*Užs1!L103,0)+(IF(Užs1!G103="PVC-06mm",(Užs1!E103/1000)*Užs1!L103,0)+(IF(Užs1!I103="PVC-06mm",(Užs1!H103/1000)*Užs1!L103,0)+(IF(Užs1!J103="PVC-06mm",(Užs1!H103/1000)*Užs1!L103,0)))))</f>
        <v>0</v>
      </c>
      <c r="V64" s="92">
        <f>SUM(IF(Užs1!F103="PVC-08mm",(Užs1!E103/1000)*Užs1!L103,0)+(IF(Užs1!G103="PVC-08mm",(Užs1!E103/1000)*Užs1!L103,0)+(IF(Užs1!I103="PVC-08mm",(Užs1!H103/1000)*Užs1!L103,0)+(IF(Užs1!J103="PVC-08mm",(Užs1!H103/1000)*Užs1!L103,0)))))</f>
        <v>0</v>
      </c>
      <c r="W64" s="92">
        <f>SUM(IF(Užs1!F103="PVC-1mm",(Užs1!E103/1000)*Užs1!L103,0)+(IF(Užs1!G103="PVC-1mm",(Užs1!E103/1000)*Užs1!L103,0)+(IF(Užs1!I103="PVC-1mm",(Užs1!H103/1000)*Užs1!L103,0)+(IF(Užs1!J103="PVC-1mm",(Užs1!H103/1000)*Užs1!L103,0)))))</f>
        <v>0</v>
      </c>
      <c r="X64" s="92">
        <f>SUM(IF(Užs1!F103="PVC-2mm",(Užs1!E103/1000)*Užs1!L103,0)+(IF(Užs1!G103="PVC-2mm",(Užs1!E103/1000)*Užs1!L103,0)+(IF(Užs1!I103="PVC-2mm",(Užs1!H103/1000)*Užs1!L103,0)+(IF(Užs1!J103="PVC-2mm",(Užs1!H103/1000)*Užs1!L103,0)))))</f>
        <v>0</v>
      </c>
      <c r="Y64" s="92">
        <f>SUM(IF(Užs1!F103="PVC-42/2mm",(Užs1!E103/1000)*Užs1!L103,0)+(IF(Užs1!G103="PVC-42/2mm",(Užs1!E103/1000)*Užs1!L103,0)+(IF(Užs1!I103="PVC-42/2mm",(Užs1!H103/1000)*Užs1!L103,0)+(IF(Užs1!J103="PVC-42/2mm",(Užs1!H103/1000)*Užs1!L103,0)))))</f>
        <v>0</v>
      </c>
      <c r="Z64" s="313">
        <f>SUM(IF(Užs1!F103="BESIULIS-08mm",(Užs1!E103/1000)*Užs1!L103,0)+(IF(Užs1!G103="BESIULIS-08mm",(Užs1!E103/1000)*Užs1!L103,0)+(IF(Užs1!I103="BESIULIS-08mm",(Užs1!H103/1000)*Užs1!L103,0)+(IF(Užs1!J103="BESIULIS-08mm",(Užs1!H103/1000)*Užs1!L103,0)))))</f>
        <v>0</v>
      </c>
      <c r="AA64" s="313">
        <f>SUM(IF(Užs1!F103="BESIULIS-1mm",(Užs1!E103/1000)*Užs1!L103,0)+(IF(Užs1!G103="BESIULIS-1mm",(Užs1!E103/1000)*Užs1!L103,0)+(IF(Užs1!I103="BESIULIS-1mm",(Užs1!H103/1000)*Užs1!L103,0)+(IF(Užs1!J103="BESIULIS-1mm",(Užs1!H103/1000)*Užs1!L103,0)))))</f>
        <v>0</v>
      </c>
      <c r="AB64" s="313">
        <f>SUM(IF(Užs1!F103="BESIULIS-2mm",(Užs1!E103/1000)*Užs1!L103,0)+(IF(Užs1!G103="BESIULIS-2mm",(Užs1!E103/1000)*Užs1!L103,0)+(IF(Užs1!I103="BESIULIS-2mm",(Užs1!H103/1000)*Užs1!L103,0)+(IF(Užs1!J103="BESIULIS-2mm",(Užs1!H103/1000)*Užs1!L103,0)))))</f>
        <v>0</v>
      </c>
      <c r="AC64" s="93">
        <f>SUM(IF(Užs1!F103="KLIEN-PVC-04mm",(Užs1!E103/1000)*Užs1!L103,0)+(IF(Užs1!G103="KLIEN-PVC-04mm",(Užs1!E103/1000)*Užs1!L103,0)+(IF(Užs1!I103="KLIEN-PVC-04mm",(Užs1!H103/1000)*Užs1!L103,0)+(IF(Užs1!J103="KLIEN-PVC-04mm",(Užs1!H103/1000)*Užs1!L103,0)))))</f>
        <v>0</v>
      </c>
      <c r="AD64" s="93">
        <f>SUM(IF(Užs1!F103="KLIEN-PVC-06mm",(Užs1!E103/1000)*Užs1!L103,0)+(IF(Užs1!G103="KLIEN-PVC-06mm",(Užs1!E103/1000)*Užs1!L103,0)+(IF(Užs1!I103="KLIEN-PVC-06mm",(Užs1!H103/1000)*Užs1!L103,0)+(IF(Užs1!J103="KLIEN-PVC-06mm",(Užs1!H103/1000)*Užs1!L103,0)))))</f>
        <v>0</v>
      </c>
      <c r="AE64" s="93">
        <f>SUM(IF(Užs1!F103="KLIEN-PVC-08mm",(Užs1!E103/1000)*Užs1!L103,0)+(IF(Užs1!G103="KLIEN-PVC-08mm",(Užs1!E103/1000)*Užs1!L103,0)+(IF(Užs1!I103="KLIEN-PVC-08mm",(Užs1!H103/1000)*Užs1!L103,0)+(IF(Užs1!J103="KLIEN-PVC-08mm",(Užs1!H103/1000)*Užs1!L103,0)))))</f>
        <v>0</v>
      </c>
      <c r="AF64" s="93">
        <f>SUM(IF(Užs1!F103="KLIEN-PVC-1mm",(Užs1!E103/1000)*Užs1!L103,0)+(IF(Užs1!G103="KLIEN-PVC-1mm",(Užs1!E103/1000)*Užs1!L103,0)+(IF(Užs1!I103="KLIEN-PVC-1mm",(Užs1!H103/1000)*Užs1!L103,0)+(IF(Užs1!J103="KLIEN-PVC-1mm",(Užs1!H103/1000)*Užs1!L103,0)))))</f>
        <v>0</v>
      </c>
      <c r="AG64" s="93">
        <f>SUM(IF(Užs1!F103="KLIEN-PVC-2mm",(Užs1!E103/1000)*Užs1!L103,0)+(IF(Užs1!G103="KLIEN-PVC-2mm",(Užs1!E103/1000)*Užs1!L103,0)+(IF(Užs1!I103="KLIEN-PVC-2mm",(Užs1!H103/1000)*Užs1!L103,0)+(IF(Užs1!J103="KLIEN-PVC-2mm",(Užs1!H103/1000)*Užs1!L103,0)))))</f>
        <v>0</v>
      </c>
      <c r="AH64" s="93">
        <f>SUM(IF(Užs1!F103="KLIEN-PVC-42/2mm",(Užs1!E103/1000)*Užs1!L103,0)+(IF(Užs1!G103="KLIEN-PVC-42/2mm",(Užs1!E103/1000)*Užs1!L103,0)+(IF(Užs1!I103="KLIEN-PVC-42/2mm",(Užs1!H103/1000)*Užs1!L103,0)+(IF(Užs1!J103="KLIEN-PVC-42/2mm",(Užs1!H103/1000)*Užs1!L103,0)))))</f>
        <v>0</v>
      </c>
      <c r="AI64" s="315">
        <f>SUM(IF(Užs1!F103="KLIEN-BESIUL-08mm",(Užs1!E103/1000)*Užs1!L103,0)+(IF(Užs1!G103="KLIEN-BESIUL-08mm",(Užs1!E103/1000)*Užs1!L103,0)+(IF(Užs1!I103="KLIEN-BESIUL-08mm",(Užs1!H103/1000)*Užs1!L103,0)+(IF(Užs1!J103="KLIEN-BESIUL-08mm",(Užs1!H103/1000)*Užs1!L103,0)))))</f>
        <v>0</v>
      </c>
      <c r="AJ64" s="315">
        <f>SUM(IF(Užs1!F103="KLIEN-BESIUL-1mm",(Užs1!E103/1000)*Užs1!L103,0)+(IF(Užs1!G103="KLIEN-BESIUL-1mm",(Užs1!E103/1000)*Užs1!L103,0)+(IF(Užs1!I103="KLIEN-BESIUL-1mm",(Užs1!H103/1000)*Užs1!L103,0)+(IF(Užs1!J103="KLIEN-BESIUL-1mm",(Užs1!H103/1000)*Užs1!L103,0)))))</f>
        <v>0</v>
      </c>
      <c r="AK64" s="315">
        <f>SUM(IF(Užs1!F103="KLIEN-BESIUL-2mm",(Užs1!E103/1000)*Užs1!L103,0)+(IF(Užs1!G103="KLIEN-BESIUL-2mm",(Užs1!E103/1000)*Užs1!L103,0)+(IF(Užs1!I103="KLIEN-BESIUL-2mm",(Užs1!H103/1000)*Užs1!L103,0)+(IF(Užs1!J103="KLIEN-BESIUL-2mm",(Užs1!H103/1000)*Užs1!L103,0)))))</f>
        <v>0</v>
      </c>
      <c r="AL64" s="94">
        <f>SUM(IF(Užs1!F103="NE-PL-PVC-04mm",(Užs1!E103/1000)*Užs1!L103,0)+(IF(Užs1!G103="NE-PL-PVC-04mm",(Užs1!E103/1000)*Užs1!L103,0)+(IF(Užs1!I103="NE-PL-PVC-04mm",(Užs1!H103/1000)*Užs1!L103,0)+(IF(Užs1!J103="NE-PL-PVC-04mm",(Užs1!H103/1000)*Užs1!L103,0)))))</f>
        <v>0</v>
      </c>
      <c r="AM64" s="94">
        <f>SUM(IF(Užs1!F103="NE-PL-PVC-06mm",(Užs1!E103/1000)*Užs1!L103,0)+(IF(Užs1!G103="NE-PL-PVC-06mm",(Užs1!E103/1000)*Užs1!L103,0)+(IF(Užs1!I103="NE-PL-PVC-06mm",(Užs1!H103/1000)*Užs1!L103,0)+(IF(Užs1!J103="NE-PL-PVC-06mm",(Užs1!H103/1000)*Užs1!L103,0)))))</f>
        <v>0</v>
      </c>
      <c r="AN64" s="94">
        <f>SUM(IF(Užs1!F103="NE-PL-PVC-08mm",(Užs1!E103/1000)*Užs1!L103,0)+(IF(Užs1!G103="NE-PL-PVC-08mm",(Užs1!E103/1000)*Užs1!L103,0)+(IF(Užs1!I103="NE-PL-PVC-08mm",(Užs1!H103/1000)*Užs1!L103,0)+(IF(Užs1!J103="NE-PL-PVC-08mm",(Užs1!H103/1000)*Užs1!L103,0)))))</f>
        <v>0</v>
      </c>
      <c r="AO64" s="94">
        <f>SUM(IF(Užs1!F103="NE-PL-PVC-1mm",(Užs1!E103/1000)*Užs1!L103,0)+(IF(Užs1!G103="NE-PL-PVC-1mm",(Užs1!E103/1000)*Užs1!L103,0)+(IF(Užs1!I103="NE-PL-PVC-1mm",(Užs1!H103/1000)*Užs1!L103,0)+(IF(Užs1!J103="NE-PL-PVC-1mm",(Užs1!H103/1000)*Užs1!L103,0)))))</f>
        <v>0</v>
      </c>
      <c r="AP64" s="94">
        <f>SUM(IF(Užs1!F103="NE-PL-PVC-2mm",(Užs1!E103/1000)*Užs1!L103,0)+(IF(Užs1!G103="NE-PL-PVC-2mm",(Užs1!E103/1000)*Užs1!L103,0)+(IF(Užs1!I103="NE-PL-PVC-2mm",(Užs1!H103/1000)*Užs1!L103,0)+(IF(Užs1!J103="NE-PL-PVC-2mm",(Užs1!H103/1000)*Užs1!L103,0)))))</f>
        <v>0</v>
      </c>
      <c r="AQ64" s="94">
        <f>SUM(IF(Užs1!F103="NE-PL-PVC-42/2mm",(Užs1!E103/1000)*Užs1!L103,0)+(IF(Užs1!G103="NE-PL-PVC-42/2mm",(Užs1!E103/1000)*Užs1!L103,0)+(IF(Užs1!I103="NE-PL-PVC-42/2mm",(Užs1!H103/1000)*Užs1!L103,0)+(IF(Užs1!J103="NE-PL-PVC-42/2mm",(Užs1!H103/1000)*Užs1!L103,0)))))</f>
        <v>0</v>
      </c>
      <c r="AR64" s="79"/>
    </row>
    <row r="65" spans="1:44" ht="16.8">
      <c r="A65" s="79"/>
      <c r="B65" s="79"/>
      <c r="C65" s="95"/>
      <c r="D65" s="79"/>
      <c r="E65" s="79"/>
      <c r="F65" s="79"/>
      <c r="G65" s="79"/>
      <c r="H65" s="79"/>
      <c r="I65" s="79"/>
      <c r="J65" s="79"/>
      <c r="K65" s="87">
        <v>64</v>
      </c>
      <c r="L65" s="88">
        <f>Užs1!L104</f>
        <v>0</v>
      </c>
      <c r="M65" s="89">
        <f>(Užs1!E104/1000)*(Užs1!H104/1000)*Užs1!L104</f>
        <v>0</v>
      </c>
      <c r="N65" s="90">
        <f>SUM(IF(Užs1!F104="MEL",(Užs1!E104/1000)*Užs1!L104,0)+(IF(Užs1!G104="MEL",(Užs1!E104/1000)*Užs1!L104,0)+(IF(Užs1!I104="MEL",(Užs1!H104/1000)*Užs1!L104,0)+(IF(Užs1!J104="MEL",(Užs1!H104/1000)*Užs1!L104,0)))))</f>
        <v>0</v>
      </c>
      <c r="O65" s="91">
        <f>SUM(IF(Užs1!F104="MEL-BALTAS",(Užs1!E104/1000)*Užs1!L104,0)+(IF(Užs1!G104="MEL-BALTAS",(Užs1!E104/1000)*Užs1!L104,0)+(IF(Užs1!I104="MEL-BALTAS",(Užs1!H104/1000)*Užs1!L104,0)+(IF(Užs1!J104="MEL-BALTAS",(Užs1!H104/1000)*Užs1!L104,0)))))</f>
        <v>0</v>
      </c>
      <c r="P65" s="91">
        <f>SUM(IF(Užs1!F104="MEL-PILKAS",(Užs1!E104/1000)*Užs1!L104,0)+(IF(Užs1!G104="MEL-PILKAS",(Užs1!E104/1000)*Užs1!L104,0)+(IF(Užs1!I104="MEL-PILKAS",(Užs1!H104/1000)*Užs1!L104,0)+(IF(Užs1!J104="MEL-PILKAS",(Užs1!H104/1000)*Užs1!L104,0)))))</f>
        <v>0</v>
      </c>
      <c r="Q65" s="91">
        <f>SUM(IF(Užs1!F104="MEL-KLIENTO",(Užs1!E104/1000)*Užs1!L104,0)+(IF(Užs1!G104="MEL-KLIENTO",(Užs1!E104/1000)*Užs1!L104,0)+(IF(Užs1!I104="MEL-KLIENTO",(Užs1!H104/1000)*Užs1!L104,0)+(IF(Užs1!J104="MEL-KLIENTO",(Užs1!H104/1000)*Užs1!L104,0)))))</f>
        <v>0</v>
      </c>
      <c r="R65" s="91">
        <f>SUM(IF(Užs1!F104="MEL-NE-PL",(Užs1!E104/1000)*Užs1!L104,0)+(IF(Užs1!G104="MEL-NE-PL",(Užs1!E104/1000)*Užs1!L104,0)+(IF(Užs1!I104="MEL-NE-PL",(Užs1!H104/1000)*Užs1!L104,0)+(IF(Užs1!J104="MEL-NE-PL",(Užs1!H104/1000)*Užs1!L104,0)))))</f>
        <v>0</v>
      </c>
      <c r="S65" s="91">
        <f>SUM(IF(Užs1!F104="MEL-40mm",(Užs1!E104/1000)*Užs1!L104,0)+(IF(Užs1!G104="MEL-40mm",(Užs1!E104/1000)*Užs1!L104,0)+(IF(Užs1!I104="MEL-40mm",(Užs1!H104/1000)*Užs1!L104,0)+(IF(Užs1!J104="MEL-40mm",(Užs1!H104/1000)*Užs1!L104,0)))))</f>
        <v>0</v>
      </c>
      <c r="T65" s="92">
        <f>SUM(IF(Užs1!F104="PVC-04mm",(Užs1!E104/1000)*Užs1!L104,0)+(IF(Užs1!G104="PVC-04mm",(Užs1!E104/1000)*Užs1!L104,0)+(IF(Užs1!I104="PVC-04mm",(Užs1!H104/1000)*Užs1!L104,0)+(IF(Užs1!J104="PVC-04mm",(Užs1!H104/1000)*Užs1!L104,0)))))</f>
        <v>0</v>
      </c>
      <c r="U65" s="92">
        <f>SUM(IF(Užs1!F104="PVC-06mm",(Užs1!E104/1000)*Užs1!L104,0)+(IF(Užs1!G104="PVC-06mm",(Užs1!E104/1000)*Užs1!L104,0)+(IF(Užs1!I104="PVC-06mm",(Užs1!H104/1000)*Užs1!L104,0)+(IF(Užs1!J104="PVC-06mm",(Užs1!H104/1000)*Užs1!L104,0)))))</f>
        <v>0</v>
      </c>
      <c r="V65" s="92">
        <f>SUM(IF(Užs1!F104="PVC-08mm",(Užs1!E104/1000)*Užs1!L104,0)+(IF(Užs1!G104="PVC-08mm",(Užs1!E104/1000)*Užs1!L104,0)+(IF(Užs1!I104="PVC-08mm",(Užs1!H104/1000)*Užs1!L104,0)+(IF(Užs1!J104="PVC-08mm",(Užs1!H104/1000)*Užs1!L104,0)))))</f>
        <v>0</v>
      </c>
      <c r="W65" s="92">
        <f>SUM(IF(Užs1!F104="PVC-1mm",(Užs1!E104/1000)*Užs1!L104,0)+(IF(Užs1!G104="PVC-1mm",(Užs1!E104/1000)*Užs1!L104,0)+(IF(Užs1!I104="PVC-1mm",(Užs1!H104/1000)*Užs1!L104,0)+(IF(Užs1!J104="PVC-1mm",(Užs1!H104/1000)*Užs1!L104,0)))))</f>
        <v>0</v>
      </c>
      <c r="X65" s="92">
        <f>SUM(IF(Užs1!F104="PVC-2mm",(Užs1!E104/1000)*Užs1!L104,0)+(IF(Užs1!G104="PVC-2mm",(Užs1!E104/1000)*Užs1!L104,0)+(IF(Užs1!I104="PVC-2mm",(Užs1!H104/1000)*Užs1!L104,0)+(IF(Užs1!J104="PVC-2mm",(Užs1!H104/1000)*Užs1!L104,0)))))</f>
        <v>0</v>
      </c>
      <c r="Y65" s="92">
        <f>SUM(IF(Užs1!F104="PVC-42/2mm",(Užs1!E104/1000)*Užs1!L104,0)+(IF(Užs1!G104="PVC-42/2mm",(Užs1!E104/1000)*Užs1!L104,0)+(IF(Užs1!I104="PVC-42/2mm",(Užs1!H104/1000)*Užs1!L104,0)+(IF(Užs1!J104="PVC-42/2mm",(Užs1!H104/1000)*Užs1!L104,0)))))</f>
        <v>0</v>
      </c>
      <c r="Z65" s="313">
        <f>SUM(IF(Užs1!F104="BESIULIS-08mm",(Užs1!E104/1000)*Užs1!L104,0)+(IF(Užs1!G104="BESIULIS-08mm",(Užs1!E104/1000)*Užs1!L104,0)+(IF(Užs1!I104="BESIULIS-08mm",(Užs1!H104/1000)*Užs1!L104,0)+(IF(Užs1!J104="BESIULIS-08mm",(Užs1!H104/1000)*Užs1!L104,0)))))</f>
        <v>0</v>
      </c>
      <c r="AA65" s="313">
        <f>SUM(IF(Užs1!F104="BESIULIS-1mm",(Užs1!E104/1000)*Užs1!L104,0)+(IF(Užs1!G104="BESIULIS-1mm",(Užs1!E104/1000)*Užs1!L104,0)+(IF(Užs1!I104="BESIULIS-1mm",(Užs1!H104/1000)*Užs1!L104,0)+(IF(Užs1!J104="BESIULIS-1mm",(Užs1!H104/1000)*Užs1!L104,0)))))</f>
        <v>0</v>
      </c>
      <c r="AB65" s="313">
        <f>SUM(IF(Užs1!F104="BESIULIS-2mm",(Užs1!E104/1000)*Užs1!L104,0)+(IF(Užs1!G104="BESIULIS-2mm",(Užs1!E104/1000)*Užs1!L104,0)+(IF(Užs1!I104="BESIULIS-2mm",(Užs1!H104/1000)*Užs1!L104,0)+(IF(Užs1!J104="BESIULIS-2mm",(Užs1!H104/1000)*Užs1!L104,0)))))</f>
        <v>0</v>
      </c>
      <c r="AC65" s="93">
        <f>SUM(IF(Užs1!F104="KLIEN-PVC-04mm",(Užs1!E104/1000)*Užs1!L104,0)+(IF(Užs1!G104="KLIEN-PVC-04mm",(Užs1!E104/1000)*Užs1!L104,0)+(IF(Užs1!I104="KLIEN-PVC-04mm",(Užs1!H104/1000)*Užs1!L104,0)+(IF(Užs1!J104="KLIEN-PVC-04mm",(Užs1!H104/1000)*Užs1!L104,0)))))</f>
        <v>0</v>
      </c>
      <c r="AD65" s="93">
        <f>SUM(IF(Užs1!F104="KLIEN-PVC-06mm",(Užs1!E104/1000)*Užs1!L104,0)+(IF(Užs1!G104="KLIEN-PVC-06mm",(Užs1!E104/1000)*Užs1!L104,0)+(IF(Užs1!I104="KLIEN-PVC-06mm",(Užs1!H104/1000)*Užs1!L104,0)+(IF(Užs1!J104="KLIEN-PVC-06mm",(Užs1!H104/1000)*Užs1!L104,0)))))</f>
        <v>0</v>
      </c>
      <c r="AE65" s="93">
        <f>SUM(IF(Užs1!F104="KLIEN-PVC-08mm",(Užs1!E104/1000)*Užs1!L104,0)+(IF(Užs1!G104="KLIEN-PVC-08mm",(Užs1!E104/1000)*Užs1!L104,0)+(IF(Užs1!I104="KLIEN-PVC-08mm",(Užs1!H104/1000)*Užs1!L104,0)+(IF(Užs1!J104="KLIEN-PVC-08mm",(Užs1!H104/1000)*Užs1!L104,0)))))</f>
        <v>0</v>
      </c>
      <c r="AF65" s="93">
        <f>SUM(IF(Užs1!F104="KLIEN-PVC-1mm",(Užs1!E104/1000)*Užs1!L104,0)+(IF(Užs1!G104="KLIEN-PVC-1mm",(Užs1!E104/1000)*Užs1!L104,0)+(IF(Užs1!I104="KLIEN-PVC-1mm",(Užs1!H104/1000)*Užs1!L104,0)+(IF(Užs1!J104="KLIEN-PVC-1mm",(Užs1!H104/1000)*Užs1!L104,0)))))</f>
        <v>0</v>
      </c>
      <c r="AG65" s="93">
        <f>SUM(IF(Užs1!F104="KLIEN-PVC-2mm",(Užs1!E104/1000)*Užs1!L104,0)+(IF(Užs1!G104="KLIEN-PVC-2mm",(Užs1!E104/1000)*Užs1!L104,0)+(IF(Užs1!I104="KLIEN-PVC-2mm",(Užs1!H104/1000)*Užs1!L104,0)+(IF(Užs1!J104="KLIEN-PVC-2mm",(Užs1!H104/1000)*Užs1!L104,0)))))</f>
        <v>0</v>
      </c>
      <c r="AH65" s="93">
        <f>SUM(IF(Užs1!F104="KLIEN-PVC-42/2mm",(Užs1!E104/1000)*Užs1!L104,0)+(IF(Užs1!G104="KLIEN-PVC-42/2mm",(Užs1!E104/1000)*Užs1!L104,0)+(IF(Užs1!I104="KLIEN-PVC-42/2mm",(Užs1!H104/1000)*Užs1!L104,0)+(IF(Užs1!J104="KLIEN-PVC-42/2mm",(Užs1!H104/1000)*Užs1!L104,0)))))</f>
        <v>0</v>
      </c>
      <c r="AI65" s="315">
        <f>SUM(IF(Užs1!F104="KLIEN-BESIUL-08mm",(Užs1!E104/1000)*Užs1!L104,0)+(IF(Užs1!G104="KLIEN-BESIUL-08mm",(Užs1!E104/1000)*Užs1!L104,0)+(IF(Užs1!I104="KLIEN-BESIUL-08mm",(Užs1!H104/1000)*Užs1!L104,0)+(IF(Užs1!J104="KLIEN-BESIUL-08mm",(Užs1!H104/1000)*Užs1!L104,0)))))</f>
        <v>0</v>
      </c>
      <c r="AJ65" s="315">
        <f>SUM(IF(Užs1!F104="KLIEN-BESIUL-1mm",(Užs1!E104/1000)*Užs1!L104,0)+(IF(Užs1!G104="KLIEN-BESIUL-1mm",(Užs1!E104/1000)*Užs1!L104,0)+(IF(Užs1!I104="KLIEN-BESIUL-1mm",(Užs1!H104/1000)*Užs1!L104,0)+(IF(Užs1!J104="KLIEN-BESIUL-1mm",(Užs1!H104/1000)*Užs1!L104,0)))))</f>
        <v>0</v>
      </c>
      <c r="AK65" s="315">
        <f>SUM(IF(Užs1!F104="KLIEN-BESIUL-2mm",(Užs1!E104/1000)*Užs1!L104,0)+(IF(Užs1!G104="KLIEN-BESIUL-2mm",(Užs1!E104/1000)*Užs1!L104,0)+(IF(Užs1!I104="KLIEN-BESIUL-2mm",(Užs1!H104/1000)*Užs1!L104,0)+(IF(Užs1!J104="KLIEN-BESIUL-2mm",(Užs1!H104/1000)*Užs1!L104,0)))))</f>
        <v>0</v>
      </c>
      <c r="AL65" s="94">
        <f>SUM(IF(Užs1!F104="NE-PL-PVC-04mm",(Užs1!E104/1000)*Užs1!L104,0)+(IF(Užs1!G104="NE-PL-PVC-04mm",(Užs1!E104/1000)*Užs1!L104,0)+(IF(Užs1!I104="NE-PL-PVC-04mm",(Užs1!H104/1000)*Užs1!L104,0)+(IF(Užs1!J104="NE-PL-PVC-04mm",(Užs1!H104/1000)*Užs1!L104,0)))))</f>
        <v>0</v>
      </c>
      <c r="AM65" s="94">
        <f>SUM(IF(Užs1!F104="NE-PL-PVC-06mm",(Užs1!E104/1000)*Užs1!L104,0)+(IF(Užs1!G104="NE-PL-PVC-06mm",(Užs1!E104/1000)*Užs1!L104,0)+(IF(Užs1!I104="NE-PL-PVC-06mm",(Užs1!H104/1000)*Užs1!L104,0)+(IF(Užs1!J104="NE-PL-PVC-06mm",(Užs1!H104/1000)*Užs1!L104,0)))))</f>
        <v>0</v>
      </c>
      <c r="AN65" s="94">
        <f>SUM(IF(Užs1!F104="NE-PL-PVC-08mm",(Užs1!E104/1000)*Užs1!L104,0)+(IF(Užs1!G104="NE-PL-PVC-08mm",(Užs1!E104/1000)*Užs1!L104,0)+(IF(Užs1!I104="NE-PL-PVC-08mm",(Užs1!H104/1000)*Užs1!L104,0)+(IF(Užs1!J104="NE-PL-PVC-08mm",(Užs1!H104/1000)*Užs1!L104,0)))))</f>
        <v>0</v>
      </c>
      <c r="AO65" s="94">
        <f>SUM(IF(Užs1!F104="NE-PL-PVC-1mm",(Užs1!E104/1000)*Užs1!L104,0)+(IF(Užs1!G104="NE-PL-PVC-1mm",(Užs1!E104/1000)*Užs1!L104,0)+(IF(Užs1!I104="NE-PL-PVC-1mm",(Užs1!H104/1000)*Užs1!L104,0)+(IF(Užs1!J104="NE-PL-PVC-1mm",(Užs1!H104/1000)*Užs1!L104,0)))))</f>
        <v>0</v>
      </c>
      <c r="AP65" s="94">
        <f>SUM(IF(Užs1!F104="NE-PL-PVC-2mm",(Užs1!E104/1000)*Užs1!L104,0)+(IF(Užs1!G104="NE-PL-PVC-2mm",(Užs1!E104/1000)*Užs1!L104,0)+(IF(Užs1!I104="NE-PL-PVC-2mm",(Užs1!H104/1000)*Užs1!L104,0)+(IF(Užs1!J104="NE-PL-PVC-2mm",(Užs1!H104/1000)*Užs1!L104,0)))))</f>
        <v>0</v>
      </c>
      <c r="AQ65" s="94">
        <f>SUM(IF(Užs1!F104="NE-PL-PVC-42/2mm",(Užs1!E104/1000)*Užs1!L104,0)+(IF(Užs1!G104="NE-PL-PVC-42/2mm",(Užs1!E104/1000)*Užs1!L104,0)+(IF(Užs1!I104="NE-PL-PVC-42/2mm",(Užs1!H104/1000)*Užs1!L104,0)+(IF(Užs1!J104="NE-PL-PVC-42/2mm",(Užs1!H104/1000)*Užs1!L104,0)))))</f>
        <v>0</v>
      </c>
      <c r="AR65" s="79"/>
    </row>
    <row r="66" spans="1:44" ht="16.8">
      <c r="A66" s="79"/>
      <c r="B66" s="79"/>
      <c r="C66" s="95"/>
      <c r="D66" s="79"/>
      <c r="E66" s="79"/>
      <c r="F66" s="79"/>
      <c r="G66" s="79"/>
      <c r="H66" s="79"/>
      <c r="I66" s="79"/>
      <c r="J66" s="79"/>
      <c r="K66" s="87">
        <v>65</v>
      </c>
      <c r="L66" s="88">
        <f>Užs1!L105</f>
        <v>0</v>
      </c>
      <c r="M66" s="89">
        <f>(Užs1!E105/1000)*(Užs1!H105/1000)*Užs1!L105</f>
        <v>0</v>
      </c>
      <c r="N66" s="90">
        <f>SUM(IF(Užs1!F105="MEL",(Užs1!E105/1000)*Užs1!L105,0)+(IF(Užs1!G105="MEL",(Užs1!E105/1000)*Užs1!L105,0)+(IF(Užs1!I105="MEL",(Užs1!H105/1000)*Užs1!L105,0)+(IF(Užs1!J105="MEL",(Užs1!H105/1000)*Užs1!L105,0)))))</f>
        <v>0</v>
      </c>
      <c r="O66" s="91">
        <f>SUM(IF(Užs1!F105="MEL-BALTAS",(Užs1!E105/1000)*Užs1!L105,0)+(IF(Užs1!G105="MEL-BALTAS",(Užs1!E105/1000)*Užs1!L105,0)+(IF(Užs1!I105="MEL-BALTAS",(Užs1!H105/1000)*Užs1!L105,0)+(IF(Užs1!J105="MEL-BALTAS",(Užs1!H105/1000)*Užs1!L105,0)))))</f>
        <v>0</v>
      </c>
      <c r="P66" s="91">
        <f>SUM(IF(Užs1!F105="MEL-PILKAS",(Užs1!E105/1000)*Užs1!L105,0)+(IF(Užs1!G105="MEL-PILKAS",(Užs1!E105/1000)*Užs1!L105,0)+(IF(Užs1!I105="MEL-PILKAS",(Užs1!H105/1000)*Užs1!L105,0)+(IF(Užs1!J105="MEL-PILKAS",(Užs1!H105/1000)*Užs1!L105,0)))))</f>
        <v>0</v>
      </c>
      <c r="Q66" s="91">
        <f>SUM(IF(Užs1!F105="MEL-KLIENTO",(Užs1!E105/1000)*Užs1!L105,0)+(IF(Užs1!G105="MEL-KLIENTO",(Užs1!E105/1000)*Užs1!L105,0)+(IF(Užs1!I105="MEL-KLIENTO",(Užs1!H105/1000)*Užs1!L105,0)+(IF(Užs1!J105="MEL-KLIENTO",(Užs1!H105/1000)*Užs1!L105,0)))))</f>
        <v>0</v>
      </c>
      <c r="R66" s="91">
        <f>SUM(IF(Užs1!F105="MEL-NE-PL",(Užs1!E105/1000)*Užs1!L105,0)+(IF(Užs1!G105="MEL-NE-PL",(Užs1!E105/1000)*Užs1!L105,0)+(IF(Užs1!I105="MEL-NE-PL",(Užs1!H105/1000)*Užs1!L105,0)+(IF(Užs1!J105="MEL-NE-PL",(Užs1!H105/1000)*Užs1!L105,0)))))</f>
        <v>0</v>
      </c>
      <c r="S66" s="91">
        <f>SUM(IF(Užs1!F105="MEL-40mm",(Užs1!E105/1000)*Užs1!L105,0)+(IF(Užs1!G105="MEL-40mm",(Užs1!E105/1000)*Užs1!L105,0)+(IF(Užs1!I105="MEL-40mm",(Užs1!H105/1000)*Užs1!L105,0)+(IF(Užs1!J105="MEL-40mm",(Užs1!H105/1000)*Užs1!L105,0)))))</f>
        <v>0</v>
      </c>
      <c r="T66" s="92">
        <f>SUM(IF(Užs1!F105="PVC-04mm",(Užs1!E105/1000)*Užs1!L105,0)+(IF(Užs1!G105="PVC-04mm",(Užs1!E105/1000)*Užs1!L105,0)+(IF(Užs1!I105="PVC-04mm",(Užs1!H105/1000)*Užs1!L105,0)+(IF(Užs1!J105="PVC-04mm",(Užs1!H105/1000)*Užs1!L105,0)))))</f>
        <v>0</v>
      </c>
      <c r="U66" s="92">
        <f>SUM(IF(Užs1!F105="PVC-06mm",(Užs1!E105/1000)*Užs1!L105,0)+(IF(Užs1!G105="PVC-06mm",(Užs1!E105/1000)*Užs1!L105,0)+(IF(Užs1!I105="PVC-06mm",(Užs1!H105/1000)*Užs1!L105,0)+(IF(Užs1!J105="PVC-06mm",(Užs1!H105/1000)*Užs1!L105,0)))))</f>
        <v>0</v>
      </c>
      <c r="V66" s="92">
        <f>SUM(IF(Užs1!F105="PVC-08mm",(Užs1!E105/1000)*Užs1!L105,0)+(IF(Užs1!G105="PVC-08mm",(Užs1!E105/1000)*Užs1!L105,0)+(IF(Užs1!I105="PVC-08mm",(Užs1!H105/1000)*Užs1!L105,0)+(IF(Užs1!J105="PVC-08mm",(Užs1!H105/1000)*Užs1!L105,0)))))</f>
        <v>0</v>
      </c>
      <c r="W66" s="92">
        <f>SUM(IF(Užs1!F105="PVC-1mm",(Užs1!E105/1000)*Užs1!L105,0)+(IF(Užs1!G105="PVC-1mm",(Užs1!E105/1000)*Užs1!L105,0)+(IF(Užs1!I105="PVC-1mm",(Užs1!H105/1000)*Užs1!L105,0)+(IF(Užs1!J105="PVC-1mm",(Užs1!H105/1000)*Užs1!L105,0)))))</f>
        <v>0</v>
      </c>
      <c r="X66" s="92">
        <f>SUM(IF(Užs1!F105="PVC-2mm",(Užs1!E105/1000)*Užs1!L105,0)+(IF(Užs1!G105="PVC-2mm",(Užs1!E105/1000)*Užs1!L105,0)+(IF(Užs1!I105="PVC-2mm",(Užs1!H105/1000)*Užs1!L105,0)+(IF(Užs1!J105="PVC-2mm",(Užs1!H105/1000)*Užs1!L105,0)))))</f>
        <v>0</v>
      </c>
      <c r="Y66" s="92">
        <f>SUM(IF(Užs1!F105="PVC-42/2mm",(Užs1!E105/1000)*Užs1!L105,0)+(IF(Užs1!G105="PVC-42/2mm",(Užs1!E105/1000)*Užs1!L105,0)+(IF(Užs1!I105="PVC-42/2mm",(Užs1!H105/1000)*Užs1!L105,0)+(IF(Užs1!J105="PVC-42/2mm",(Užs1!H105/1000)*Užs1!L105,0)))))</f>
        <v>0</v>
      </c>
      <c r="Z66" s="313">
        <f>SUM(IF(Užs1!F105="BESIULIS-08mm",(Užs1!E105/1000)*Užs1!L105,0)+(IF(Užs1!G105="BESIULIS-08mm",(Užs1!E105/1000)*Užs1!L105,0)+(IF(Užs1!I105="BESIULIS-08mm",(Užs1!H105/1000)*Užs1!L105,0)+(IF(Užs1!J105="BESIULIS-08mm",(Užs1!H105/1000)*Užs1!L105,0)))))</f>
        <v>0</v>
      </c>
      <c r="AA66" s="313">
        <f>SUM(IF(Užs1!F105="BESIULIS-1mm",(Užs1!E105/1000)*Užs1!L105,0)+(IF(Užs1!G105="BESIULIS-1mm",(Užs1!E105/1000)*Užs1!L105,0)+(IF(Užs1!I105="BESIULIS-1mm",(Užs1!H105/1000)*Užs1!L105,0)+(IF(Užs1!J105="BESIULIS-1mm",(Užs1!H105/1000)*Užs1!L105,0)))))</f>
        <v>0</v>
      </c>
      <c r="AB66" s="313">
        <f>SUM(IF(Užs1!F105="BESIULIS-2mm",(Užs1!E105/1000)*Užs1!L105,0)+(IF(Užs1!G105="BESIULIS-2mm",(Užs1!E105/1000)*Užs1!L105,0)+(IF(Užs1!I105="BESIULIS-2mm",(Užs1!H105/1000)*Užs1!L105,0)+(IF(Užs1!J105="BESIULIS-2mm",(Užs1!H105/1000)*Užs1!L105,0)))))</f>
        <v>0</v>
      </c>
      <c r="AC66" s="93">
        <f>SUM(IF(Užs1!F105="KLIEN-PVC-04mm",(Užs1!E105/1000)*Užs1!L105,0)+(IF(Užs1!G105="KLIEN-PVC-04mm",(Užs1!E105/1000)*Užs1!L105,0)+(IF(Užs1!I105="KLIEN-PVC-04mm",(Užs1!H105/1000)*Užs1!L105,0)+(IF(Užs1!J105="KLIEN-PVC-04mm",(Užs1!H105/1000)*Užs1!L105,0)))))</f>
        <v>0</v>
      </c>
      <c r="AD66" s="93">
        <f>SUM(IF(Užs1!F105="KLIEN-PVC-06mm",(Užs1!E105/1000)*Užs1!L105,0)+(IF(Užs1!G105="KLIEN-PVC-06mm",(Užs1!E105/1000)*Užs1!L105,0)+(IF(Užs1!I105="KLIEN-PVC-06mm",(Užs1!H105/1000)*Užs1!L105,0)+(IF(Užs1!J105="KLIEN-PVC-06mm",(Užs1!H105/1000)*Užs1!L105,0)))))</f>
        <v>0</v>
      </c>
      <c r="AE66" s="93">
        <f>SUM(IF(Užs1!F105="KLIEN-PVC-08mm",(Užs1!E105/1000)*Užs1!L105,0)+(IF(Užs1!G105="KLIEN-PVC-08mm",(Užs1!E105/1000)*Užs1!L105,0)+(IF(Užs1!I105="KLIEN-PVC-08mm",(Užs1!H105/1000)*Užs1!L105,0)+(IF(Užs1!J105="KLIEN-PVC-08mm",(Užs1!H105/1000)*Užs1!L105,0)))))</f>
        <v>0</v>
      </c>
      <c r="AF66" s="93">
        <f>SUM(IF(Užs1!F105="KLIEN-PVC-1mm",(Užs1!E105/1000)*Užs1!L105,0)+(IF(Užs1!G105="KLIEN-PVC-1mm",(Užs1!E105/1000)*Užs1!L105,0)+(IF(Užs1!I105="KLIEN-PVC-1mm",(Užs1!H105/1000)*Užs1!L105,0)+(IF(Užs1!J105="KLIEN-PVC-1mm",(Užs1!H105/1000)*Užs1!L105,0)))))</f>
        <v>0</v>
      </c>
      <c r="AG66" s="93">
        <f>SUM(IF(Užs1!F105="KLIEN-PVC-2mm",(Užs1!E105/1000)*Užs1!L105,0)+(IF(Užs1!G105="KLIEN-PVC-2mm",(Užs1!E105/1000)*Užs1!L105,0)+(IF(Užs1!I105="KLIEN-PVC-2mm",(Užs1!H105/1000)*Užs1!L105,0)+(IF(Užs1!J105="KLIEN-PVC-2mm",(Užs1!H105/1000)*Užs1!L105,0)))))</f>
        <v>0</v>
      </c>
      <c r="AH66" s="93">
        <f>SUM(IF(Užs1!F105="KLIEN-PVC-42/2mm",(Užs1!E105/1000)*Užs1!L105,0)+(IF(Užs1!G105="KLIEN-PVC-42/2mm",(Užs1!E105/1000)*Užs1!L105,0)+(IF(Užs1!I105="KLIEN-PVC-42/2mm",(Užs1!H105/1000)*Užs1!L105,0)+(IF(Užs1!J105="KLIEN-PVC-42/2mm",(Užs1!H105/1000)*Užs1!L105,0)))))</f>
        <v>0</v>
      </c>
      <c r="AI66" s="315">
        <f>SUM(IF(Užs1!F105="KLIEN-BESIUL-08mm",(Užs1!E105/1000)*Užs1!L105,0)+(IF(Užs1!G105="KLIEN-BESIUL-08mm",(Užs1!E105/1000)*Užs1!L105,0)+(IF(Užs1!I105="KLIEN-BESIUL-08mm",(Užs1!H105/1000)*Užs1!L105,0)+(IF(Užs1!J105="KLIEN-BESIUL-08mm",(Užs1!H105/1000)*Užs1!L105,0)))))</f>
        <v>0</v>
      </c>
      <c r="AJ66" s="315">
        <f>SUM(IF(Užs1!F105="KLIEN-BESIUL-1mm",(Užs1!E105/1000)*Užs1!L105,0)+(IF(Užs1!G105="KLIEN-BESIUL-1mm",(Užs1!E105/1000)*Užs1!L105,0)+(IF(Užs1!I105="KLIEN-BESIUL-1mm",(Užs1!H105/1000)*Užs1!L105,0)+(IF(Užs1!J105="KLIEN-BESIUL-1mm",(Užs1!H105/1000)*Užs1!L105,0)))))</f>
        <v>0</v>
      </c>
      <c r="AK66" s="315">
        <f>SUM(IF(Užs1!F105="KLIEN-BESIUL-2mm",(Užs1!E105/1000)*Užs1!L105,0)+(IF(Užs1!G105="KLIEN-BESIUL-2mm",(Užs1!E105/1000)*Užs1!L105,0)+(IF(Užs1!I105="KLIEN-BESIUL-2mm",(Užs1!H105/1000)*Užs1!L105,0)+(IF(Užs1!J105="KLIEN-BESIUL-2mm",(Užs1!H105/1000)*Užs1!L105,0)))))</f>
        <v>0</v>
      </c>
      <c r="AL66" s="94">
        <f>SUM(IF(Užs1!F105="NE-PL-PVC-04mm",(Užs1!E105/1000)*Užs1!L105,0)+(IF(Užs1!G105="NE-PL-PVC-04mm",(Užs1!E105/1000)*Užs1!L105,0)+(IF(Užs1!I105="NE-PL-PVC-04mm",(Užs1!H105/1000)*Užs1!L105,0)+(IF(Užs1!J105="NE-PL-PVC-04mm",(Užs1!H105/1000)*Užs1!L105,0)))))</f>
        <v>0</v>
      </c>
      <c r="AM66" s="94">
        <f>SUM(IF(Užs1!F105="NE-PL-PVC-06mm",(Užs1!E105/1000)*Užs1!L105,0)+(IF(Užs1!G105="NE-PL-PVC-06mm",(Užs1!E105/1000)*Užs1!L105,0)+(IF(Užs1!I105="NE-PL-PVC-06mm",(Užs1!H105/1000)*Užs1!L105,0)+(IF(Užs1!J105="NE-PL-PVC-06mm",(Užs1!H105/1000)*Užs1!L105,0)))))</f>
        <v>0</v>
      </c>
      <c r="AN66" s="94">
        <f>SUM(IF(Užs1!F105="NE-PL-PVC-08mm",(Užs1!E105/1000)*Užs1!L105,0)+(IF(Užs1!G105="NE-PL-PVC-08mm",(Užs1!E105/1000)*Užs1!L105,0)+(IF(Užs1!I105="NE-PL-PVC-08mm",(Užs1!H105/1000)*Užs1!L105,0)+(IF(Užs1!J105="NE-PL-PVC-08mm",(Užs1!H105/1000)*Užs1!L105,0)))))</f>
        <v>0</v>
      </c>
      <c r="AO66" s="94">
        <f>SUM(IF(Užs1!F105="NE-PL-PVC-1mm",(Užs1!E105/1000)*Užs1!L105,0)+(IF(Užs1!G105="NE-PL-PVC-1mm",(Užs1!E105/1000)*Užs1!L105,0)+(IF(Užs1!I105="NE-PL-PVC-1mm",(Užs1!H105/1000)*Užs1!L105,0)+(IF(Užs1!J105="NE-PL-PVC-1mm",(Užs1!H105/1000)*Užs1!L105,0)))))</f>
        <v>0</v>
      </c>
      <c r="AP66" s="94">
        <f>SUM(IF(Užs1!F105="NE-PL-PVC-2mm",(Užs1!E105/1000)*Užs1!L105,0)+(IF(Užs1!G105="NE-PL-PVC-2mm",(Užs1!E105/1000)*Užs1!L105,0)+(IF(Užs1!I105="NE-PL-PVC-2mm",(Užs1!H105/1000)*Užs1!L105,0)+(IF(Užs1!J105="NE-PL-PVC-2mm",(Užs1!H105/1000)*Užs1!L105,0)))))</f>
        <v>0</v>
      </c>
      <c r="AQ66" s="94">
        <f>SUM(IF(Užs1!F105="NE-PL-PVC-42/2mm",(Užs1!E105/1000)*Užs1!L105,0)+(IF(Užs1!G105="NE-PL-PVC-42/2mm",(Užs1!E105/1000)*Užs1!L105,0)+(IF(Užs1!I105="NE-PL-PVC-42/2mm",(Užs1!H105/1000)*Užs1!L105,0)+(IF(Užs1!J105="NE-PL-PVC-42/2mm",(Užs1!H105/1000)*Užs1!L105,0)))))</f>
        <v>0</v>
      </c>
      <c r="AR66" s="79"/>
    </row>
    <row r="67" spans="1:44" ht="16.8">
      <c r="A67" s="79"/>
      <c r="B67" s="79"/>
      <c r="C67" s="95"/>
      <c r="D67" s="79"/>
      <c r="E67" s="79"/>
      <c r="F67" s="79"/>
      <c r="G67" s="79"/>
      <c r="H67" s="79"/>
      <c r="I67" s="79"/>
      <c r="J67" s="79"/>
      <c r="K67" s="87">
        <v>66</v>
      </c>
      <c r="L67" s="88">
        <f>Užs1!L106</f>
        <v>0</v>
      </c>
      <c r="M67" s="89">
        <f>(Užs1!E106/1000)*(Užs1!H106/1000)*Užs1!L106</f>
        <v>0</v>
      </c>
      <c r="N67" s="90">
        <f>SUM(IF(Užs1!F106="MEL",(Užs1!E106/1000)*Užs1!L106,0)+(IF(Užs1!G106="MEL",(Užs1!E106/1000)*Užs1!L106,0)+(IF(Užs1!I106="MEL",(Užs1!H106/1000)*Užs1!L106,0)+(IF(Užs1!J106="MEL",(Užs1!H106/1000)*Užs1!L106,0)))))</f>
        <v>0</v>
      </c>
      <c r="O67" s="91">
        <f>SUM(IF(Užs1!F106="MEL-BALTAS",(Užs1!E106/1000)*Užs1!L106,0)+(IF(Užs1!G106="MEL-BALTAS",(Užs1!E106/1000)*Užs1!L106,0)+(IF(Užs1!I106="MEL-BALTAS",(Užs1!H106/1000)*Užs1!L106,0)+(IF(Užs1!J106="MEL-BALTAS",(Užs1!H106/1000)*Užs1!L106,0)))))</f>
        <v>0</v>
      </c>
      <c r="P67" s="91">
        <f>SUM(IF(Užs1!F106="MEL-PILKAS",(Užs1!E106/1000)*Užs1!L106,0)+(IF(Užs1!G106="MEL-PILKAS",(Užs1!E106/1000)*Užs1!L106,0)+(IF(Užs1!I106="MEL-PILKAS",(Užs1!H106/1000)*Užs1!L106,0)+(IF(Užs1!J106="MEL-PILKAS",(Užs1!H106/1000)*Užs1!L106,0)))))</f>
        <v>0</v>
      </c>
      <c r="Q67" s="91">
        <f>SUM(IF(Užs1!F106="MEL-KLIENTO",(Užs1!E106/1000)*Užs1!L106,0)+(IF(Užs1!G106="MEL-KLIENTO",(Užs1!E106/1000)*Užs1!L106,0)+(IF(Užs1!I106="MEL-KLIENTO",(Užs1!H106/1000)*Užs1!L106,0)+(IF(Užs1!J106="MEL-KLIENTO",(Užs1!H106/1000)*Užs1!L106,0)))))</f>
        <v>0</v>
      </c>
      <c r="R67" s="91">
        <f>SUM(IF(Užs1!F106="MEL-NE-PL",(Užs1!E106/1000)*Užs1!L106,0)+(IF(Užs1!G106="MEL-NE-PL",(Užs1!E106/1000)*Užs1!L106,0)+(IF(Užs1!I106="MEL-NE-PL",(Užs1!H106/1000)*Užs1!L106,0)+(IF(Užs1!J106="MEL-NE-PL",(Užs1!H106/1000)*Užs1!L106,0)))))</f>
        <v>0</v>
      </c>
      <c r="S67" s="91">
        <f>SUM(IF(Užs1!F106="MEL-40mm",(Užs1!E106/1000)*Užs1!L106,0)+(IF(Užs1!G106="MEL-40mm",(Užs1!E106/1000)*Užs1!L106,0)+(IF(Užs1!I106="MEL-40mm",(Užs1!H106/1000)*Užs1!L106,0)+(IF(Užs1!J106="MEL-40mm",(Užs1!H106/1000)*Užs1!L106,0)))))</f>
        <v>0</v>
      </c>
      <c r="T67" s="92">
        <f>SUM(IF(Užs1!F106="PVC-04mm",(Užs1!E106/1000)*Užs1!L106,0)+(IF(Užs1!G106="PVC-04mm",(Užs1!E106/1000)*Užs1!L106,0)+(IF(Užs1!I106="PVC-04mm",(Užs1!H106/1000)*Užs1!L106,0)+(IF(Užs1!J106="PVC-04mm",(Užs1!H106/1000)*Užs1!L106,0)))))</f>
        <v>0</v>
      </c>
      <c r="U67" s="92">
        <f>SUM(IF(Užs1!F106="PVC-06mm",(Užs1!E106/1000)*Užs1!L106,0)+(IF(Užs1!G106="PVC-06mm",(Užs1!E106/1000)*Užs1!L106,0)+(IF(Užs1!I106="PVC-06mm",(Užs1!H106/1000)*Užs1!L106,0)+(IF(Užs1!J106="PVC-06mm",(Užs1!H106/1000)*Užs1!L106,0)))))</f>
        <v>0</v>
      </c>
      <c r="V67" s="92">
        <f>SUM(IF(Užs1!F106="PVC-08mm",(Užs1!E106/1000)*Užs1!L106,0)+(IF(Užs1!G106="PVC-08mm",(Užs1!E106/1000)*Užs1!L106,0)+(IF(Užs1!I106="PVC-08mm",(Užs1!H106/1000)*Užs1!L106,0)+(IF(Užs1!J106="PVC-08mm",(Užs1!H106/1000)*Užs1!L106,0)))))</f>
        <v>0</v>
      </c>
      <c r="W67" s="92">
        <f>SUM(IF(Užs1!F106="PVC-1mm",(Užs1!E106/1000)*Užs1!L106,0)+(IF(Užs1!G106="PVC-1mm",(Užs1!E106/1000)*Užs1!L106,0)+(IF(Užs1!I106="PVC-1mm",(Užs1!H106/1000)*Užs1!L106,0)+(IF(Užs1!J106="PVC-1mm",(Užs1!H106/1000)*Užs1!L106,0)))))</f>
        <v>0</v>
      </c>
      <c r="X67" s="92">
        <f>SUM(IF(Užs1!F106="PVC-2mm",(Užs1!E106/1000)*Užs1!L106,0)+(IF(Užs1!G106="PVC-2mm",(Užs1!E106/1000)*Užs1!L106,0)+(IF(Užs1!I106="PVC-2mm",(Užs1!H106/1000)*Užs1!L106,0)+(IF(Užs1!J106="PVC-2mm",(Užs1!H106/1000)*Užs1!L106,0)))))</f>
        <v>0</v>
      </c>
      <c r="Y67" s="92">
        <f>SUM(IF(Užs1!F106="PVC-42/2mm",(Užs1!E106/1000)*Užs1!L106,0)+(IF(Užs1!G106="PVC-42/2mm",(Užs1!E106/1000)*Užs1!L106,0)+(IF(Užs1!I106="PVC-42/2mm",(Užs1!H106/1000)*Užs1!L106,0)+(IF(Užs1!J106="PVC-42/2mm",(Užs1!H106/1000)*Užs1!L106,0)))))</f>
        <v>0</v>
      </c>
      <c r="Z67" s="313">
        <f>SUM(IF(Užs1!F106="BESIULIS-08mm",(Užs1!E106/1000)*Užs1!L106,0)+(IF(Užs1!G106="BESIULIS-08mm",(Užs1!E106/1000)*Užs1!L106,0)+(IF(Užs1!I106="BESIULIS-08mm",(Užs1!H106/1000)*Užs1!L106,0)+(IF(Užs1!J106="BESIULIS-08mm",(Užs1!H106/1000)*Užs1!L106,0)))))</f>
        <v>0</v>
      </c>
      <c r="AA67" s="313">
        <f>SUM(IF(Užs1!F106="BESIULIS-1mm",(Užs1!E106/1000)*Užs1!L106,0)+(IF(Užs1!G106="BESIULIS-1mm",(Užs1!E106/1000)*Užs1!L106,0)+(IF(Užs1!I106="BESIULIS-1mm",(Užs1!H106/1000)*Užs1!L106,0)+(IF(Užs1!J106="BESIULIS-1mm",(Užs1!H106/1000)*Užs1!L106,0)))))</f>
        <v>0</v>
      </c>
      <c r="AB67" s="313">
        <f>SUM(IF(Užs1!F106="BESIULIS-2mm",(Užs1!E106/1000)*Užs1!L106,0)+(IF(Užs1!G106="BESIULIS-2mm",(Užs1!E106/1000)*Užs1!L106,0)+(IF(Užs1!I106="BESIULIS-2mm",(Užs1!H106/1000)*Užs1!L106,0)+(IF(Užs1!J106="BESIULIS-2mm",(Užs1!H106/1000)*Užs1!L106,0)))))</f>
        <v>0</v>
      </c>
      <c r="AC67" s="93">
        <f>SUM(IF(Užs1!F106="KLIEN-PVC-04mm",(Užs1!E106/1000)*Užs1!L106,0)+(IF(Užs1!G106="KLIEN-PVC-04mm",(Užs1!E106/1000)*Užs1!L106,0)+(IF(Užs1!I106="KLIEN-PVC-04mm",(Užs1!H106/1000)*Užs1!L106,0)+(IF(Užs1!J106="KLIEN-PVC-04mm",(Užs1!H106/1000)*Užs1!L106,0)))))</f>
        <v>0</v>
      </c>
      <c r="AD67" s="93">
        <f>SUM(IF(Užs1!F106="KLIEN-PVC-06mm",(Užs1!E106/1000)*Užs1!L106,0)+(IF(Užs1!G106="KLIEN-PVC-06mm",(Užs1!E106/1000)*Užs1!L106,0)+(IF(Užs1!I106="KLIEN-PVC-06mm",(Užs1!H106/1000)*Užs1!L106,0)+(IF(Užs1!J106="KLIEN-PVC-06mm",(Užs1!H106/1000)*Užs1!L106,0)))))</f>
        <v>0</v>
      </c>
      <c r="AE67" s="93">
        <f>SUM(IF(Užs1!F106="KLIEN-PVC-08mm",(Užs1!E106/1000)*Užs1!L106,0)+(IF(Užs1!G106="KLIEN-PVC-08mm",(Užs1!E106/1000)*Užs1!L106,0)+(IF(Užs1!I106="KLIEN-PVC-08mm",(Užs1!H106/1000)*Užs1!L106,0)+(IF(Užs1!J106="KLIEN-PVC-08mm",(Užs1!H106/1000)*Užs1!L106,0)))))</f>
        <v>0</v>
      </c>
      <c r="AF67" s="93">
        <f>SUM(IF(Užs1!F106="KLIEN-PVC-1mm",(Užs1!E106/1000)*Užs1!L106,0)+(IF(Užs1!G106="KLIEN-PVC-1mm",(Užs1!E106/1000)*Užs1!L106,0)+(IF(Užs1!I106="KLIEN-PVC-1mm",(Užs1!H106/1000)*Užs1!L106,0)+(IF(Užs1!J106="KLIEN-PVC-1mm",(Užs1!H106/1000)*Užs1!L106,0)))))</f>
        <v>0</v>
      </c>
      <c r="AG67" s="93">
        <f>SUM(IF(Užs1!F106="KLIEN-PVC-2mm",(Užs1!E106/1000)*Užs1!L106,0)+(IF(Užs1!G106="KLIEN-PVC-2mm",(Užs1!E106/1000)*Užs1!L106,0)+(IF(Užs1!I106="KLIEN-PVC-2mm",(Užs1!H106/1000)*Užs1!L106,0)+(IF(Užs1!J106="KLIEN-PVC-2mm",(Užs1!H106/1000)*Užs1!L106,0)))))</f>
        <v>0</v>
      </c>
      <c r="AH67" s="93">
        <f>SUM(IF(Užs1!F106="KLIEN-PVC-42/2mm",(Užs1!E106/1000)*Užs1!L106,0)+(IF(Užs1!G106="KLIEN-PVC-42/2mm",(Užs1!E106/1000)*Užs1!L106,0)+(IF(Užs1!I106="KLIEN-PVC-42/2mm",(Užs1!H106/1000)*Užs1!L106,0)+(IF(Užs1!J106="KLIEN-PVC-42/2mm",(Užs1!H106/1000)*Užs1!L106,0)))))</f>
        <v>0</v>
      </c>
      <c r="AI67" s="315">
        <f>SUM(IF(Užs1!F106="KLIEN-BESIUL-08mm",(Užs1!E106/1000)*Užs1!L106,0)+(IF(Užs1!G106="KLIEN-BESIUL-08mm",(Užs1!E106/1000)*Užs1!L106,0)+(IF(Užs1!I106="KLIEN-BESIUL-08mm",(Užs1!H106/1000)*Užs1!L106,0)+(IF(Užs1!J106="KLIEN-BESIUL-08mm",(Užs1!H106/1000)*Užs1!L106,0)))))</f>
        <v>0</v>
      </c>
      <c r="AJ67" s="315">
        <f>SUM(IF(Užs1!F106="KLIEN-BESIUL-1mm",(Užs1!E106/1000)*Užs1!L106,0)+(IF(Užs1!G106="KLIEN-BESIUL-1mm",(Užs1!E106/1000)*Užs1!L106,0)+(IF(Užs1!I106="KLIEN-BESIUL-1mm",(Užs1!H106/1000)*Užs1!L106,0)+(IF(Užs1!J106="KLIEN-BESIUL-1mm",(Užs1!H106/1000)*Užs1!L106,0)))))</f>
        <v>0</v>
      </c>
      <c r="AK67" s="315">
        <f>SUM(IF(Užs1!F106="KLIEN-BESIUL-2mm",(Užs1!E106/1000)*Užs1!L106,0)+(IF(Užs1!G106="KLIEN-BESIUL-2mm",(Užs1!E106/1000)*Užs1!L106,0)+(IF(Užs1!I106="KLIEN-BESIUL-2mm",(Užs1!H106/1000)*Užs1!L106,0)+(IF(Užs1!J106="KLIEN-BESIUL-2mm",(Užs1!H106/1000)*Užs1!L106,0)))))</f>
        <v>0</v>
      </c>
      <c r="AL67" s="94">
        <f>SUM(IF(Užs1!F106="NE-PL-PVC-04mm",(Užs1!E106/1000)*Užs1!L106,0)+(IF(Užs1!G106="NE-PL-PVC-04mm",(Užs1!E106/1000)*Užs1!L106,0)+(IF(Užs1!I106="NE-PL-PVC-04mm",(Užs1!H106/1000)*Užs1!L106,0)+(IF(Užs1!J106="NE-PL-PVC-04mm",(Užs1!H106/1000)*Užs1!L106,0)))))</f>
        <v>0</v>
      </c>
      <c r="AM67" s="94">
        <f>SUM(IF(Užs1!F106="NE-PL-PVC-06mm",(Užs1!E106/1000)*Užs1!L106,0)+(IF(Užs1!G106="NE-PL-PVC-06mm",(Užs1!E106/1000)*Užs1!L106,0)+(IF(Užs1!I106="NE-PL-PVC-06mm",(Užs1!H106/1000)*Užs1!L106,0)+(IF(Užs1!J106="NE-PL-PVC-06mm",(Užs1!H106/1000)*Užs1!L106,0)))))</f>
        <v>0</v>
      </c>
      <c r="AN67" s="94">
        <f>SUM(IF(Užs1!F106="NE-PL-PVC-08mm",(Užs1!E106/1000)*Užs1!L106,0)+(IF(Užs1!G106="NE-PL-PVC-08mm",(Užs1!E106/1000)*Užs1!L106,0)+(IF(Užs1!I106="NE-PL-PVC-08mm",(Užs1!H106/1000)*Užs1!L106,0)+(IF(Užs1!J106="NE-PL-PVC-08mm",(Užs1!H106/1000)*Užs1!L106,0)))))</f>
        <v>0</v>
      </c>
      <c r="AO67" s="94">
        <f>SUM(IF(Užs1!F106="NE-PL-PVC-1mm",(Užs1!E106/1000)*Užs1!L106,0)+(IF(Užs1!G106="NE-PL-PVC-1mm",(Užs1!E106/1000)*Užs1!L106,0)+(IF(Užs1!I106="NE-PL-PVC-1mm",(Užs1!H106/1000)*Užs1!L106,0)+(IF(Užs1!J106="NE-PL-PVC-1mm",(Užs1!H106/1000)*Užs1!L106,0)))))</f>
        <v>0</v>
      </c>
      <c r="AP67" s="94">
        <f>SUM(IF(Užs1!F106="NE-PL-PVC-2mm",(Užs1!E106/1000)*Užs1!L106,0)+(IF(Užs1!G106="NE-PL-PVC-2mm",(Užs1!E106/1000)*Užs1!L106,0)+(IF(Užs1!I106="NE-PL-PVC-2mm",(Užs1!H106/1000)*Užs1!L106,0)+(IF(Užs1!J106="NE-PL-PVC-2mm",(Užs1!H106/1000)*Užs1!L106,0)))))</f>
        <v>0</v>
      </c>
      <c r="AQ67" s="94">
        <f>SUM(IF(Užs1!F106="NE-PL-PVC-42/2mm",(Užs1!E106/1000)*Užs1!L106,0)+(IF(Užs1!G106="NE-PL-PVC-42/2mm",(Užs1!E106/1000)*Užs1!L106,0)+(IF(Užs1!I106="NE-PL-PVC-42/2mm",(Užs1!H106/1000)*Užs1!L106,0)+(IF(Užs1!J106="NE-PL-PVC-42/2mm",(Užs1!H106/1000)*Užs1!L106,0)))))</f>
        <v>0</v>
      </c>
      <c r="AR67" s="79"/>
    </row>
    <row r="68" spans="1:44" ht="16.8">
      <c r="A68" s="79"/>
      <c r="B68" s="79"/>
      <c r="C68" s="95"/>
      <c r="D68" s="79"/>
      <c r="E68" s="79"/>
      <c r="F68" s="79"/>
      <c r="G68" s="79"/>
      <c r="H68" s="79"/>
      <c r="I68" s="79"/>
      <c r="J68" s="79"/>
      <c r="K68" s="87">
        <v>67</v>
      </c>
      <c r="L68" s="88">
        <f>Užs1!L107</f>
        <v>0</v>
      </c>
      <c r="M68" s="89">
        <f>(Užs1!E107/1000)*(Užs1!H107/1000)*Užs1!L107</f>
        <v>0</v>
      </c>
      <c r="N68" s="90">
        <f>SUM(IF(Užs1!F107="MEL",(Užs1!E107/1000)*Užs1!L107,0)+(IF(Užs1!G107="MEL",(Užs1!E107/1000)*Užs1!L107,0)+(IF(Užs1!I107="MEL",(Užs1!H107/1000)*Užs1!L107,0)+(IF(Užs1!J107="MEL",(Užs1!H107/1000)*Užs1!L107,0)))))</f>
        <v>0</v>
      </c>
      <c r="O68" s="91">
        <f>SUM(IF(Užs1!F107="MEL-BALTAS",(Užs1!E107/1000)*Užs1!L107,0)+(IF(Užs1!G107="MEL-BALTAS",(Užs1!E107/1000)*Užs1!L107,0)+(IF(Užs1!I107="MEL-BALTAS",(Užs1!H107/1000)*Užs1!L107,0)+(IF(Užs1!J107="MEL-BALTAS",(Užs1!H107/1000)*Užs1!L107,0)))))</f>
        <v>0</v>
      </c>
      <c r="P68" s="91">
        <f>SUM(IF(Užs1!F107="MEL-PILKAS",(Užs1!E107/1000)*Užs1!L107,0)+(IF(Užs1!G107="MEL-PILKAS",(Užs1!E107/1000)*Užs1!L107,0)+(IF(Užs1!I107="MEL-PILKAS",(Užs1!H107/1000)*Užs1!L107,0)+(IF(Užs1!J107="MEL-PILKAS",(Užs1!H107/1000)*Užs1!L107,0)))))</f>
        <v>0</v>
      </c>
      <c r="Q68" s="91">
        <f>SUM(IF(Užs1!F107="MEL-KLIENTO",(Užs1!E107/1000)*Užs1!L107,0)+(IF(Užs1!G107="MEL-KLIENTO",(Užs1!E107/1000)*Užs1!L107,0)+(IF(Užs1!I107="MEL-KLIENTO",(Užs1!H107/1000)*Užs1!L107,0)+(IF(Užs1!J107="MEL-KLIENTO",(Užs1!H107/1000)*Užs1!L107,0)))))</f>
        <v>0</v>
      </c>
      <c r="R68" s="91">
        <f>SUM(IF(Užs1!F107="MEL-NE-PL",(Užs1!E107/1000)*Užs1!L107,0)+(IF(Užs1!G107="MEL-NE-PL",(Užs1!E107/1000)*Užs1!L107,0)+(IF(Užs1!I107="MEL-NE-PL",(Užs1!H107/1000)*Užs1!L107,0)+(IF(Užs1!J107="MEL-NE-PL",(Užs1!H107/1000)*Užs1!L107,0)))))</f>
        <v>0</v>
      </c>
      <c r="S68" s="91">
        <f>SUM(IF(Užs1!F107="MEL-40mm",(Užs1!E107/1000)*Užs1!L107,0)+(IF(Užs1!G107="MEL-40mm",(Užs1!E107/1000)*Užs1!L107,0)+(IF(Užs1!I107="MEL-40mm",(Užs1!H107/1000)*Užs1!L107,0)+(IF(Užs1!J107="MEL-40mm",(Užs1!H107/1000)*Užs1!L107,0)))))</f>
        <v>0</v>
      </c>
      <c r="T68" s="92">
        <f>SUM(IF(Užs1!F107="PVC-04mm",(Užs1!E107/1000)*Užs1!L107,0)+(IF(Užs1!G107="PVC-04mm",(Užs1!E107/1000)*Užs1!L107,0)+(IF(Užs1!I107="PVC-04mm",(Užs1!H107/1000)*Užs1!L107,0)+(IF(Užs1!J107="PVC-04mm",(Užs1!H107/1000)*Užs1!L107,0)))))</f>
        <v>0</v>
      </c>
      <c r="U68" s="92">
        <f>SUM(IF(Užs1!F107="PVC-06mm",(Užs1!E107/1000)*Užs1!L107,0)+(IF(Užs1!G107="PVC-06mm",(Užs1!E107/1000)*Užs1!L107,0)+(IF(Užs1!I107="PVC-06mm",(Užs1!H107/1000)*Užs1!L107,0)+(IF(Užs1!J107="PVC-06mm",(Užs1!H107/1000)*Užs1!L107,0)))))</f>
        <v>0</v>
      </c>
      <c r="V68" s="92">
        <f>SUM(IF(Užs1!F107="PVC-08mm",(Užs1!E107/1000)*Užs1!L107,0)+(IF(Užs1!G107="PVC-08mm",(Užs1!E107/1000)*Užs1!L107,0)+(IF(Užs1!I107="PVC-08mm",(Užs1!H107/1000)*Užs1!L107,0)+(IF(Užs1!J107="PVC-08mm",(Užs1!H107/1000)*Užs1!L107,0)))))</f>
        <v>0</v>
      </c>
      <c r="W68" s="92">
        <f>SUM(IF(Užs1!F107="PVC-1mm",(Užs1!E107/1000)*Užs1!L107,0)+(IF(Užs1!G107="PVC-1mm",(Užs1!E107/1000)*Užs1!L107,0)+(IF(Užs1!I107="PVC-1mm",(Užs1!H107/1000)*Užs1!L107,0)+(IF(Užs1!J107="PVC-1mm",(Užs1!H107/1000)*Užs1!L107,0)))))</f>
        <v>0</v>
      </c>
      <c r="X68" s="92">
        <f>SUM(IF(Užs1!F107="PVC-2mm",(Užs1!E107/1000)*Užs1!L107,0)+(IF(Užs1!G107="PVC-2mm",(Užs1!E107/1000)*Užs1!L107,0)+(IF(Užs1!I107="PVC-2mm",(Užs1!H107/1000)*Užs1!L107,0)+(IF(Užs1!J107="PVC-2mm",(Užs1!H107/1000)*Užs1!L107,0)))))</f>
        <v>0</v>
      </c>
      <c r="Y68" s="92">
        <f>SUM(IF(Užs1!F107="PVC-42/2mm",(Užs1!E107/1000)*Užs1!L107,0)+(IF(Užs1!G107="PVC-42/2mm",(Užs1!E107/1000)*Užs1!L107,0)+(IF(Užs1!I107="PVC-42/2mm",(Užs1!H107/1000)*Užs1!L107,0)+(IF(Užs1!J107="PVC-42/2mm",(Užs1!H107/1000)*Užs1!L107,0)))))</f>
        <v>0</v>
      </c>
      <c r="Z68" s="313">
        <f>SUM(IF(Užs1!F107="BESIULIS-08mm",(Užs1!E107/1000)*Užs1!L107,0)+(IF(Užs1!G107="BESIULIS-08mm",(Užs1!E107/1000)*Užs1!L107,0)+(IF(Užs1!I107="BESIULIS-08mm",(Užs1!H107/1000)*Užs1!L107,0)+(IF(Užs1!J107="BESIULIS-08mm",(Užs1!H107/1000)*Užs1!L107,0)))))</f>
        <v>0</v>
      </c>
      <c r="AA68" s="313">
        <f>SUM(IF(Užs1!F107="BESIULIS-1mm",(Užs1!E107/1000)*Užs1!L107,0)+(IF(Užs1!G107="BESIULIS-1mm",(Užs1!E107/1000)*Užs1!L107,0)+(IF(Užs1!I107="BESIULIS-1mm",(Užs1!H107/1000)*Užs1!L107,0)+(IF(Užs1!J107="BESIULIS-1mm",(Užs1!H107/1000)*Užs1!L107,0)))))</f>
        <v>0</v>
      </c>
      <c r="AB68" s="313">
        <f>SUM(IF(Užs1!F107="BESIULIS-2mm",(Užs1!E107/1000)*Užs1!L107,0)+(IF(Užs1!G107="BESIULIS-2mm",(Užs1!E107/1000)*Užs1!L107,0)+(IF(Užs1!I107="BESIULIS-2mm",(Užs1!H107/1000)*Užs1!L107,0)+(IF(Užs1!J107="BESIULIS-2mm",(Užs1!H107/1000)*Užs1!L107,0)))))</f>
        <v>0</v>
      </c>
      <c r="AC68" s="93">
        <f>SUM(IF(Užs1!F107="KLIEN-PVC-04mm",(Užs1!E107/1000)*Užs1!L107,0)+(IF(Užs1!G107="KLIEN-PVC-04mm",(Užs1!E107/1000)*Užs1!L107,0)+(IF(Užs1!I107="KLIEN-PVC-04mm",(Užs1!H107/1000)*Užs1!L107,0)+(IF(Užs1!J107="KLIEN-PVC-04mm",(Užs1!H107/1000)*Užs1!L107,0)))))</f>
        <v>0</v>
      </c>
      <c r="AD68" s="93">
        <f>SUM(IF(Užs1!F107="KLIEN-PVC-06mm",(Užs1!E107/1000)*Užs1!L107,0)+(IF(Užs1!G107="KLIEN-PVC-06mm",(Užs1!E107/1000)*Užs1!L107,0)+(IF(Užs1!I107="KLIEN-PVC-06mm",(Užs1!H107/1000)*Užs1!L107,0)+(IF(Užs1!J107="KLIEN-PVC-06mm",(Užs1!H107/1000)*Užs1!L107,0)))))</f>
        <v>0</v>
      </c>
      <c r="AE68" s="93">
        <f>SUM(IF(Užs1!F107="KLIEN-PVC-08mm",(Užs1!E107/1000)*Užs1!L107,0)+(IF(Užs1!G107="KLIEN-PVC-08mm",(Užs1!E107/1000)*Užs1!L107,0)+(IF(Užs1!I107="KLIEN-PVC-08mm",(Užs1!H107/1000)*Užs1!L107,0)+(IF(Užs1!J107="KLIEN-PVC-08mm",(Užs1!H107/1000)*Užs1!L107,0)))))</f>
        <v>0</v>
      </c>
      <c r="AF68" s="93">
        <f>SUM(IF(Užs1!F107="KLIEN-PVC-1mm",(Užs1!E107/1000)*Užs1!L107,0)+(IF(Užs1!G107="KLIEN-PVC-1mm",(Užs1!E107/1000)*Užs1!L107,0)+(IF(Užs1!I107="KLIEN-PVC-1mm",(Užs1!H107/1000)*Užs1!L107,0)+(IF(Užs1!J107="KLIEN-PVC-1mm",(Užs1!H107/1000)*Užs1!L107,0)))))</f>
        <v>0</v>
      </c>
      <c r="AG68" s="93">
        <f>SUM(IF(Užs1!F107="KLIEN-PVC-2mm",(Užs1!E107/1000)*Užs1!L107,0)+(IF(Užs1!G107="KLIEN-PVC-2mm",(Užs1!E107/1000)*Užs1!L107,0)+(IF(Užs1!I107="KLIEN-PVC-2mm",(Užs1!H107/1000)*Užs1!L107,0)+(IF(Užs1!J107="KLIEN-PVC-2mm",(Užs1!H107/1000)*Užs1!L107,0)))))</f>
        <v>0</v>
      </c>
      <c r="AH68" s="93">
        <f>SUM(IF(Užs1!F107="KLIEN-PVC-42/2mm",(Užs1!E107/1000)*Užs1!L107,0)+(IF(Užs1!G107="KLIEN-PVC-42/2mm",(Užs1!E107/1000)*Užs1!L107,0)+(IF(Užs1!I107="KLIEN-PVC-42/2mm",(Užs1!H107/1000)*Užs1!L107,0)+(IF(Užs1!J107="KLIEN-PVC-42/2mm",(Užs1!H107/1000)*Užs1!L107,0)))))</f>
        <v>0</v>
      </c>
      <c r="AI68" s="315">
        <f>SUM(IF(Užs1!F107="KLIEN-BESIUL-08mm",(Užs1!E107/1000)*Užs1!L107,0)+(IF(Užs1!G107="KLIEN-BESIUL-08mm",(Užs1!E107/1000)*Užs1!L107,0)+(IF(Užs1!I107="KLIEN-BESIUL-08mm",(Užs1!H107/1000)*Užs1!L107,0)+(IF(Užs1!J107="KLIEN-BESIUL-08mm",(Užs1!H107/1000)*Užs1!L107,0)))))</f>
        <v>0</v>
      </c>
      <c r="AJ68" s="315">
        <f>SUM(IF(Užs1!F107="KLIEN-BESIUL-1mm",(Užs1!E107/1000)*Užs1!L107,0)+(IF(Užs1!G107="KLIEN-BESIUL-1mm",(Užs1!E107/1000)*Užs1!L107,0)+(IF(Užs1!I107="KLIEN-BESIUL-1mm",(Užs1!H107/1000)*Užs1!L107,0)+(IF(Užs1!J107="KLIEN-BESIUL-1mm",(Užs1!H107/1000)*Užs1!L107,0)))))</f>
        <v>0</v>
      </c>
      <c r="AK68" s="315">
        <f>SUM(IF(Užs1!F107="KLIEN-BESIUL-2mm",(Užs1!E107/1000)*Užs1!L107,0)+(IF(Užs1!G107="KLIEN-BESIUL-2mm",(Užs1!E107/1000)*Užs1!L107,0)+(IF(Užs1!I107="KLIEN-BESIUL-2mm",(Užs1!H107/1000)*Užs1!L107,0)+(IF(Užs1!J107="KLIEN-BESIUL-2mm",(Užs1!H107/1000)*Užs1!L107,0)))))</f>
        <v>0</v>
      </c>
      <c r="AL68" s="94">
        <f>SUM(IF(Užs1!F107="NE-PL-PVC-04mm",(Užs1!E107/1000)*Užs1!L107,0)+(IF(Užs1!G107="NE-PL-PVC-04mm",(Užs1!E107/1000)*Užs1!L107,0)+(IF(Užs1!I107="NE-PL-PVC-04mm",(Užs1!H107/1000)*Užs1!L107,0)+(IF(Užs1!J107="NE-PL-PVC-04mm",(Užs1!H107/1000)*Užs1!L107,0)))))</f>
        <v>0</v>
      </c>
      <c r="AM68" s="94">
        <f>SUM(IF(Užs1!F107="NE-PL-PVC-06mm",(Užs1!E107/1000)*Užs1!L107,0)+(IF(Užs1!G107="NE-PL-PVC-06mm",(Užs1!E107/1000)*Užs1!L107,0)+(IF(Užs1!I107="NE-PL-PVC-06mm",(Užs1!H107/1000)*Užs1!L107,0)+(IF(Užs1!J107="NE-PL-PVC-06mm",(Užs1!H107/1000)*Užs1!L107,0)))))</f>
        <v>0</v>
      </c>
      <c r="AN68" s="94">
        <f>SUM(IF(Užs1!F107="NE-PL-PVC-08mm",(Užs1!E107/1000)*Užs1!L107,0)+(IF(Užs1!G107="NE-PL-PVC-08mm",(Užs1!E107/1000)*Užs1!L107,0)+(IF(Užs1!I107="NE-PL-PVC-08mm",(Užs1!H107/1000)*Užs1!L107,0)+(IF(Užs1!J107="NE-PL-PVC-08mm",(Užs1!H107/1000)*Užs1!L107,0)))))</f>
        <v>0</v>
      </c>
      <c r="AO68" s="94">
        <f>SUM(IF(Užs1!F107="NE-PL-PVC-1mm",(Užs1!E107/1000)*Užs1!L107,0)+(IF(Užs1!G107="NE-PL-PVC-1mm",(Užs1!E107/1000)*Užs1!L107,0)+(IF(Užs1!I107="NE-PL-PVC-1mm",(Užs1!H107/1000)*Užs1!L107,0)+(IF(Užs1!J107="NE-PL-PVC-1mm",(Užs1!H107/1000)*Užs1!L107,0)))))</f>
        <v>0</v>
      </c>
      <c r="AP68" s="94">
        <f>SUM(IF(Užs1!F107="NE-PL-PVC-2mm",(Užs1!E107/1000)*Užs1!L107,0)+(IF(Užs1!G107="NE-PL-PVC-2mm",(Užs1!E107/1000)*Užs1!L107,0)+(IF(Užs1!I107="NE-PL-PVC-2mm",(Užs1!H107/1000)*Užs1!L107,0)+(IF(Užs1!J107="NE-PL-PVC-2mm",(Užs1!H107/1000)*Užs1!L107,0)))))</f>
        <v>0</v>
      </c>
      <c r="AQ68" s="94">
        <f>SUM(IF(Užs1!F107="NE-PL-PVC-42/2mm",(Užs1!E107/1000)*Užs1!L107,0)+(IF(Užs1!G107="NE-PL-PVC-42/2mm",(Užs1!E107/1000)*Užs1!L107,0)+(IF(Užs1!I107="NE-PL-PVC-42/2mm",(Užs1!H107/1000)*Užs1!L107,0)+(IF(Užs1!J107="NE-PL-PVC-42/2mm",(Užs1!H107/1000)*Užs1!L107,0)))))</f>
        <v>0</v>
      </c>
      <c r="AR68" s="79"/>
    </row>
    <row r="69" spans="1:44" ht="16.8">
      <c r="A69" s="79"/>
      <c r="B69" s="79"/>
      <c r="C69" s="95"/>
      <c r="D69" s="79"/>
      <c r="E69" s="79"/>
      <c r="F69" s="79"/>
      <c r="G69" s="79"/>
      <c r="H69" s="79"/>
      <c r="I69" s="79"/>
      <c r="J69" s="79"/>
      <c r="K69" s="87">
        <v>68</v>
      </c>
      <c r="L69" s="88">
        <f>Užs1!L108</f>
        <v>0</v>
      </c>
      <c r="M69" s="89">
        <f>(Užs1!E108/1000)*(Užs1!H108/1000)*Užs1!L108</f>
        <v>0</v>
      </c>
      <c r="N69" s="90">
        <f>SUM(IF(Užs1!F108="MEL",(Užs1!E108/1000)*Užs1!L108,0)+(IF(Užs1!G108="MEL",(Užs1!E108/1000)*Užs1!L108,0)+(IF(Užs1!I108="MEL",(Užs1!H108/1000)*Užs1!L108,0)+(IF(Užs1!J108="MEL",(Užs1!H108/1000)*Užs1!L108,0)))))</f>
        <v>0</v>
      </c>
      <c r="O69" s="91">
        <f>SUM(IF(Užs1!F108="MEL-BALTAS",(Užs1!E108/1000)*Užs1!L108,0)+(IF(Užs1!G108="MEL-BALTAS",(Užs1!E108/1000)*Užs1!L108,0)+(IF(Užs1!I108="MEL-BALTAS",(Užs1!H108/1000)*Užs1!L108,0)+(IF(Užs1!J108="MEL-BALTAS",(Užs1!H108/1000)*Užs1!L108,0)))))</f>
        <v>0</v>
      </c>
      <c r="P69" s="91">
        <f>SUM(IF(Užs1!F108="MEL-PILKAS",(Užs1!E108/1000)*Užs1!L108,0)+(IF(Užs1!G108="MEL-PILKAS",(Užs1!E108/1000)*Užs1!L108,0)+(IF(Užs1!I108="MEL-PILKAS",(Užs1!H108/1000)*Užs1!L108,0)+(IF(Užs1!J108="MEL-PILKAS",(Užs1!H108/1000)*Užs1!L108,0)))))</f>
        <v>0</v>
      </c>
      <c r="Q69" s="91">
        <f>SUM(IF(Užs1!F108="MEL-KLIENTO",(Užs1!E108/1000)*Užs1!L108,0)+(IF(Užs1!G108="MEL-KLIENTO",(Užs1!E108/1000)*Užs1!L108,0)+(IF(Užs1!I108="MEL-KLIENTO",(Užs1!H108/1000)*Užs1!L108,0)+(IF(Užs1!J108="MEL-KLIENTO",(Užs1!H108/1000)*Užs1!L108,0)))))</f>
        <v>0</v>
      </c>
      <c r="R69" s="91">
        <f>SUM(IF(Užs1!F108="MEL-NE-PL",(Užs1!E108/1000)*Užs1!L108,0)+(IF(Užs1!G108="MEL-NE-PL",(Užs1!E108/1000)*Užs1!L108,0)+(IF(Užs1!I108="MEL-NE-PL",(Užs1!H108/1000)*Užs1!L108,0)+(IF(Užs1!J108="MEL-NE-PL",(Užs1!H108/1000)*Užs1!L108,0)))))</f>
        <v>0</v>
      </c>
      <c r="S69" s="91">
        <f>SUM(IF(Užs1!F108="MEL-40mm",(Užs1!E108/1000)*Užs1!L108,0)+(IF(Užs1!G108="MEL-40mm",(Užs1!E108/1000)*Užs1!L108,0)+(IF(Užs1!I108="MEL-40mm",(Užs1!H108/1000)*Užs1!L108,0)+(IF(Užs1!J108="MEL-40mm",(Užs1!H108/1000)*Užs1!L108,0)))))</f>
        <v>0</v>
      </c>
      <c r="T69" s="92">
        <f>SUM(IF(Užs1!F108="PVC-04mm",(Užs1!E108/1000)*Užs1!L108,0)+(IF(Užs1!G108="PVC-04mm",(Užs1!E108/1000)*Užs1!L108,0)+(IF(Užs1!I108="PVC-04mm",(Užs1!H108/1000)*Užs1!L108,0)+(IF(Užs1!J108="PVC-04mm",(Užs1!H108/1000)*Užs1!L108,0)))))</f>
        <v>0</v>
      </c>
      <c r="U69" s="92">
        <f>SUM(IF(Užs1!F108="PVC-06mm",(Užs1!E108/1000)*Užs1!L108,0)+(IF(Užs1!G108="PVC-06mm",(Užs1!E108/1000)*Užs1!L108,0)+(IF(Užs1!I108="PVC-06mm",(Užs1!H108/1000)*Užs1!L108,0)+(IF(Užs1!J108="PVC-06mm",(Užs1!H108/1000)*Užs1!L108,0)))))</f>
        <v>0</v>
      </c>
      <c r="V69" s="92">
        <f>SUM(IF(Užs1!F108="PVC-08mm",(Užs1!E108/1000)*Užs1!L108,0)+(IF(Užs1!G108="PVC-08mm",(Užs1!E108/1000)*Užs1!L108,0)+(IF(Užs1!I108="PVC-08mm",(Užs1!H108/1000)*Užs1!L108,0)+(IF(Užs1!J108="PVC-08mm",(Užs1!H108/1000)*Užs1!L108,0)))))</f>
        <v>0</v>
      </c>
      <c r="W69" s="92">
        <f>SUM(IF(Užs1!F108="PVC-1mm",(Užs1!E108/1000)*Užs1!L108,0)+(IF(Užs1!G108="PVC-1mm",(Užs1!E108/1000)*Užs1!L108,0)+(IF(Užs1!I108="PVC-1mm",(Užs1!H108/1000)*Užs1!L108,0)+(IF(Užs1!J108="PVC-1mm",(Užs1!H108/1000)*Užs1!L108,0)))))</f>
        <v>0</v>
      </c>
      <c r="X69" s="92">
        <f>SUM(IF(Užs1!F108="PVC-2mm",(Užs1!E108/1000)*Užs1!L108,0)+(IF(Užs1!G108="PVC-2mm",(Užs1!E108/1000)*Užs1!L108,0)+(IF(Užs1!I108="PVC-2mm",(Užs1!H108/1000)*Užs1!L108,0)+(IF(Užs1!J108="PVC-2mm",(Užs1!H108/1000)*Užs1!L108,0)))))</f>
        <v>0</v>
      </c>
      <c r="Y69" s="92">
        <f>SUM(IF(Užs1!F108="PVC-42/2mm",(Užs1!E108/1000)*Užs1!L108,0)+(IF(Užs1!G108="PVC-42/2mm",(Užs1!E108/1000)*Užs1!L108,0)+(IF(Užs1!I108="PVC-42/2mm",(Užs1!H108/1000)*Užs1!L108,0)+(IF(Užs1!J108="PVC-42/2mm",(Užs1!H108/1000)*Užs1!L108,0)))))</f>
        <v>0</v>
      </c>
      <c r="Z69" s="313">
        <f>SUM(IF(Užs1!F108="BESIULIS-08mm",(Užs1!E108/1000)*Užs1!L108,0)+(IF(Užs1!G108="BESIULIS-08mm",(Užs1!E108/1000)*Užs1!L108,0)+(IF(Užs1!I108="BESIULIS-08mm",(Užs1!H108/1000)*Užs1!L108,0)+(IF(Užs1!J108="BESIULIS-08mm",(Užs1!H108/1000)*Užs1!L108,0)))))</f>
        <v>0</v>
      </c>
      <c r="AA69" s="313">
        <f>SUM(IF(Užs1!F108="BESIULIS-1mm",(Užs1!E108/1000)*Užs1!L108,0)+(IF(Užs1!G108="BESIULIS-1mm",(Užs1!E108/1000)*Užs1!L108,0)+(IF(Užs1!I108="BESIULIS-1mm",(Užs1!H108/1000)*Užs1!L108,0)+(IF(Užs1!J108="BESIULIS-1mm",(Užs1!H108/1000)*Užs1!L108,0)))))</f>
        <v>0</v>
      </c>
      <c r="AB69" s="313">
        <f>SUM(IF(Užs1!F108="BESIULIS-2mm",(Užs1!E108/1000)*Užs1!L108,0)+(IF(Užs1!G108="BESIULIS-2mm",(Užs1!E108/1000)*Užs1!L108,0)+(IF(Užs1!I108="BESIULIS-2mm",(Užs1!H108/1000)*Užs1!L108,0)+(IF(Užs1!J108="BESIULIS-2mm",(Užs1!H108/1000)*Užs1!L108,0)))))</f>
        <v>0</v>
      </c>
      <c r="AC69" s="93">
        <f>SUM(IF(Užs1!F108="KLIEN-PVC-04mm",(Užs1!E108/1000)*Užs1!L108,0)+(IF(Užs1!G108="KLIEN-PVC-04mm",(Užs1!E108/1000)*Užs1!L108,0)+(IF(Užs1!I108="KLIEN-PVC-04mm",(Užs1!H108/1000)*Užs1!L108,0)+(IF(Užs1!J108="KLIEN-PVC-04mm",(Užs1!H108/1000)*Užs1!L108,0)))))</f>
        <v>0</v>
      </c>
      <c r="AD69" s="93">
        <f>SUM(IF(Užs1!F108="KLIEN-PVC-06mm",(Užs1!E108/1000)*Užs1!L108,0)+(IF(Užs1!G108="KLIEN-PVC-06mm",(Užs1!E108/1000)*Užs1!L108,0)+(IF(Užs1!I108="KLIEN-PVC-06mm",(Užs1!H108/1000)*Užs1!L108,0)+(IF(Užs1!J108="KLIEN-PVC-06mm",(Užs1!H108/1000)*Užs1!L108,0)))))</f>
        <v>0</v>
      </c>
      <c r="AE69" s="93">
        <f>SUM(IF(Užs1!F108="KLIEN-PVC-08mm",(Užs1!E108/1000)*Užs1!L108,0)+(IF(Užs1!G108="KLIEN-PVC-08mm",(Užs1!E108/1000)*Užs1!L108,0)+(IF(Užs1!I108="KLIEN-PVC-08mm",(Užs1!H108/1000)*Užs1!L108,0)+(IF(Užs1!J108="KLIEN-PVC-08mm",(Užs1!H108/1000)*Užs1!L108,0)))))</f>
        <v>0</v>
      </c>
      <c r="AF69" s="93">
        <f>SUM(IF(Užs1!F108="KLIEN-PVC-1mm",(Užs1!E108/1000)*Užs1!L108,0)+(IF(Užs1!G108="KLIEN-PVC-1mm",(Užs1!E108/1000)*Užs1!L108,0)+(IF(Užs1!I108="KLIEN-PVC-1mm",(Užs1!H108/1000)*Užs1!L108,0)+(IF(Užs1!J108="KLIEN-PVC-1mm",(Užs1!H108/1000)*Užs1!L108,0)))))</f>
        <v>0</v>
      </c>
      <c r="AG69" s="93">
        <f>SUM(IF(Užs1!F108="KLIEN-PVC-2mm",(Užs1!E108/1000)*Užs1!L108,0)+(IF(Užs1!G108="KLIEN-PVC-2mm",(Užs1!E108/1000)*Užs1!L108,0)+(IF(Užs1!I108="KLIEN-PVC-2mm",(Užs1!H108/1000)*Užs1!L108,0)+(IF(Užs1!J108="KLIEN-PVC-2mm",(Užs1!H108/1000)*Užs1!L108,0)))))</f>
        <v>0</v>
      </c>
      <c r="AH69" s="93">
        <f>SUM(IF(Užs1!F108="KLIEN-PVC-42/2mm",(Užs1!E108/1000)*Užs1!L108,0)+(IF(Užs1!G108="KLIEN-PVC-42/2mm",(Užs1!E108/1000)*Užs1!L108,0)+(IF(Užs1!I108="KLIEN-PVC-42/2mm",(Užs1!H108/1000)*Užs1!L108,0)+(IF(Užs1!J108="KLIEN-PVC-42/2mm",(Užs1!H108/1000)*Užs1!L108,0)))))</f>
        <v>0</v>
      </c>
      <c r="AI69" s="315">
        <f>SUM(IF(Užs1!F108="KLIEN-BESIUL-08mm",(Užs1!E108/1000)*Užs1!L108,0)+(IF(Užs1!G108="KLIEN-BESIUL-08mm",(Užs1!E108/1000)*Užs1!L108,0)+(IF(Užs1!I108="KLIEN-BESIUL-08mm",(Užs1!H108/1000)*Užs1!L108,0)+(IF(Užs1!J108="KLIEN-BESIUL-08mm",(Užs1!H108/1000)*Užs1!L108,0)))))</f>
        <v>0</v>
      </c>
      <c r="AJ69" s="315">
        <f>SUM(IF(Užs1!F108="KLIEN-BESIUL-1mm",(Užs1!E108/1000)*Užs1!L108,0)+(IF(Užs1!G108="KLIEN-BESIUL-1mm",(Užs1!E108/1000)*Užs1!L108,0)+(IF(Užs1!I108="KLIEN-BESIUL-1mm",(Užs1!H108/1000)*Užs1!L108,0)+(IF(Užs1!J108="KLIEN-BESIUL-1mm",(Užs1!H108/1000)*Užs1!L108,0)))))</f>
        <v>0</v>
      </c>
      <c r="AK69" s="315">
        <f>SUM(IF(Užs1!F108="KLIEN-BESIUL-2mm",(Užs1!E108/1000)*Užs1!L108,0)+(IF(Užs1!G108="KLIEN-BESIUL-2mm",(Užs1!E108/1000)*Užs1!L108,0)+(IF(Užs1!I108="KLIEN-BESIUL-2mm",(Užs1!H108/1000)*Užs1!L108,0)+(IF(Užs1!J108="KLIEN-BESIUL-2mm",(Užs1!H108/1000)*Užs1!L108,0)))))</f>
        <v>0</v>
      </c>
      <c r="AL69" s="94">
        <f>SUM(IF(Užs1!F108="NE-PL-PVC-04mm",(Užs1!E108/1000)*Užs1!L108,0)+(IF(Užs1!G108="NE-PL-PVC-04mm",(Užs1!E108/1000)*Užs1!L108,0)+(IF(Užs1!I108="NE-PL-PVC-04mm",(Užs1!H108/1000)*Užs1!L108,0)+(IF(Užs1!J108="NE-PL-PVC-04mm",(Užs1!H108/1000)*Užs1!L108,0)))))</f>
        <v>0</v>
      </c>
      <c r="AM69" s="94">
        <f>SUM(IF(Užs1!F108="NE-PL-PVC-06mm",(Užs1!E108/1000)*Užs1!L108,0)+(IF(Užs1!G108="NE-PL-PVC-06mm",(Užs1!E108/1000)*Užs1!L108,0)+(IF(Užs1!I108="NE-PL-PVC-06mm",(Užs1!H108/1000)*Užs1!L108,0)+(IF(Užs1!J108="NE-PL-PVC-06mm",(Užs1!H108/1000)*Užs1!L108,0)))))</f>
        <v>0</v>
      </c>
      <c r="AN69" s="94">
        <f>SUM(IF(Užs1!F108="NE-PL-PVC-08mm",(Užs1!E108/1000)*Užs1!L108,0)+(IF(Užs1!G108="NE-PL-PVC-08mm",(Užs1!E108/1000)*Užs1!L108,0)+(IF(Užs1!I108="NE-PL-PVC-08mm",(Užs1!H108/1000)*Užs1!L108,0)+(IF(Užs1!J108="NE-PL-PVC-08mm",(Užs1!H108/1000)*Užs1!L108,0)))))</f>
        <v>0</v>
      </c>
      <c r="AO69" s="94">
        <f>SUM(IF(Užs1!F108="NE-PL-PVC-1mm",(Užs1!E108/1000)*Užs1!L108,0)+(IF(Užs1!G108="NE-PL-PVC-1mm",(Užs1!E108/1000)*Užs1!L108,0)+(IF(Užs1!I108="NE-PL-PVC-1mm",(Užs1!H108/1000)*Užs1!L108,0)+(IF(Užs1!J108="NE-PL-PVC-1mm",(Užs1!H108/1000)*Užs1!L108,0)))))</f>
        <v>0</v>
      </c>
      <c r="AP69" s="94">
        <f>SUM(IF(Užs1!F108="NE-PL-PVC-2mm",(Užs1!E108/1000)*Užs1!L108,0)+(IF(Užs1!G108="NE-PL-PVC-2mm",(Užs1!E108/1000)*Užs1!L108,0)+(IF(Užs1!I108="NE-PL-PVC-2mm",(Užs1!H108/1000)*Užs1!L108,0)+(IF(Užs1!J108="NE-PL-PVC-2mm",(Užs1!H108/1000)*Užs1!L108,0)))))</f>
        <v>0</v>
      </c>
      <c r="AQ69" s="94">
        <f>SUM(IF(Užs1!F108="NE-PL-PVC-42/2mm",(Užs1!E108/1000)*Užs1!L108,0)+(IF(Užs1!G108="NE-PL-PVC-42/2mm",(Užs1!E108/1000)*Užs1!L108,0)+(IF(Užs1!I108="NE-PL-PVC-42/2mm",(Užs1!H108/1000)*Užs1!L108,0)+(IF(Užs1!J108="NE-PL-PVC-42/2mm",(Užs1!H108/1000)*Užs1!L108,0)))))</f>
        <v>0</v>
      </c>
      <c r="AR69" s="79"/>
    </row>
    <row r="70" spans="1:44" ht="16.8">
      <c r="A70" s="79"/>
      <c r="B70" s="79"/>
      <c r="C70" s="95"/>
      <c r="D70" s="79"/>
      <c r="E70" s="79"/>
      <c r="F70" s="79"/>
      <c r="G70" s="79"/>
      <c r="H70" s="79"/>
      <c r="I70" s="79"/>
      <c r="J70" s="79"/>
      <c r="K70" s="87">
        <v>69</v>
      </c>
      <c r="L70" s="88">
        <f>Užs1!L109</f>
        <v>0</v>
      </c>
      <c r="M70" s="89">
        <f>(Užs1!E109/1000)*(Užs1!H109/1000)*Užs1!L109</f>
        <v>0</v>
      </c>
      <c r="N70" s="90">
        <f>SUM(IF(Užs1!F109="MEL",(Užs1!E109/1000)*Užs1!L109,0)+(IF(Užs1!G109="MEL",(Užs1!E109/1000)*Užs1!L109,0)+(IF(Užs1!I109="MEL",(Užs1!H109/1000)*Užs1!L109,0)+(IF(Užs1!J109="MEL",(Užs1!H109/1000)*Užs1!L109,0)))))</f>
        <v>0</v>
      </c>
      <c r="O70" s="91">
        <f>SUM(IF(Užs1!F109="MEL-BALTAS",(Užs1!E109/1000)*Užs1!L109,0)+(IF(Užs1!G109="MEL-BALTAS",(Užs1!E109/1000)*Užs1!L109,0)+(IF(Užs1!I109="MEL-BALTAS",(Užs1!H109/1000)*Užs1!L109,0)+(IF(Užs1!J109="MEL-BALTAS",(Užs1!H109/1000)*Užs1!L109,0)))))</f>
        <v>0</v>
      </c>
      <c r="P70" s="91">
        <f>SUM(IF(Užs1!F109="MEL-PILKAS",(Užs1!E109/1000)*Užs1!L109,0)+(IF(Užs1!G109="MEL-PILKAS",(Užs1!E109/1000)*Užs1!L109,0)+(IF(Užs1!I109="MEL-PILKAS",(Užs1!H109/1000)*Užs1!L109,0)+(IF(Užs1!J109="MEL-PILKAS",(Užs1!H109/1000)*Užs1!L109,0)))))</f>
        <v>0</v>
      </c>
      <c r="Q70" s="91">
        <f>SUM(IF(Užs1!F109="MEL-KLIENTO",(Užs1!E109/1000)*Užs1!L109,0)+(IF(Užs1!G109="MEL-KLIENTO",(Užs1!E109/1000)*Užs1!L109,0)+(IF(Užs1!I109="MEL-KLIENTO",(Užs1!H109/1000)*Užs1!L109,0)+(IF(Užs1!J109="MEL-KLIENTO",(Užs1!H109/1000)*Užs1!L109,0)))))</f>
        <v>0</v>
      </c>
      <c r="R70" s="91">
        <f>SUM(IF(Užs1!F109="MEL-NE-PL",(Užs1!E109/1000)*Užs1!L109,0)+(IF(Užs1!G109="MEL-NE-PL",(Užs1!E109/1000)*Užs1!L109,0)+(IF(Užs1!I109="MEL-NE-PL",(Užs1!H109/1000)*Užs1!L109,0)+(IF(Užs1!J109="MEL-NE-PL",(Užs1!H109/1000)*Užs1!L109,0)))))</f>
        <v>0</v>
      </c>
      <c r="S70" s="91">
        <f>SUM(IF(Užs1!F109="MEL-40mm",(Užs1!E109/1000)*Užs1!L109,0)+(IF(Užs1!G109="MEL-40mm",(Užs1!E109/1000)*Užs1!L109,0)+(IF(Užs1!I109="MEL-40mm",(Užs1!H109/1000)*Užs1!L109,0)+(IF(Užs1!J109="MEL-40mm",(Užs1!H109/1000)*Užs1!L109,0)))))</f>
        <v>0</v>
      </c>
      <c r="T70" s="92">
        <f>SUM(IF(Užs1!F109="PVC-04mm",(Užs1!E109/1000)*Užs1!L109,0)+(IF(Užs1!G109="PVC-04mm",(Užs1!E109/1000)*Užs1!L109,0)+(IF(Užs1!I109="PVC-04mm",(Užs1!H109/1000)*Užs1!L109,0)+(IF(Užs1!J109="PVC-04mm",(Užs1!H109/1000)*Užs1!L109,0)))))</f>
        <v>0</v>
      </c>
      <c r="U70" s="92">
        <f>SUM(IF(Užs1!F109="PVC-06mm",(Užs1!E109/1000)*Užs1!L109,0)+(IF(Užs1!G109="PVC-06mm",(Užs1!E109/1000)*Užs1!L109,0)+(IF(Užs1!I109="PVC-06mm",(Užs1!H109/1000)*Užs1!L109,0)+(IF(Užs1!J109="PVC-06mm",(Užs1!H109/1000)*Užs1!L109,0)))))</f>
        <v>0</v>
      </c>
      <c r="V70" s="92">
        <f>SUM(IF(Užs1!F109="PVC-08mm",(Užs1!E109/1000)*Užs1!L109,0)+(IF(Užs1!G109="PVC-08mm",(Užs1!E109/1000)*Užs1!L109,0)+(IF(Užs1!I109="PVC-08mm",(Užs1!H109/1000)*Užs1!L109,0)+(IF(Užs1!J109="PVC-08mm",(Užs1!H109/1000)*Užs1!L109,0)))))</f>
        <v>0</v>
      </c>
      <c r="W70" s="92">
        <f>SUM(IF(Užs1!F109="PVC-1mm",(Užs1!E109/1000)*Užs1!L109,0)+(IF(Užs1!G109="PVC-1mm",(Užs1!E109/1000)*Užs1!L109,0)+(IF(Užs1!I109="PVC-1mm",(Užs1!H109/1000)*Užs1!L109,0)+(IF(Užs1!J109="PVC-1mm",(Užs1!H109/1000)*Užs1!L109,0)))))</f>
        <v>0</v>
      </c>
      <c r="X70" s="92">
        <f>SUM(IF(Užs1!F109="PVC-2mm",(Užs1!E109/1000)*Užs1!L109,0)+(IF(Užs1!G109="PVC-2mm",(Užs1!E109/1000)*Užs1!L109,0)+(IF(Užs1!I109="PVC-2mm",(Užs1!H109/1000)*Užs1!L109,0)+(IF(Užs1!J109="PVC-2mm",(Užs1!H109/1000)*Užs1!L109,0)))))</f>
        <v>0</v>
      </c>
      <c r="Y70" s="92">
        <f>SUM(IF(Užs1!F109="PVC-42/2mm",(Užs1!E109/1000)*Užs1!L109,0)+(IF(Užs1!G109="PVC-42/2mm",(Užs1!E109/1000)*Užs1!L109,0)+(IF(Užs1!I109="PVC-42/2mm",(Užs1!H109/1000)*Užs1!L109,0)+(IF(Užs1!J109="PVC-42/2mm",(Užs1!H109/1000)*Užs1!L109,0)))))</f>
        <v>0</v>
      </c>
      <c r="Z70" s="313">
        <f>SUM(IF(Užs1!F109="BESIULIS-08mm",(Užs1!E109/1000)*Užs1!L109,0)+(IF(Užs1!G109="BESIULIS-08mm",(Užs1!E109/1000)*Užs1!L109,0)+(IF(Užs1!I109="BESIULIS-08mm",(Užs1!H109/1000)*Užs1!L109,0)+(IF(Užs1!J109="BESIULIS-08mm",(Užs1!H109/1000)*Užs1!L109,0)))))</f>
        <v>0</v>
      </c>
      <c r="AA70" s="313">
        <f>SUM(IF(Užs1!F109="BESIULIS-1mm",(Užs1!E109/1000)*Užs1!L109,0)+(IF(Užs1!G109="BESIULIS-1mm",(Užs1!E109/1000)*Užs1!L109,0)+(IF(Užs1!I109="BESIULIS-1mm",(Užs1!H109/1000)*Užs1!L109,0)+(IF(Užs1!J109="BESIULIS-1mm",(Užs1!H109/1000)*Užs1!L109,0)))))</f>
        <v>0</v>
      </c>
      <c r="AB70" s="313">
        <f>SUM(IF(Užs1!F109="BESIULIS-2mm",(Užs1!E109/1000)*Užs1!L109,0)+(IF(Užs1!G109="BESIULIS-2mm",(Užs1!E109/1000)*Užs1!L109,0)+(IF(Užs1!I109="BESIULIS-2mm",(Užs1!H109/1000)*Užs1!L109,0)+(IF(Užs1!J109="BESIULIS-2mm",(Užs1!H109/1000)*Užs1!L109,0)))))</f>
        <v>0</v>
      </c>
      <c r="AC70" s="93">
        <f>SUM(IF(Užs1!F109="KLIEN-PVC-04mm",(Užs1!E109/1000)*Užs1!L109,0)+(IF(Užs1!G109="KLIEN-PVC-04mm",(Užs1!E109/1000)*Užs1!L109,0)+(IF(Užs1!I109="KLIEN-PVC-04mm",(Užs1!H109/1000)*Užs1!L109,0)+(IF(Užs1!J109="KLIEN-PVC-04mm",(Užs1!H109/1000)*Užs1!L109,0)))))</f>
        <v>0</v>
      </c>
      <c r="AD70" s="93">
        <f>SUM(IF(Užs1!F109="KLIEN-PVC-06mm",(Užs1!E109/1000)*Užs1!L109,0)+(IF(Užs1!G109="KLIEN-PVC-06mm",(Užs1!E109/1000)*Užs1!L109,0)+(IF(Užs1!I109="KLIEN-PVC-06mm",(Užs1!H109/1000)*Užs1!L109,0)+(IF(Užs1!J109="KLIEN-PVC-06mm",(Užs1!H109/1000)*Užs1!L109,0)))))</f>
        <v>0</v>
      </c>
      <c r="AE70" s="93">
        <f>SUM(IF(Užs1!F109="KLIEN-PVC-08mm",(Užs1!E109/1000)*Užs1!L109,0)+(IF(Užs1!G109="KLIEN-PVC-08mm",(Užs1!E109/1000)*Užs1!L109,0)+(IF(Užs1!I109="KLIEN-PVC-08mm",(Užs1!H109/1000)*Užs1!L109,0)+(IF(Užs1!J109="KLIEN-PVC-08mm",(Užs1!H109/1000)*Užs1!L109,0)))))</f>
        <v>0</v>
      </c>
      <c r="AF70" s="93">
        <f>SUM(IF(Užs1!F109="KLIEN-PVC-1mm",(Užs1!E109/1000)*Užs1!L109,0)+(IF(Užs1!G109="KLIEN-PVC-1mm",(Užs1!E109/1000)*Užs1!L109,0)+(IF(Užs1!I109="KLIEN-PVC-1mm",(Užs1!H109/1000)*Užs1!L109,0)+(IF(Užs1!J109="KLIEN-PVC-1mm",(Užs1!H109/1000)*Užs1!L109,0)))))</f>
        <v>0</v>
      </c>
      <c r="AG70" s="93">
        <f>SUM(IF(Užs1!F109="KLIEN-PVC-2mm",(Užs1!E109/1000)*Užs1!L109,0)+(IF(Užs1!G109="KLIEN-PVC-2mm",(Užs1!E109/1000)*Užs1!L109,0)+(IF(Užs1!I109="KLIEN-PVC-2mm",(Užs1!H109/1000)*Užs1!L109,0)+(IF(Užs1!J109="KLIEN-PVC-2mm",(Užs1!H109/1000)*Užs1!L109,0)))))</f>
        <v>0</v>
      </c>
      <c r="AH70" s="93">
        <f>SUM(IF(Užs1!F109="KLIEN-PVC-42/2mm",(Užs1!E109/1000)*Užs1!L109,0)+(IF(Užs1!G109="KLIEN-PVC-42/2mm",(Užs1!E109/1000)*Užs1!L109,0)+(IF(Užs1!I109="KLIEN-PVC-42/2mm",(Užs1!H109/1000)*Užs1!L109,0)+(IF(Užs1!J109="KLIEN-PVC-42/2mm",(Užs1!H109/1000)*Užs1!L109,0)))))</f>
        <v>0</v>
      </c>
      <c r="AI70" s="315">
        <f>SUM(IF(Užs1!F109="KLIEN-BESIUL-08mm",(Užs1!E109/1000)*Užs1!L109,0)+(IF(Užs1!G109="KLIEN-BESIUL-08mm",(Užs1!E109/1000)*Užs1!L109,0)+(IF(Užs1!I109="KLIEN-BESIUL-08mm",(Užs1!H109/1000)*Užs1!L109,0)+(IF(Užs1!J109="KLIEN-BESIUL-08mm",(Užs1!H109/1000)*Užs1!L109,0)))))</f>
        <v>0</v>
      </c>
      <c r="AJ70" s="315">
        <f>SUM(IF(Užs1!F109="KLIEN-BESIUL-1mm",(Užs1!E109/1000)*Užs1!L109,0)+(IF(Užs1!G109="KLIEN-BESIUL-1mm",(Užs1!E109/1000)*Užs1!L109,0)+(IF(Užs1!I109="KLIEN-BESIUL-1mm",(Užs1!H109/1000)*Užs1!L109,0)+(IF(Užs1!J109="KLIEN-BESIUL-1mm",(Užs1!H109/1000)*Užs1!L109,0)))))</f>
        <v>0</v>
      </c>
      <c r="AK70" s="315">
        <f>SUM(IF(Užs1!F109="KLIEN-BESIUL-2mm",(Užs1!E109/1000)*Užs1!L109,0)+(IF(Užs1!G109="KLIEN-BESIUL-2mm",(Užs1!E109/1000)*Užs1!L109,0)+(IF(Užs1!I109="KLIEN-BESIUL-2mm",(Užs1!H109/1000)*Užs1!L109,0)+(IF(Užs1!J109="KLIEN-BESIUL-2mm",(Užs1!H109/1000)*Užs1!L109,0)))))</f>
        <v>0</v>
      </c>
      <c r="AL70" s="94">
        <f>SUM(IF(Užs1!F109="NE-PL-PVC-04mm",(Užs1!E109/1000)*Užs1!L109,0)+(IF(Užs1!G109="NE-PL-PVC-04mm",(Užs1!E109/1000)*Užs1!L109,0)+(IF(Užs1!I109="NE-PL-PVC-04mm",(Užs1!H109/1000)*Užs1!L109,0)+(IF(Užs1!J109="NE-PL-PVC-04mm",(Užs1!H109/1000)*Užs1!L109,0)))))</f>
        <v>0</v>
      </c>
      <c r="AM70" s="94">
        <f>SUM(IF(Užs1!F109="NE-PL-PVC-06mm",(Užs1!E109/1000)*Užs1!L109,0)+(IF(Užs1!G109="NE-PL-PVC-06mm",(Užs1!E109/1000)*Užs1!L109,0)+(IF(Užs1!I109="NE-PL-PVC-06mm",(Užs1!H109/1000)*Užs1!L109,0)+(IF(Užs1!J109="NE-PL-PVC-06mm",(Užs1!H109/1000)*Užs1!L109,0)))))</f>
        <v>0</v>
      </c>
      <c r="AN70" s="94">
        <f>SUM(IF(Užs1!F109="NE-PL-PVC-08mm",(Užs1!E109/1000)*Užs1!L109,0)+(IF(Užs1!G109="NE-PL-PVC-08mm",(Užs1!E109/1000)*Užs1!L109,0)+(IF(Užs1!I109="NE-PL-PVC-08mm",(Užs1!H109/1000)*Užs1!L109,0)+(IF(Užs1!J109="NE-PL-PVC-08mm",(Užs1!H109/1000)*Užs1!L109,0)))))</f>
        <v>0</v>
      </c>
      <c r="AO70" s="94">
        <f>SUM(IF(Užs1!F109="NE-PL-PVC-1mm",(Užs1!E109/1000)*Užs1!L109,0)+(IF(Užs1!G109="NE-PL-PVC-1mm",(Užs1!E109/1000)*Užs1!L109,0)+(IF(Užs1!I109="NE-PL-PVC-1mm",(Užs1!H109/1000)*Užs1!L109,0)+(IF(Užs1!J109="NE-PL-PVC-1mm",(Užs1!H109/1000)*Užs1!L109,0)))))</f>
        <v>0</v>
      </c>
      <c r="AP70" s="94">
        <f>SUM(IF(Užs1!F109="NE-PL-PVC-2mm",(Užs1!E109/1000)*Užs1!L109,0)+(IF(Užs1!G109="NE-PL-PVC-2mm",(Užs1!E109/1000)*Užs1!L109,0)+(IF(Užs1!I109="NE-PL-PVC-2mm",(Užs1!H109/1000)*Užs1!L109,0)+(IF(Užs1!J109="NE-PL-PVC-2mm",(Užs1!H109/1000)*Užs1!L109,0)))))</f>
        <v>0</v>
      </c>
      <c r="AQ70" s="94">
        <f>SUM(IF(Užs1!F109="NE-PL-PVC-42/2mm",(Užs1!E109/1000)*Užs1!L109,0)+(IF(Užs1!G109="NE-PL-PVC-42/2mm",(Užs1!E109/1000)*Užs1!L109,0)+(IF(Užs1!I109="NE-PL-PVC-42/2mm",(Užs1!H109/1000)*Užs1!L109,0)+(IF(Užs1!J109="NE-PL-PVC-42/2mm",(Užs1!H109/1000)*Užs1!L109,0)))))</f>
        <v>0</v>
      </c>
      <c r="AR70" s="79"/>
    </row>
    <row r="71" spans="1:44" ht="16.8">
      <c r="A71" s="79"/>
      <c r="B71" s="79"/>
      <c r="C71" s="95"/>
      <c r="D71" s="79"/>
      <c r="E71" s="79"/>
      <c r="F71" s="79"/>
      <c r="G71" s="79"/>
      <c r="H71" s="79"/>
      <c r="I71" s="79"/>
      <c r="J71" s="79"/>
      <c r="K71" s="87">
        <v>70</v>
      </c>
      <c r="L71" s="88">
        <f>Užs1!L110</f>
        <v>0</v>
      </c>
      <c r="M71" s="89">
        <f>(Užs1!E110/1000)*(Užs1!H110/1000)*Užs1!L110</f>
        <v>0</v>
      </c>
      <c r="N71" s="90">
        <f>SUM(IF(Užs1!F110="MEL",(Užs1!E110/1000)*Užs1!L110,0)+(IF(Užs1!G110="MEL",(Užs1!E110/1000)*Užs1!L110,0)+(IF(Užs1!I110="MEL",(Užs1!H110/1000)*Užs1!L110,0)+(IF(Užs1!J110="MEL",(Užs1!H110/1000)*Užs1!L110,0)))))</f>
        <v>0</v>
      </c>
      <c r="O71" s="91">
        <f>SUM(IF(Užs1!F110="MEL-BALTAS",(Užs1!E110/1000)*Užs1!L110,0)+(IF(Užs1!G110="MEL-BALTAS",(Užs1!E110/1000)*Užs1!L110,0)+(IF(Užs1!I110="MEL-BALTAS",(Užs1!H110/1000)*Užs1!L110,0)+(IF(Užs1!J110="MEL-BALTAS",(Užs1!H110/1000)*Užs1!L110,0)))))</f>
        <v>0</v>
      </c>
      <c r="P71" s="91">
        <f>SUM(IF(Užs1!F110="MEL-PILKAS",(Užs1!E110/1000)*Užs1!L110,0)+(IF(Užs1!G110="MEL-PILKAS",(Užs1!E110/1000)*Užs1!L110,0)+(IF(Užs1!I110="MEL-PILKAS",(Užs1!H110/1000)*Užs1!L110,0)+(IF(Užs1!J110="MEL-PILKAS",(Užs1!H110/1000)*Užs1!L110,0)))))</f>
        <v>0</v>
      </c>
      <c r="Q71" s="91">
        <f>SUM(IF(Užs1!F110="MEL-KLIENTO",(Užs1!E110/1000)*Užs1!L110,0)+(IF(Užs1!G110="MEL-KLIENTO",(Užs1!E110/1000)*Užs1!L110,0)+(IF(Užs1!I110="MEL-KLIENTO",(Užs1!H110/1000)*Užs1!L110,0)+(IF(Užs1!J110="MEL-KLIENTO",(Užs1!H110/1000)*Užs1!L110,0)))))</f>
        <v>0</v>
      </c>
      <c r="R71" s="91">
        <f>SUM(IF(Užs1!F110="MEL-NE-PL",(Užs1!E110/1000)*Užs1!L110,0)+(IF(Užs1!G110="MEL-NE-PL",(Užs1!E110/1000)*Užs1!L110,0)+(IF(Užs1!I110="MEL-NE-PL",(Užs1!H110/1000)*Užs1!L110,0)+(IF(Užs1!J110="MEL-NE-PL",(Užs1!H110/1000)*Užs1!L110,0)))))</f>
        <v>0</v>
      </c>
      <c r="S71" s="91">
        <f>SUM(IF(Užs1!F110="MEL-40mm",(Užs1!E110/1000)*Užs1!L110,0)+(IF(Užs1!G110="MEL-40mm",(Užs1!E110/1000)*Užs1!L110,0)+(IF(Užs1!I110="MEL-40mm",(Užs1!H110/1000)*Užs1!L110,0)+(IF(Užs1!J110="MEL-40mm",(Užs1!H110/1000)*Užs1!L110,0)))))</f>
        <v>0</v>
      </c>
      <c r="T71" s="92">
        <f>SUM(IF(Užs1!F110="PVC-04mm",(Užs1!E110/1000)*Užs1!L110,0)+(IF(Užs1!G110="PVC-04mm",(Užs1!E110/1000)*Užs1!L110,0)+(IF(Užs1!I110="PVC-04mm",(Užs1!H110/1000)*Užs1!L110,0)+(IF(Užs1!J110="PVC-04mm",(Užs1!H110/1000)*Užs1!L110,0)))))</f>
        <v>0</v>
      </c>
      <c r="U71" s="92">
        <f>SUM(IF(Užs1!F110="PVC-06mm",(Užs1!E110/1000)*Užs1!L110,0)+(IF(Užs1!G110="PVC-06mm",(Užs1!E110/1000)*Užs1!L110,0)+(IF(Užs1!I110="PVC-06mm",(Užs1!H110/1000)*Užs1!L110,0)+(IF(Užs1!J110="PVC-06mm",(Užs1!H110/1000)*Užs1!L110,0)))))</f>
        <v>0</v>
      </c>
      <c r="V71" s="92">
        <f>SUM(IF(Užs1!F110="PVC-08mm",(Užs1!E110/1000)*Užs1!L110,0)+(IF(Užs1!G110="PVC-08mm",(Užs1!E110/1000)*Užs1!L110,0)+(IF(Užs1!I110="PVC-08mm",(Užs1!H110/1000)*Užs1!L110,0)+(IF(Užs1!J110="PVC-08mm",(Užs1!H110/1000)*Užs1!L110,0)))))</f>
        <v>0</v>
      </c>
      <c r="W71" s="92">
        <f>SUM(IF(Užs1!F110="PVC-1mm",(Užs1!E110/1000)*Užs1!L110,0)+(IF(Užs1!G110="PVC-1mm",(Užs1!E110/1000)*Užs1!L110,0)+(IF(Užs1!I110="PVC-1mm",(Užs1!H110/1000)*Užs1!L110,0)+(IF(Užs1!J110="PVC-1mm",(Užs1!H110/1000)*Užs1!L110,0)))))</f>
        <v>0</v>
      </c>
      <c r="X71" s="92">
        <f>SUM(IF(Užs1!F110="PVC-2mm",(Užs1!E110/1000)*Užs1!L110,0)+(IF(Užs1!G110="PVC-2mm",(Užs1!E110/1000)*Užs1!L110,0)+(IF(Užs1!I110="PVC-2mm",(Užs1!H110/1000)*Užs1!L110,0)+(IF(Užs1!J110="PVC-2mm",(Užs1!H110/1000)*Užs1!L110,0)))))</f>
        <v>0</v>
      </c>
      <c r="Y71" s="92">
        <f>SUM(IF(Užs1!F110="PVC-42/2mm",(Užs1!E110/1000)*Užs1!L110,0)+(IF(Užs1!G110="PVC-42/2mm",(Užs1!E110/1000)*Užs1!L110,0)+(IF(Užs1!I110="PVC-42/2mm",(Užs1!H110/1000)*Užs1!L110,0)+(IF(Užs1!J110="PVC-42/2mm",(Užs1!H110/1000)*Užs1!L110,0)))))</f>
        <v>0</v>
      </c>
      <c r="Z71" s="313">
        <f>SUM(IF(Užs1!F110="BESIULIS-08mm",(Užs1!E110/1000)*Užs1!L110,0)+(IF(Užs1!G110="BESIULIS-08mm",(Užs1!E110/1000)*Užs1!L110,0)+(IF(Užs1!I110="BESIULIS-08mm",(Užs1!H110/1000)*Užs1!L110,0)+(IF(Užs1!J110="BESIULIS-08mm",(Užs1!H110/1000)*Užs1!L110,0)))))</f>
        <v>0</v>
      </c>
      <c r="AA71" s="313">
        <f>SUM(IF(Užs1!F110="BESIULIS-1mm",(Užs1!E110/1000)*Užs1!L110,0)+(IF(Užs1!G110="BESIULIS-1mm",(Užs1!E110/1000)*Užs1!L110,0)+(IF(Užs1!I110="BESIULIS-1mm",(Užs1!H110/1000)*Užs1!L110,0)+(IF(Užs1!J110="BESIULIS-1mm",(Užs1!H110/1000)*Užs1!L110,0)))))</f>
        <v>0</v>
      </c>
      <c r="AB71" s="313">
        <f>SUM(IF(Užs1!F110="BESIULIS-2mm",(Užs1!E110/1000)*Užs1!L110,0)+(IF(Užs1!G110="BESIULIS-2mm",(Užs1!E110/1000)*Užs1!L110,0)+(IF(Užs1!I110="BESIULIS-2mm",(Užs1!H110/1000)*Užs1!L110,0)+(IF(Užs1!J110="BESIULIS-2mm",(Užs1!H110/1000)*Užs1!L110,0)))))</f>
        <v>0</v>
      </c>
      <c r="AC71" s="93">
        <f>SUM(IF(Užs1!F110="KLIEN-PVC-04mm",(Užs1!E110/1000)*Užs1!L110,0)+(IF(Užs1!G110="KLIEN-PVC-04mm",(Užs1!E110/1000)*Užs1!L110,0)+(IF(Užs1!I110="KLIEN-PVC-04mm",(Užs1!H110/1000)*Užs1!L110,0)+(IF(Užs1!J110="KLIEN-PVC-04mm",(Užs1!H110/1000)*Užs1!L110,0)))))</f>
        <v>0</v>
      </c>
      <c r="AD71" s="93">
        <f>SUM(IF(Užs1!F110="KLIEN-PVC-06mm",(Užs1!E110/1000)*Užs1!L110,0)+(IF(Užs1!G110="KLIEN-PVC-06mm",(Užs1!E110/1000)*Užs1!L110,0)+(IF(Užs1!I110="KLIEN-PVC-06mm",(Užs1!H110/1000)*Užs1!L110,0)+(IF(Užs1!J110="KLIEN-PVC-06mm",(Užs1!H110/1000)*Užs1!L110,0)))))</f>
        <v>0</v>
      </c>
      <c r="AE71" s="93">
        <f>SUM(IF(Užs1!F110="KLIEN-PVC-08mm",(Užs1!E110/1000)*Užs1!L110,0)+(IF(Užs1!G110="KLIEN-PVC-08mm",(Užs1!E110/1000)*Užs1!L110,0)+(IF(Užs1!I110="KLIEN-PVC-08mm",(Užs1!H110/1000)*Užs1!L110,0)+(IF(Užs1!J110="KLIEN-PVC-08mm",(Užs1!H110/1000)*Užs1!L110,0)))))</f>
        <v>0</v>
      </c>
      <c r="AF71" s="93">
        <f>SUM(IF(Užs1!F110="KLIEN-PVC-1mm",(Užs1!E110/1000)*Užs1!L110,0)+(IF(Užs1!G110="KLIEN-PVC-1mm",(Užs1!E110/1000)*Užs1!L110,0)+(IF(Užs1!I110="KLIEN-PVC-1mm",(Užs1!H110/1000)*Užs1!L110,0)+(IF(Užs1!J110="KLIEN-PVC-1mm",(Užs1!H110/1000)*Užs1!L110,0)))))</f>
        <v>0</v>
      </c>
      <c r="AG71" s="93">
        <f>SUM(IF(Užs1!F110="KLIEN-PVC-2mm",(Užs1!E110/1000)*Užs1!L110,0)+(IF(Užs1!G110="KLIEN-PVC-2mm",(Užs1!E110/1000)*Užs1!L110,0)+(IF(Užs1!I110="KLIEN-PVC-2mm",(Užs1!H110/1000)*Užs1!L110,0)+(IF(Užs1!J110="KLIEN-PVC-2mm",(Užs1!H110/1000)*Užs1!L110,0)))))</f>
        <v>0</v>
      </c>
      <c r="AH71" s="93">
        <f>SUM(IF(Užs1!F110="KLIEN-PVC-42/2mm",(Užs1!E110/1000)*Užs1!L110,0)+(IF(Užs1!G110="KLIEN-PVC-42/2mm",(Užs1!E110/1000)*Užs1!L110,0)+(IF(Užs1!I110="KLIEN-PVC-42/2mm",(Užs1!H110/1000)*Užs1!L110,0)+(IF(Užs1!J110="KLIEN-PVC-42/2mm",(Užs1!H110/1000)*Užs1!L110,0)))))</f>
        <v>0</v>
      </c>
      <c r="AI71" s="315">
        <f>SUM(IF(Užs1!F110="KLIEN-BESIUL-08mm",(Užs1!E110/1000)*Užs1!L110,0)+(IF(Užs1!G110="KLIEN-BESIUL-08mm",(Užs1!E110/1000)*Užs1!L110,0)+(IF(Užs1!I110="KLIEN-BESIUL-08mm",(Užs1!H110/1000)*Užs1!L110,0)+(IF(Užs1!J110="KLIEN-BESIUL-08mm",(Užs1!H110/1000)*Užs1!L110,0)))))</f>
        <v>0</v>
      </c>
      <c r="AJ71" s="315">
        <f>SUM(IF(Užs1!F110="KLIEN-BESIUL-1mm",(Užs1!E110/1000)*Užs1!L110,0)+(IF(Užs1!G110="KLIEN-BESIUL-1mm",(Užs1!E110/1000)*Užs1!L110,0)+(IF(Užs1!I110="KLIEN-BESIUL-1mm",(Užs1!H110/1000)*Užs1!L110,0)+(IF(Užs1!J110="KLIEN-BESIUL-1mm",(Užs1!H110/1000)*Užs1!L110,0)))))</f>
        <v>0</v>
      </c>
      <c r="AK71" s="315">
        <f>SUM(IF(Užs1!F110="KLIEN-BESIUL-2mm",(Užs1!E110/1000)*Užs1!L110,0)+(IF(Užs1!G110="KLIEN-BESIUL-2mm",(Užs1!E110/1000)*Užs1!L110,0)+(IF(Užs1!I110="KLIEN-BESIUL-2mm",(Užs1!H110/1000)*Užs1!L110,0)+(IF(Užs1!J110="KLIEN-BESIUL-2mm",(Užs1!H110/1000)*Užs1!L110,0)))))</f>
        <v>0</v>
      </c>
      <c r="AL71" s="94">
        <f>SUM(IF(Užs1!F110="NE-PL-PVC-04mm",(Užs1!E110/1000)*Užs1!L110,0)+(IF(Užs1!G110="NE-PL-PVC-04mm",(Užs1!E110/1000)*Užs1!L110,0)+(IF(Užs1!I110="NE-PL-PVC-04mm",(Užs1!H110/1000)*Užs1!L110,0)+(IF(Užs1!J110="NE-PL-PVC-04mm",(Užs1!H110/1000)*Užs1!L110,0)))))</f>
        <v>0</v>
      </c>
      <c r="AM71" s="94">
        <f>SUM(IF(Užs1!F110="NE-PL-PVC-06mm",(Užs1!E110/1000)*Užs1!L110,0)+(IF(Užs1!G110="NE-PL-PVC-06mm",(Užs1!E110/1000)*Užs1!L110,0)+(IF(Užs1!I110="NE-PL-PVC-06mm",(Užs1!H110/1000)*Užs1!L110,0)+(IF(Užs1!J110="NE-PL-PVC-06mm",(Užs1!H110/1000)*Užs1!L110,0)))))</f>
        <v>0</v>
      </c>
      <c r="AN71" s="94">
        <f>SUM(IF(Užs1!F110="NE-PL-PVC-08mm",(Užs1!E110/1000)*Užs1!L110,0)+(IF(Užs1!G110="NE-PL-PVC-08mm",(Užs1!E110/1000)*Užs1!L110,0)+(IF(Užs1!I110="NE-PL-PVC-08mm",(Užs1!H110/1000)*Užs1!L110,0)+(IF(Užs1!J110="NE-PL-PVC-08mm",(Užs1!H110/1000)*Užs1!L110,0)))))</f>
        <v>0</v>
      </c>
      <c r="AO71" s="94">
        <f>SUM(IF(Užs1!F110="NE-PL-PVC-1mm",(Užs1!E110/1000)*Užs1!L110,0)+(IF(Užs1!G110="NE-PL-PVC-1mm",(Užs1!E110/1000)*Užs1!L110,0)+(IF(Užs1!I110="NE-PL-PVC-1mm",(Užs1!H110/1000)*Užs1!L110,0)+(IF(Užs1!J110="NE-PL-PVC-1mm",(Užs1!H110/1000)*Užs1!L110,0)))))</f>
        <v>0</v>
      </c>
      <c r="AP71" s="94">
        <f>SUM(IF(Užs1!F110="NE-PL-PVC-2mm",(Užs1!E110/1000)*Užs1!L110,0)+(IF(Užs1!G110="NE-PL-PVC-2mm",(Užs1!E110/1000)*Užs1!L110,0)+(IF(Užs1!I110="NE-PL-PVC-2mm",(Užs1!H110/1000)*Užs1!L110,0)+(IF(Užs1!J110="NE-PL-PVC-2mm",(Užs1!H110/1000)*Užs1!L110,0)))))</f>
        <v>0</v>
      </c>
      <c r="AQ71" s="94">
        <f>SUM(IF(Užs1!F110="NE-PL-PVC-42/2mm",(Užs1!E110/1000)*Užs1!L110,0)+(IF(Užs1!G110="NE-PL-PVC-42/2mm",(Užs1!E110/1000)*Užs1!L110,0)+(IF(Užs1!I110="NE-PL-PVC-42/2mm",(Užs1!H110/1000)*Užs1!L110,0)+(IF(Užs1!J110="NE-PL-PVC-42/2mm",(Užs1!H110/1000)*Užs1!L110,0)))))</f>
        <v>0</v>
      </c>
      <c r="AR71" s="79"/>
    </row>
    <row r="72" spans="1:44" ht="16.8">
      <c r="A72" s="79"/>
      <c r="B72" s="79"/>
      <c r="C72" s="95"/>
      <c r="D72" s="79"/>
      <c r="E72" s="79"/>
      <c r="F72" s="79"/>
      <c r="G72" s="79"/>
      <c r="H72" s="79"/>
      <c r="I72" s="79"/>
      <c r="J72" s="79"/>
      <c r="K72" s="87">
        <v>71</v>
      </c>
      <c r="L72" s="88">
        <f>Užs1!L111</f>
        <v>0</v>
      </c>
      <c r="M72" s="89">
        <f>(Užs1!E111/1000)*(Užs1!H111/1000)*Užs1!L111</f>
        <v>0</v>
      </c>
      <c r="N72" s="90">
        <f>SUM(IF(Užs1!F111="MEL",(Užs1!E111/1000)*Užs1!L111,0)+(IF(Užs1!G111="MEL",(Užs1!E111/1000)*Užs1!L111,0)+(IF(Užs1!I111="MEL",(Užs1!H111/1000)*Užs1!L111,0)+(IF(Užs1!J111="MEL",(Užs1!H111/1000)*Užs1!L111,0)))))</f>
        <v>0</v>
      </c>
      <c r="O72" s="91">
        <f>SUM(IF(Užs1!F111="MEL-BALTAS",(Užs1!E111/1000)*Užs1!L111,0)+(IF(Užs1!G111="MEL-BALTAS",(Užs1!E111/1000)*Užs1!L111,0)+(IF(Užs1!I111="MEL-BALTAS",(Užs1!H111/1000)*Užs1!L111,0)+(IF(Užs1!J111="MEL-BALTAS",(Užs1!H111/1000)*Užs1!L111,0)))))</f>
        <v>0</v>
      </c>
      <c r="P72" s="91">
        <f>SUM(IF(Užs1!F111="MEL-PILKAS",(Užs1!E111/1000)*Užs1!L111,0)+(IF(Užs1!G111="MEL-PILKAS",(Užs1!E111/1000)*Užs1!L111,0)+(IF(Užs1!I111="MEL-PILKAS",(Užs1!H111/1000)*Užs1!L111,0)+(IF(Užs1!J111="MEL-PILKAS",(Užs1!H111/1000)*Užs1!L111,0)))))</f>
        <v>0</v>
      </c>
      <c r="Q72" s="91">
        <f>SUM(IF(Užs1!F111="MEL-KLIENTO",(Užs1!E111/1000)*Užs1!L111,0)+(IF(Užs1!G111="MEL-KLIENTO",(Užs1!E111/1000)*Užs1!L111,0)+(IF(Užs1!I111="MEL-KLIENTO",(Užs1!H111/1000)*Užs1!L111,0)+(IF(Užs1!J111="MEL-KLIENTO",(Užs1!H111/1000)*Užs1!L111,0)))))</f>
        <v>0</v>
      </c>
      <c r="R72" s="91">
        <f>SUM(IF(Užs1!F111="MEL-NE-PL",(Užs1!E111/1000)*Užs1!L111,0)+(IF(Užs1!G111="MEL-NE-PL",(Užs1!E111/1000)*Užs1!L111,0)+(IF(Užs1!I111="MEL-NE-PL",(Užs1!H111/1000)*Užs1!L111,0)+(IF(Užs1!J111="MEL-NE-PL",(Užs1!H111/1000)*Užs1!L111,0)))))</f>
        <v>0</v>
      </c>
      <c r="S72" s="91">
        <f>SUM(IF(Užs1!F111="MEL-40mm",(Užs1!E111/1000)*Užs1!L111,0)+(IF(Užs1!G111="MEL-40mm",(Užs1!E111/1000)*Užs1!L111,0)+(IF(Užs1!I111="MEL-40mm",(Užs1!H111/1000)*Užs1!L111,0)+(IF(Užs1!J111="MEL-40mm",(Užs1!H111/1000)*Užs1!L111,0)))))</f>
        <v>0</v>
      </c>
      <c r="T72" s="92">
        <f>SUM(IF(Užs1!F111="PVC-04mm",(Užs1!E111/1000)*Užs1!L111,0)+(IF(Užs1!G111="PVC-04mm",(Užs1!E111/1000)*Užs1!L111,0)+(IF(Užs1!I111="PVC-04mm",(Užs1!H111/1000)*Užs1!L111,0)+(IF(Užs1!J111="PVC-04mm",(Užs1!H111/1000)*Užs1!L111,0)))))</f>
        <v>0</v>
      </c>
      <c r="U72" s="92">
        <f>SUM(IF(Užs1!F111="PVC-06mm",(Užs1!E111/1000)*Užs1!L111,0)+(IF(Užs1!G111="PVC-06mm",(Užs1!E111/1000)*Užs1!L111,0)+(IF(Užs1!I111="PVC-06mm",(Užs1!H111/1000)*Užs1!L111,0)+(IF(Užs1!J111="PVC-06mm",(Užs1!H111/1000)*Užs1!L111,0)))))</f>
        <v>0</v>
      </c>
      <c r="V72" s="92">
        <f>SUM(IF(Užs1!F111="PVC-08mm",(Užs1!E111/1000)*Užs1!L111,0)+(IF(Užs1!G111="PVC-08mm",(Užs1!E111/1000)*Užs1!L111,0)+(IF(Užs1!I111="PVC-08mm",(Užs1!H111/1000)*Užs1!L111,0)+(IF(Užs1!J111="PVC-08mm",(Užs1!H111/1000)*Užs1!L111,0)))))</f>
        <v>0</v>
      </c>
      <c r="W72" s="92">
        <f>SUM(IF(Užs1!F111="PVC-1mm",(Užs1!E111/1000)*Užs1!L111,0)+(IF(Užs1!G111="PVC-1mm",(Užs1!E111/1000)*Užs1!L111,0)+(IF(Užs1!I111="PVC-1mm",(Užs1!H111/1000)*Užs1!L111,0)+(IF(Užs1!J111="PVC-1mm",(Užs1!H111/1000)*Užs1!L111,0)))))</f>
        <v>0</v>
      </c>
      <c r="X72" s="92">
        <f>SUM(IF(Užs1!F111="PVC-2mm",(Užs1!E111/1000)*Užs1!L111,0)+(IF(Užs1!G111="PVC-2mm",(Užs1!E111/1000)*Užs1!L111,0)+(IF(Užs1!I111="PVC-2mm",(Užs1!H111/1000)*Užs1!L111,0)+(IF(Užs1!J111="PVC-2mm",(Užs1!H111/1000)*Užs1!L111,0)))))</f>
        <v>0</v>
      </c>
      <c r="Y72" s="92">
        <f>SUM(IF(Užs1!F111="PVC-42/2mm",(Užs1!E111/1000)*Užs1!L111,0)+(IF(Užs1!G111="PVC-42/2mm",(Užs1!E111/1000)*Užs1!L111,0)+(IF(Užs1!I111="PVC-42/2mm",(Užs1!H111/1000)*Užs1!L111,0)+(IF(Užs1!J111="PVC-42/2mm",(Užs1!H111/1000)*Užs1!L111,0)))))</f>
        <v>0</v>
      </c>
      <c r="Z72" s="313">
        <f>SUM(IF(Užs1!F111="BESIULIS-08mm",(Užs1!E111/1000)*Užs1!L111,0)+(IF(Užs1!G111="BESIULIS-08mm",(Užs1!E111/1000)*Užs1!L111,0)+(IF(Užs1!I111="BESIULIS-08mm",(Užs1!H111/1000)*Užs1!L111,0)+(IF(Užs1!J111="BESIULIS-08mm",(Užs1!H111/1000)*Užs1!L111,0)))))</f>
        <v>0</v>
      </c>
      <c r="AA72" s="313">
        <f>SUM(IF(Užs1!F111="BESIULIS-1mm",(Užs1!E111/1000)*Užs1!L111,0)+(IF(Užs1!G111="BESIULIS-1mm",(Užs1!E111/1000)*Užs1!L111,0)+(IF(Užs1!I111="BESIULIS-1mm",(Užs1!H111/1000)*Užs1!L111,0)+(IF(Užs1!J111="BESIULIS-1mm",(Užs1!H111/1000)*Užs1!L111,0)))))</f>
        <v>0</v>
      </c>
      <c r="AB72" s="313">
        <f>SUM(IF(Užs1!F111="BESIULIS-2mm",(Užs1!E111/1000)*Užs1!L111,0)+(IF(Užs1!G111="BESIULIS-2mm",(Užs1!E111/1000)*Užs1!L111,0)+(IF(Užs1!I111="BESIULIS-2mm",(Užs1!H111/1000)*Užs1!L111,0)+(IF(Užs1!J111="BESIULIS-2mm",(Užs1!H111/1000)*Užs1!L111,0)))))</f>
        <v>0</v>
      </c>
      <c r="AC72" s="93">
        <f>SUM(IF(Užs1!F111="KLIEN-PVC-04mm",(Užs1!E111/1000)*Užs1!L111,0)+(IF(Užs1!G111="KLIEN-PVC-04mm",(Užs1!E111/1000)*Užs1!L111,0)+(IF(Užs1!I111="KLIEN-PVC-04mm",(Užs1!H111/1000)*Užs1!L111,0)+(IF(Užs1!J111="KLIEN-PVC-04mm",(Užs1!H111/1000)*Užs1!L111,0)))))</f>
        <v>0</v>
      </c>
      <c r="AD72" s="93">
        <f>SUM(IF(Užs1!F111="KLIEN-PVC-06mm",(Užs1!E111/1000)*Užs1!L111,0)+(IF(Užs1!G111="KLIEN-PVC-06mm",(Užs1!E111/1000)*Užs1!L111,0)+(IF(Užs1!I111="KLIEN-PVC-06mm",(Užs1!H111/1000)*Užs1!L111,0)+(IF(Užs1!J111="KLIEN-PVC-06mm",(Užs1!H111/1000)*Užs1!L111,0)))))</f>
        <v>0</v>
      </c>
      <c r="AE72" s="93">
        <f>SUM(IF(Užs1!F111="KLIEN-PVC-08mm",(Užs1!E111/1000)*Užs1!L111,0)+(IF(Užs1!G111="KLIEN-PVC-08mm",(Užs1!E111/1000)*Užs1!L111,0)+(IF(Užs1!I111="KLIEN-PVC-08mm",(Užs1!H111/1000)*Užs1!L111,0)+(IF(Užs1!J111="KLIEN-PVC-08mm",(Užs1!H111/1000)*Užs1!L111,0)))))</f>
        <v>0</v>
      </c>
      <c r="AF72" s="93">
        <f>SUM(IF(Užs1!F111="KLIEN-PVC-1mm",(Užs1!E111/1000)*Užs1!L111,0)+(IF(Užs1!G111="KLIEN-PVC-1mm",(Užs1!E111/1000)*Užs1!L111,0)+(IF(Užs1!I111="KLIEN-PVC-1mm",(Užs1!H111/1000)*Užs1!L111,0)+(IF(Užs1!J111="KLIEN-PVC-1mm",(Užs1!H111/1000)*Užs1!L111,0)))))</f>
        <v>0</v>
      </c>
      <c r="AG72" s="93">
        <f>SUM(IF(Užs1!F111="KLIEN-PVC-2mm",(Užs1!E111/1000)*Užs1!L111,0)+(IF(Užs1!G111="KLIEN-PVC-2mm",(Užs1!E111/1000)*Užs1!L111,0)+(IF(Užs1!I111="KLIEN-PVC-2mm",(Užs1!H111/1000)*Užs1!L111,0)+(IF(Užs1!J111="KLIEN-PVC-2mm",(Užs1!H111/1000)*Užs1!L111,0)))))</f>
        <v>0</v>
      </c>
      <c r="AH72" s="93">
        <f>SUM(IF(Užs1!F111="KLIEN-PVC-42/2mm",(Užs1!E111/1000)*Užs1!L111,0)+(IF(Užs1!G111="KLIEN-PVC-42/2mm",(Užs1!E111/1000)*Užs1!L111,0)+(IF(Užs1!I111="KLIEN-PVC-42/2mm",(Užs1!H111/1000)*Užs1!L111,0)+(IF(Užs1!J111="KLIEN-PVC-42/2mm",(Užs1!H111/1000)*Užs1!L111,0)))))</f>
        <v>0</v>
      </c>
      <c r="AI72" s="315">
        <f>SUM(IF(Užs1!F111="KLIEN-BESIUL-08mm",(Užs1!E111/1000)*Užs1!L111,0)+(IF(Užs1!G111="KLIEN-BESIUL-08mm",(Užs1!E111/1000)*Užs1!L111,0)+(IF(Užs1!I111="KLIEN-BESIUL-08mm",(Užs1!H111/1000)*Užs1!L111,0)+(IF(Užs1!J111="KLIEN-BESIUL-08mm",(Užs1!H111/1000)*Užs1!L111,0)))))</f>
        <v>0</v>
      </c>
      <c r="AJ72" s="315">
        <f>SUM(IF(Užs1!F111="KLIEN-BESIUL-1mm",(Užs1!E111/1000)*Užs1!L111,0)+(IF(Užs1!G111="KLIEN-BESIUL-1mm",(Užs1!E111/1000)*Užs1!L111,0)+(IF(Užs1!I111="KLIEN-BESIUL-1mm",(Užs1!H111/1000)*Užs1!L111,0)+(IF(Užs1!J111="KLIEN-BESIUL-1mm",(Užs1!H111/1000)*Užs1!L111,0)))))</f>
        <v>0</v>
      </c>
      <c r="AK72" s="315">
        <f>SUM(IF(Užs1!F111="KLIEN-BESIUL-2mm",(Užs1!E111/1000)*Užs1!L111,0)+(IF(Užs1!G111="KLIEN-BESIUL-2mm",(Užs1!E111/1000)*Užs1!L111,0)+(IF(Užs1!I111="KLIEN-BESIUL-2mm",(Užs1!H111/1000)*Užs1!L111,0)+(IF(Užs1!J111="KLIEN-BESIUL-2mm",(Užs1!H111/1000)*Užs1!L111,0)))))</f>
        <v>0</v>
      </c>
      <c r="AL72" s="94">
        <f>SUM(IF(Užs1!F111="NE-PL-PVC-04mm",(Užs1!E111/1000)*Užs1!L111,0)+(IF(Užs1!G111="NE-PL-PVC-04mm",(Užs1!E111/1000)*Užs1!L111,0)+(IF(Užs1!I111="NE-PL-PVC-04mm",(Užs1!H111/1000)*Užs1!L111,0)+(IF(Užs1!J111="NE-PL-PVC-04mm",(Užs1!H111/1000)*Užs1!L111,0)))))</f>
        <v>0</v>
      </c>
      <c r="AM72" s="94">
        <f>SUM(IF(Užs1!F111="NE-PL-PVC-06mm",(Užs1!E111/1000)*Užs1!L111,0)+(IF(Užs1!G111="NE-PL-PVC-06mm",(Užs1!E111/1000)*Užs1!L111,0)+(IF(Užs1!I111="NE-PL-PVC-06mm",(Užs1!H111/1000)*Užs1!L111,0)+(IF(Užs1!J111="NE-PL-PVC-06mm",(Užs1!H111/1000)*Užs1!L111,0)))))</f>
        <v>0</v>
      </c>
      <c r="AN72" s="94">
        <f>SUM(IF(Užs1!F111="NE-PL-PVC-08mm",(Užs1!E111/1000)*Užs1!L111,0)+(IF(Užs1!G111="NE-PL-PVC-08mm",(Užs1!E111/1000)*Užs1!L111,0)+(IF(Užs1!I111="NE-PL-PVC-08mm",(Užs1!H111/1000)*Užs1!L111,0)+(IF(Užs1!J111="NE-PL-PVC-08mm",(Užs1!H111/1000)*Užs1!L111,0)))))</f>
        <v>0</v>
      </c>
      <c r="AO72" s="94">
        <f>SUM(IF(Užs1!F111="NE-PL-PVC-1mm",(Užs1!E111/1000)*Užs1!L111,0)+(IF(Užs1!G111="NE-PL-PVC-1mm",(Užs1!E111/1000)*Užs1!L111,0)+(IF(Užs1!I111="NE-PL-PVC-1mm",(Užs1!H111/1000)*Užs1!L111,0)+(IF(Užs1!J111="NE-PL-PVC-1mm",(Užs1!H111/1000)*Užs1!L111,0)))))</f>
        <v>0</v>
      </c>
      <c r="AP72" s="94">
        <f>SUM(IF(Užs1!F111="NE-PL-PVC-2mm",(Užs1!E111/1000)*Užs1!L111,0)+(IF(Užs1!G111="NE-PL-PVC-2mm",(Užs1!E111/1000)*Užs1!L111,0)+(IF(Užs1!I111="NE-PL-PVC-2mm",(Užs1!H111/1000)*Užs1!L111,0)+(IF(Užs1!J111="NE-PL-PVC-2mm",(Užs1!H111/1000)*Užs1!L111,0)))))</f>
        <v>0</v>
      </c>
      <c r="AQ72" s="94">
        <f>SUM(IF(Užs1!F111="NE-PL-PVC-42/2mm",(Užs1!E111/1000)*Užs1!L111,0)+(IF(Užs1!G111="NE-PL-PVC-42/2mm",(Užs1!E111/1000)*Užs1!L111,0)+(IF(Užs1!I111="NE-PL-PVC-42/2mm",(Užs1!H111/1000)*Užs1!L111,0)+(IF(Užs1!J111="NE-PL-PVC-42/2mm",(Užs1!H111/1000)*Užs1!L111,0)))))</f>
        <v>0</v>
      </c>
      <c r="AR72" s="79"/>
    </row>
    <row r="73" spans="1:44" ht="16.8">
      <c r="A73" s="79"/>
      <c r="B73" s="79"/>
      <c r="C73" s="95"/>
      <c r="D73" s="79"/>
      <c r="E73" s="79"/>
      <c r="F73" s="79"/>
      <c r="G73" s="79"/>
      <c r="H73" s="79"/>
      <c r="I73" s="79"/>
      <c r="J73" s="79"/>
      <c r="K73" s="87">
        <v>72</v>
      </c>
      <c r="L73" s="88">
        <f>Užs1!L112</f>
        <v>0</v>
      </c>
      <c r="M73" s="89">
        <f>(Užs1!E112/1000)*(Užs1!H112/1000)*Užs1!L112</f>
        <v>0</v>
      </c>
      <c r="N73" s="90">
        <f>SUM(IF(Užs1!F112="MEL",(Užs1!E112/1000)*Užs1!L112,0)+(IF(Užs1!G112="MEL",(Užs1!E112/1000)*Užs1!L112,0)+(IF(Užs1!I112="MEL",(Užs1!H112/1000)*Užs1!L112,0)+(IF(Užs1!J112="MEL",(Užs1!H112/1000)*Užs1!L112,0)))))</f>
        <v>0</v>
      </c>
      <c r="O73" s="91">
        <f>SUM(IF(Užs1!F112="MEL-BALTAS",(Užs1!E112/1000)*Užs1!L112,0)+(IF(Užs1!G112="MEL-BALTAS",(Užs1!E112/1000)*Užs1!L112,0)+(IF(Užs1!I112="MEL-BALTAS",(Užs1!H112/1000)*Užs1!L112,0)+(IF(Užs1!J112="MEL-BALTAS",(Užs1!H112/1000)*Užs1!L112,0)))))</f>
        <v>0</v>
      </c>
      <c r="P73" s="91">
        <f>SUM(IF(Užs1!F112="MEL-PILKAS",(Užs1!E112/1000)*Užs1!L112,0)+(IF(Užs1!G112="MEL-PILKAS",(Užs1!E112/1000)*Užs1!L112,0)+(IF(Užs1!I112="MEL-PILKAS",(Užs1!H112/1000)*Užs1!L112,0)+(IF(Užs1!J112="MEL-PILKAS",(Užs1!H112/1000)*Užs1!L112,0)))))</f>
        <v>0</v>
      </c>
      <c r="Q73" s="91">
        <f>SUM(IF(Užs1!F112="MEL-KLIENTO",(Užs1!E112/1000)*Užs1!L112,0)+(IF(Užs1!G112="MEL-KLIENTO",(Užs1!E112/1000)*Užs1!L112,0)+(IF(Užs1!I112="MEL-KLIENTO",(Užs1!H112/1000)*Užs1!L112,0)+(IF(Užs1!J112="MEL-KLIENTO",(Užs1!H112/1000)*Užs1!L112,0)))))</f>
        <v>0</v>
      </c>
      <c r="R73" s="91">
        <f>SUM(IF(Užs1!F112="MEL-NE-PL",(Užs1!E112/1000)*Užs1!L112,0)+(IF(Užs1!G112="MEL-NE-PL",(Užs1!E112/1000)*Užs1!L112,0)+(IF(Užs1!I112="MEL-NE-PL",(Užs1!H112/1000)*Užs1!L112,0)+(IF(Užs1!J112="MEL-NE-PL",(Užs1!H112/1000)*Užs1!L112,0)))))</f>
        <v>0</v>
      </c>
      <c r="S73" s="91">
        <f>SUM(IF(Užs1!F112="MEL-40mm",(Užs1!E112/1000)*Užs1!L112,0)+(IF(Užs1!G112="MEL-40mm",(Užs1!E112/1000)*Užs1!L112,0)+(IF(Užs1!I112="MEL-40mm",(Užs1!H112/1000)*Užs1!L112,0)+(IF(Užs1!J112="MEL-40mm",(Užs1!H112/1000)*Užs1!L112,0)))))</f>
        <v>0</v>
      </c>
      <c r="T73" s="92">
        <f>SUM(IF(Užs1!F112="PVC-04mm",(Užs1!E112/1000)*Užs1!L112,0)+(IF(Užs1!G112="PVC-04mm",(Užs1!E112/1000)*Užs1!L112,0)+(IF(Užs1!I112="PVC-04mm",(Užs1!H112/1000)*Užs1!L112,0)+(IF(Užs1!J112="PVC-04mm",(Užs1!H112/1000)*Užs1!L112,0)))))</f>
        <v>0</v>
      </c>
      <c r="U73" s="92">
        <f>SUM(IF(Užs1!F112="PVC-06mm",(Užs1!E112/1000)*Užs1!L112,0)+(IF(Užs1!G112="PVC-06mm",(Užs1!E112/1000)*Užs1!L112,0)+(IF(Užs1!I112="PVC-06mm",(Užs1!H112/1000)*Užs1!L112,0)+(IF(Užs1!J112="PVC-06mm",(Užs1!H112/1000)*Užs1!L112,0)))))</f>
        <v>0</v>
      </c>
      <c r="V73" s="92">
        <f>SUM(IF(Užs1!F112="PVC-08mm",(Užs1!E112/1000)*Užs1!L112,0)+(IF(Užs1!G112="PVC-08mm",(Užs1!E112/1000)*Užs1!L112,0)+(IF(Užs1!I112="PVC-08mm",(Užs1!H112/1000)*Užs1!L112,0)+(IF(Užs1!J112="PVC-08mm",(Užs1!H112/1000)*Užs1!L112,0)))))</f>
        <v>0</v>
      </c>
      <c r="W73" s="92">
        <f>SUM(IF(Užs1!F112="PVC-1mm",(Užs1!E112/1000)*Užs1!L112,0)+(IF(Užs1!G112="PVC-1mm",(Užs1!E112/1000)*Užs1!L112,0)+(IF(Užs1!I112="PVC-1mm",(Užs1!H112/1000)*Užs1!L112,0)+(IF(Užs1!J112="PVC-1mm",(Užs1!H112/1000)*Užs1!L112,0)))))</f>
        <v>0</v>
      </c>
      <c r="X73" s="92">
        <f>SUM(IF(Užs1!F112="PVC-2mm",(Užs1!E112/1000)*Užs1!L112,0)+(IF(Užs1!G112="PVC-2mm",(Užs1!E112/1000)*Užs1!L112,0)+(IF(Užs1!I112="PVC-2mm",(Užs1!H112/1000)*Užs1!L112,0)+(IF(Užs1!J112="PVC-2mm",(Užs1!H112/1000)*Užs1!L112,0)))))</f>
        <v>0</v>
      </c>
      <c r="Y73" s="92">
        <f>SUM(IF(Užs1!F112="PVC-42/2mm",(Užs1!E112/1000)*Užs1!L112,0)+(IF(Užs1!G112="PVC-42/2mm",(Užs1!E112/1000)*Užs1!L112,0)+(IF(Užs1!I112="PVC-42/2mm",(Užs1!H112/1000)*Užs1!L112,0)+(IF(Užs1!J112="PVC-42/2mm",(Užs1!H112/1000)*Užs1!L112,0)))))</f>
        <v>0</v>
      </c>
      <c r="Z73" s="313">
        <f>SUM(IF(Užs1!F112="BESIULIS-08mm",(Užs1!E112/1000)*Užs1!L112,0)+(IF(Užs1!G112="BESIULIS-08mm",(Užs1!E112/1000)*Užs1!L112,0)+(IF(Užs1!I112="BESIULIS-08mm",(Užs1!H112/1000)*Užs1!L112,0)+(IF(Užs1!J112="BESIULIS-08mm",(Užs1!H112/1000)*Užs1!L112,0)))))</f>
        <v>0</v>
      </c>
      <c r="AA73" s="313">
        <f>SUM(IF(Užs1!F112="BESIULIS-1mm",(Užs1!E112/1000)*Užs1!L112,0)+(IF(Užs1!G112="BESIULIS-1mm",(Užs1!E112/1000)*Užs1!L112,0)+(IF(Užs1!I112="BESIULIS-1mm",(Užs1!H112/1000)*Užs1!L112,0)+(IF(Užs1!J112="BESIULIS-1mm",(Užs1!H112/1000)*Užs1!L112,0)))))</f>
        <v>0</v>
      </c>
      <c r="AB73" s="313">
        <f>SUM(IF(Užs1!F112="BESIULIS-2mm",(Užs1!E112/1000)*Užs1!L112,0)+(IF(Užs1!G112="BESIULIS-2mm",(Užs1!E112/1000)*Užs1!L112,0)+(IF(Užs1!I112="BESIULIS-2mm",(Užs1!H112/1000)*Užs1!L112,0)+(IF(Užs1!J112="BESIULIS-2mm",(Užs1!H112/1000)*Užs1!L112,0)))))</f>
        <v>0</v>
      </c>
      <c r="AC73" s="93">
        <f>SUM(IF(Užs1!F112="KLIEN-PVC-04mm",(Užs1!E112/1000)*Užs1!L112,0)+(IF(Užs1!G112="KLIEN-PVC-04mm",(Užs1!E112/1000)*Užs1!L112,0)+(IF(Užs1!I112="KLIEN-PVC-04mm",(Užs1!H112/1000)*Užs1!L112,0)+(IF(Užs1!J112="KLIEN-PVC-04mm",(Užs1!H112/1000)*Užs1!L112,0)))))</f>
        <v>0</v>
      </c>
      <c r="AD73" s="93">
        <f>SUM(IF(Užs1!F112="KLIEN-PVC-06mm",(Užs1!E112/1000)*Užs1!L112,0)+(IF(Užs1!G112="KLIEN-PVC-06mm",(Užs1!E112/1000)*Užs1!L112,0)+(IF(Užs1!I112="KLIEN-PVC-06mm",(Užs1!H112/1000)*Užs1!L112,0)+(IF(Užs1!J112="KLIEN-PVC-06mm",(Užs1!H112/1000)*Užs1!L112,0)))))</f>
        <v>0</v>
      </c>
      <c r="AE73" s="93">
        <f>SUM(IF(Užs1!F112="KLIEN-PVC-08mm",(Užs1!E112/1000)*Užs1!L112,0)+(IF(Užs1!G112="KLIEN-PVC-08mm",(Užs1!E112/1000)*Užs1!L112,0)+(IF(Užs1!I112="KLIEN-PVC-08mm",(Užs1!H112/1000)*Užs1!L112,0)+(IF(Užs1!J112="KLIEN-PVC-08mm",(Užs1!H112/1000)*Užs1!L112,0)))))</f>
        <v>0</v>
      </c>
      <c r="AF73" s="93">
        <f>SUM(IF(Užs1!F112="KLIEN-PVC-1mm",(Užs1!E112/1000)*Užs1!L112,0)+(IF(Užs1!G112="KLIEN-PVC-1mm",(Užs1!E112/1000)*Užs1!L112,0)+(IF(Užs1!I112="KLIEN-PVC-1mm",(Užs1!H112/1000)*Užs1!L112,0)+(IF(Užs1!J112="KLIEN-PVC-1mm",(Užs1!H112/1000)*Užs1!L112,0)))))</f>
        <v>0</v>
      </c>
      <c r="AG73" s="93">
        <f>SUM(IF(Užs1!F112="KLIEN-PVC-2mm",(Užs1!E112/1000)*Užs1!L112,0)+(IF(Užs1!G112="KLIEN-PVC-2mm",(Užs1!E112/1000)*Užs1!L112,0)+(IF(Užs1!I112="KLIEN-PVC-2mm",(Užs1!H112/1000)*Užs1!L112,0)+(IF(Užs1!J112="KLIEN-PVC-2mm",(Užs1!H112/1000)*Užs1!L112,0)))))</f>
        <v>0</v>
      </c>
      <c r="AH73" s="93">
        <f>SUM(IF(Užs1!F112="KLIEN-PVC-42/2mm",(Užs1!E112/1000)*Užs1!L112,0)+(IF(Užs1!G112="KLIEN-PVC-42/2mm",(Užs1!E112/1000)*Užs1!L112,0)+(IF(Užs1!I112="KLIEN-PVC-42/2mm",(Užs1!H112/1000)*Užs1!L112,0)+(IF(Užs1!J112="KLIEN-PVC-42/2mm",(Užs1!H112/1000)*Užs1!L112,0)))))</f>
        <v>0</v>
      </c>
      <c r="AI73" s="315">
        <f>SUM(IF(Užs1!F112="KLIEN-BESIUL-08mm",(Užs1!E112/1000)*Užs1!L112,0)+(IF(Užs1!G112="KLIEN-BESIUL-08mm",(Užs1!E112/1000)*Užs1!L112,0)+(IF(Užs1!I112="KLIEN-BESIUL-08mm",(Užs1!H112/1000)*Užs1!L112,0)+(IF(Užs1!J112="KLIEN-BESIUL-08mm",(Užs1!H112/1000)*Užs1!L112,0)))))</f>
        <v>0</v>
      </c>
      <c r="AJ73" s="315">
        <f>SUM(IF(Užs1!F112="KLIEN-BESIUL-1mm",(Užs1!E112/1000)*Užs1!L112,0)+(IF(Užs1!G112="KLIEN-BESIUL-1mm",(Užs1!E112/1000)*Užs1!L112,0)+(IF(Užs1!I112="KLIEN-BESIUL-1mm",(Užs1!H112/1000)*Užs1!L112,0)+(IF(Užs1!J112="KLIEN-BESIUL-1mm",(Užs1!H112/1000)*Užs1!L112,0)))))</f>
        <v>0</v>
      </c>
      <c r="AK73" s="315">
        <f>SUM(IF(Užs1!F112="KLIEN-BESIUL-2mm",(Užs1!E112/1000)*Užs1!L112,0)+(IF(Užs1!G112="KLIEN-BESIUL-2mm",(Užs1!E112/1000)*Užs1!L112,0)+(IF(Užs1!I112="KLIEN-BESIUL-2mm",(Užs1!H112/1000)*Užs1!L112,0)+(IF(Užs1!J112="KLIEN-BESIUL-2mm",(Užs1!H112/1000)*Užs1!L112,0)))))</f>
        <v>0</v>
      </c>
      <c r="AL73" s="94">
        <f>SUM(IF(Užs1!F112="NE-PL-PVC-04mm",(Užs1!E112/1000)*Užs1!L112,0)+(IF(Užs1!G112="NE-PL-PVC-04mm",(Užs1!E112/1000)*Užs1!L112,0)+(IF(Užs1!I112="NE-PL-PVC-04mm",(Užs1!H112/1000)*Užs1!L112,0)+(IF(Užs1!J112="NE-PL-PVC-04mm",(Užs1!H112/1000)*Užs1!L112,0)))))</f>
        <v>0</v>
      </c>
      <c r="AM73" s="94">
        <f>SUM(IF(Užs1!F112="NE-PL-PVC-06mm",(Užs1!E112/1000)*Užs1!L112,0)+(IF(Užs1!G112="NE-PL-PVC-06mm",(Užs1!E112/1000)*Užs1!L112,0)+(IF(Užs1!I112="NE-PL-PVC-06mm",(Užs1!H112/1000)*Užs1!L112,0)+(IF(Užs1!J112="NE-PL-PVC-06mm",(Užs1!H112/1000)*Užs1!L112,0)))))</f>
        <v>0</v>
      </c>
      <c r="AN73" s="94">
        <f>SUM(IF(Užs1!F112="NE-PL-PVC-08mm",(Užs1!E112/1000)*Užs1!L112,0)+(IF(Užs1!G112="NE-PL-PVC-08mm",(Užs1!E112/1000)*Užs1!L112,0)+(IF(Užs1!I112="NE-PL-PVC-08mm",(Užs1!H112/1000)*Užs1!L112,0)+(IF(Užs1!J112="NE-PL-PVC-08mm",(Užs1!H112/1000)*Užs1!L112,0)))))</f>
        <v>0</v>
      </c>
      <c r="AO73" s="94">
        <f>SUM(IF(Užs1!F112="NE-PL-PVC-1mm",(Užs1!E112/1000)*Užs1!L112,0)+(IF(Užs1!G112="NE-PL-PVC-1mm",(Užs1!E112/1000)*Užs1!L112,0)+(IF(Užs1!I112="NE-PL-PVC-1mm",(Užs1!H112/1000)*Užs1!L112,0)+(IF(Užs1!J112="NE-PL-PVC-1mm",(Užs1!H112/1000)*Užs1!L112,0)))))</f>
        <v>0</v>
      </c>
      <c r="AP73" s="94">
        <f>SUM(IF(Užs1!F112="NE-PL-PVC-2mm",(Užs1!E112/1000)*Užs1!L112,0)+(IF(Užs1!G112="NE-PL-PVC-2mm",(Užs1!E112/1000)*Užs1!L112,0)+(IF(Užs1!I112="NE-PL-PVC-2mm",(Užs1!H112/1000)*Užs1!L112,0)+(IF(Užs1!J112="NE-PL-PVC-2mm",(Užs1!H112/1000)*Užs1!L112,0)))))</f>
        <v>0</v>
      </c>
      <c r="AQ73" s="94">
        <f>SUM(IF(Užs1!F112="NE-PL-PVC-42/2mm",(Užs1!E112/1000)*Užs1!L112,0)+(IF(Užs1!G112="NE-PL-PVC-42/2mm",(Užs1!E112/1000)*Užs1!L112,0)+(IF(Užs1!I112="NE-PL-PVC-42/2mm",(Užs1!H112/1000)*Užs1!L112,0)+(IF(Užs1!J112="NE-PL-PVC-42/2mm",(Užs1!H112/1000)*Užs1!L112,0)))))</f>
        <v>0</v>
      </c>
      <c r="AR73" s="79"/>
    </row>
    <row r="74" spans="1:44" ht="16.8">
      <c r="A74" s="79"/>
      <c r="B74" s="79"/>
      <c r="C74" s="95"/>
      <c r="D74" s="79"/>
      <c r="E74" s="79"/>
      <c r="F74" s="79"/>
      <c r="G74" s="79"/>
      <c r="H74" s="79"/>
      <c r="I74" s="79"/>
      <c r="J74" s="79"/>
      <c r="K74" s="87">
        <v>73</v>
      </c>
      <c r="L74" s="88">
        <f>Užs1!L113</f>
        <v>0</v>
      </c>
      <c r="M74" s="89">
        <f>(Užs1!E113/1000)*(Užs1!H113/1000)*Užs1!L113</f>
        <v>0</v>
      </c>
      <c r="N74" s="90">
        <f>SUM(IF(Užs1!F113="MEL",(Užs1!E113/1000)*Užs1!L113,0)+(IF(Užs1!G113="MEL",(Užs1!E113/1000)*Užs1!L113,0)+(IF(Užs1!I113="MEL",(Užs1!H113/1000)*Užs1!L113,0)+(IF(Užs1!J113="MEL",(Užs1!H113/1000)*Užs1!L113,0)))))</f>
        <v>0</v>
      </c>
      <c r="O74" s="91">
        <f>SUM(IF(Užs1!F113="MEL-BALTAS",(Užs1!E113/1000)*Užs1!L113,0)+(IF(Užs1!G113="MEL-BALTAS",(Užs1!E113/1000)*Užs1!L113,0)+(IF(Užs1!I113="MEL-BALTAS",(Užs1!H113/1000)*Užs1!L113,0)+(IF(Užs1!J113="MEL-BALTAS",(Užs1!H113/1000)*Užs1!L113,0)))))</f>
        <v>0</v>
      </c>
      <c r="P74" s="91">
        <f>SUM(IF(Užs1!F113="MEL-PILKAS",(Užs1!E113/1000)*Užs1!L113,0)+(IF(Užs1!G113="MEL-PILKAS",(Užs1!E113/1000)*Užs1!L113,0)+(IF(Užs1!I113="MEL-PILKAS",(Užs1!H113/1000)*Užs1!L113,0)+(IF(Užs1!J113="MEL-PILKAS",(Užs1!H113/1000)*Užs1!L113,0)))))</f>
        <v>0</v>
      </c>
      <c r="Q74" s="91">
        <f>SUM(IF(Užs1!F113="MEL-KLIENTO",(Užs1!E113/1000)*Užs1!L113,0)+(IF(Užs1!G113="MEL-KLIENTO",(Užs1!E113/1000)*Užs1!L113,0)+(IF(Užs1!I113="MEL-KLIENTO",(Užs1!H113/1000)*Užs1!L113,0)+(IF(Užs1!J113="MEL-KLIENTO",(Užs1!H113/1000)*Užs1!L113,0)))))</f>
        <v>0</v>
      </c>
      <c r="R74" s="91">
        <f>SUM(IF(Užs1!F113="MEL-NE-PL",(Užs1!E113/1000)*Užs1!L113,0)+(IF(Užs1!G113="MEL-NE-PL",(Užs1!E113/1000)*Užs1!L113,0)+(IF(Užs1!I113="MEL-NE-PL",(Užs1!H113/1000)*Užs1!L113,0)+(IF(Užs1!J113="MEL-NE-PL",(Užs1!H113/1000)*Užs1!L113,0)))))</f>
        <v>0</v>
      </c>
      <c r="S74" s="91">
        <f>SUM(IF(Užs1!F113="MEL-40mm",(Užs1!E113/1000)*Užs1!L113,0)+(IF(Užs1!G113="MEL-40mm",(Užs1!E113/1000)*Užs1!L113,0)+(IF(Užs1!I113="MEL-40mm",(Užs1!H113/1000)*Užs1!L113,0)+(IF(Užs1!J113="MEL-40mm",(Užs1!H113/1000)*Užs1!L113,0)))))</f>
        <v>0</v>
      </c>
      <c r="T74" s="92">
        <f>SUM(IF(Užs1!F113="PVC-04mm",(Užs1!E113/1000)*Užs1!L113,0)+(IF(Užs1!G113="PVC-04mm",(Užs1!E113/1000)*Užs1!L113,0)+(IF(Užs1!I113="PVC-04mm",(Užs1!H113/1000)*Užs1!L113,0)+(IF(Užs1!J113="PVC-04mm",(Užs1!H113/1000)*Užs1!L113,0)))))</f>
        <v>0</v>
      </c>
      <c r="U74" s="92">
        <f>SUM(IF(Užs1!F113="PVC-06mm",(Užs1!E113/1000)*Užs1!L113,0)+(IF(Užs1!G113="PVC-06mm",(Užs1!E113/1000)*Užs1!L113,0)+(IF(Užs1!I113="PVC-06mm",(Užs1!H113/1000)*Užs1!L113,0)+(IF(Užs1!J113="PVC-06mm",(Užs1!H113/1000)*Užs1!L113,0)))))</f>
        <v>0</v>
      </c>
      <c r="V74" s="92">
        <f>SUM(IF(Užs1!F113="PVC-08mm",(Užs1!E113/1000)*Užs1!L113,0)+(IF(Užs1!G113="PVC-08mm",(Užs1!E113/1000)*Užs1!L113,0)+(IF(Užs1!I113="PVC-08mm",(Užs1!H113/1000)*Užs1!L113,0)+(IF(Užs1!J113="PVC-08mm",(Užs1!H113/1000)*Užs1!L113,0)))))</f>
        <v>0</v>
      </c>
      <c r="W74" s="92">
        <f>SUM(IF(Užs1!F113="PVC-1mm",(Užs1!E113/1000)*Užs1!L113,0)+(IF(Užs1!G113="PVC-1mm",(Užs1!E113/1000)*Užs1!L113,0)+(IF(Užs1!I113="PVC-1mm",(Užs1!H113/1000)*Užs1!L113,0)+(IF(Užs1!J113="PVC-1mm",(Užs1!H113/1000)*Užs1!L113,0)))))</f>
        <v>0</v>
      </c>
      <c r="X74" s="92">
        <f>SUM(IF(Užs1!F113="PVC-2mm",(Užs1!E113/1000)*Užs1!L113,0)+(IF(Užs1!G113="PVC-2mm",(Užs1!E113/1000)*Užs1!L113,0)+(IF(Užs1!I113="PVC-2mm",(Užs1!H113/1000)*Užs1!L113,0)+(IF(Užs1!J113="PVC-2mm",(Užs1!H113/1000)*Užs1!L113,0)))))</f>
        <v>0</v>
      </c>
      <c r="Y74" s="92">
        <f>SUM(IF(Užs1!F113="PVC-42/2mm",(Užs1!E113/1000)*Užs1!L113,0)+(IF(Užs1!G113="PVC-42/2mm",(Užs1!E113/1000)*Užs1!L113,0)+(IF(Užs1!I113="PVC-42/2mm",(Užs1!H113/1000)*Užs1!L113,0)+(IF(Užs1!J113="PVC-42/2mm",(Užs1!H113/1000)*Užs1!L113,0)))))</f>
        <v>0</v>
      </c>
      <c r="Z74" s="313">
        <f>SUM(IF(Užs1!F113="BESIULIS-08mm",(Užs1!E113/1000)*Užs1!L113,0)+(IF(Užs1!G113="BESIULIS-08mm",(Užs1!E113/1000)*Užs1!L113,0)+(IF(Užs1!I113="BESIULIS-08mm",(Užs1!H113/1000)*Užs1!L113,0)+(IF(Užs1!J113="BESIULIS-08mm",(Užs1!H113/1000)*Užs1!L113,0)))))</f>
        <v>0</v>
      </c>
      <c r="AA74" s="313">
        <f>SUM(IF(Užs1!F113="BESIULIS-1mm",(Užs1!E113/1000)*Užs1!L113,0)+(IF(Užs1!G113="BESIULIS-1mm",(Užs1!E113/1000)*Užs1!L113,0)+(IF(Užs1!I113="BESIULIS-1mm",(Užs1!H113/1000)*Užs1!L113,0)+(IF(Užs1!J113="BESIULIS-1mm",(Užs1!H113/1000)*Užs1!L113,0)))))</f>
        <v>0</v>
      </c>
      <c r="AB74" s="313">
        <f>SUM(IF(Užs1!F113="BESIULIS-2mm",(Užs1!E113/1000)*Užs1!L113,0)+(IF(Užs1!G113="BESIULIS-2mm",(Užs1!E113/1000)*Užs1!L113,0)+(IF(Užs1!I113="BESIULIS-2mm",(Užs1!H113/1000)*Užs1!L113,0)+(IF(Užs1!J113="BESIULIS-2mm",(Užs1!H113/1000)*Užs1!L113,0)))))</f>
        <v>0</v>
      </c>
      <c r="AC74" s="93">
        <f>SUM(IF(Užs1!F113="KLIEN-PVC-04mm",(Užs1!E113/1000)*Užs1!L113,0)+(IF(Užs1!G113="KLIEN-PVC-04mm",(Užs1!E113/1000)*Užs1!L113,0)+(IF(Užs1!I113="KLIEN-PVC-04mm",(Užs1!H113/1000)*Užs1!L113,0)+(IF(Užs1!J113="KLIEN-PVC-04mm",(Užs1!H113/1000)*Užs1!L113,0)))))</f>
        <v>0</v>
      </c>
      <c r="AD74" s="93">
        <f>SUM(IF(Užs1!F113="KLIEN-PVC-06mm",(Užs1!E113/1000)*Užs1!L113,0)+(IF(Užs1!G113="KLIEN-PVC-06mm",(Užs1!E113/1000)*Užs1!L113,0)+(IF(Užs1!I113="KLIEN-PVC-06mm",(Užs1!H113/1000)*Užs1!L113,0)+(IF(Užs1!J113="KLIEN-PVC-06mm",(Užs1!H113/1000)*Užs1!L113,0)))))</f>
        <v>0</v>
      </c>
      <c r="AE74" s="93">
        <f>SUM(IF(Užs1!F113="KLIEN-PVC-08mm",(Užs1!E113/1000)*Užs1!L113,0)+(IF(Užs1!G113="KLIEN-PVC-08mm",(Užs1!E113/1000)*Užs1!L113,0)+(IF(Užs1!I113="KLIEN-PVC-08mm",(Užs1!H113/1000)*Užs1!L113,0)+(IF(Užs1!J113="KLIEN-PVC-08mm",(Užs1!H113/1000)*Užs1!L113,0)))))</f>
        <v>0</v>
      </c>
      <c r="AF74" s="93">
        <f>SUM(IF(Užs1!F113="KLIEN-PVC-1mm",(Užs1!E113/1000)*Užs1!L113,0)+(IF(Užs1!G113="KLIEN-PVC-1mm",(Užs1!E113/1000)*Užs1!L113,0)+(IF(Užs1!I113="KLIEN-PVC-1mm",(Užs1!H113/1000)*Užs1!L113,0)+(IF(Užs1!J113="KLIEN-PVC-1mm",(Užs1!H113/1000)*Užs1!L113,0)))))</f>
        <v>0</v>
      </c>
      <c r="AG74" s="93">
        <f>SUM(IF(Užs1!F113="KLIEN-PVC-2mm",(Užs1!E113/1000)*Užs1!L113,0)+(IF(Užs1!G113="KLIEN-PVC-2mm",(Užs1!E113/1000)*Užs1!L113,0)+(IF(Užs1!I113="KLIEN-PVC-2mm",(Užs1!H113/1000)*Užs1!L113,0)+(IF(Užs1!J113="KLIEN-PVC-2mm",(Užs1!H113/1000)*Užs1!L113,0)))))</f>
        <v>0</v>
      </c>
      <c r="AH74" s="93">
        <f>SUM(IF(Užs1!F113="KLIEN-PVC-42/2mm",(Užs1!E113/1000)*Užs1!L113,0)+(IF(Užs1!G113="KLIEN-PVC-42/2mm",(Užs1!E113/1000)*Užs1!L113,0)+(IF(Užs1!I113="KLIEN-PVC-42/2mm",(Užs1!H113/1000)*Užs1!L113,0)+(IF(Užs1!J113="KLIEN-PVC-42/2mm",(Užs1!H113/1000)*Užs1!L113,0)))))</f>
        <v>0</v>
      </c>
      <c r="AI74" s="315">
        <f>SUM(IF(Užs1!F113="KLIEN-BESIUL-08mm",(Užs1!E113/1000)*Užs1!L113,0)+(IF(Užs1!G113="KLIEN-BESIUL-08mm",(Užs1!E113/1000)*Užs1!L113,0)+(IF(Užs1!I113="KLIEN-BESIUL-08mm",(Užs1!H113/1000)*Užs1!L113,0)+(IF(Užs1!J113="KLIEN-BESIUL-08mm",(Užs1!H113/1000)*Užs1!L113,0)))))</f>
        <v>0</v>
      </c>
      <c r="AJ74" s="315">
        <f>SUM(IF(Užs1!F113="KLIEN-BESIUL-1mm",(Užs1!E113/1000)*Užs1!L113,0)+(IF(Užs1!G113="KLIEN-BESIUL-1mm",(Užs1!E113/1000)*Užs1!L113,0)+(IF(Užs1!I113="KLIEN-BESIUL-1mm",(Užs1!H113/1000)*Užs1!L113,0)+(IF(Užs1!J113="KLIEN-BESIUL-1mm",(Užs1!H113/1000)*Užs1!L113,0)))))</f>
        <v>0</v>
      </c>
      <c r="AK74" s="315">
        <f>SUM(IF(Užs1!F113="KLIEN-BESIUL-2mm",(Užs1!E113/1000)*Užs1!L113,0)+(IF(Užs1!G113="KLIEN-BESIUL-2mm",(Užs1!E113/1000)*Užs1!L113,0)+(IF(Užs1!I113="KLIEN-BESIUL-2mm",(Užs1!H113/1000)*Užs1!L113,0)+(IF(Užs1!J113="KLIEN-BESIUL-2mm",(Užs1!H113/1000)*Užs1!L113,0)))))</f>
        <v>0</v>
      </c>
      <c r="AL74" s="94">
        <f>SUM(IF(Užs1!F113="NE-PL-PVC-04mm",(Užs1!E113/1000)*Užs1!L113,0)+(IF(Užs1!G113="NE-PL-PVC-04mm",(Užs1!E113/1000)*Užs1!L113,0)+(IF(Užs1!I113="NE-PL-PVC-04mm",(Užs1!H113/1000)*Užs1!L113,0)+(IF(Užs1!J113="NE-PL-PVC-04mm",(Užs1!H113/1000)*Užs1!L113,0)))))</f>
        <v>0</v>
      </c>
      <c r="AM74" s="94">
        <f>SUM(IF(Užs1!F113="NE-PL-PVC-06mm",(Užs1!E113/1000)*Užs1!L113,0)+(IF(Užs1!G113="NE-PL-PVC-06mm",(Užs1!E113/1000)*Užs1!L113,0)+(IF(Užs1!I113="NE-PL-PVC-06mm",(Užs1!H113/1000)*Užs1!L113,0)+(IF(Užs1!J113="NE-PL-PVC-06mm",(Užs1!H113/1000)*Užs1!L113,0)))))</f>
        <v>0</v>
      </c>
      <c r="AN74" s="94">
        <f>SUM(IF(Užs1!F113="NE-PL-PVC-08mm",(Užs1!E113/1000)*Užs1!L113,0)+(IF(Užs1!G113="NE-PL-PVC-08mm",(Užs1!E113/1000)*Užs1!L113,0)+(IF(Užs1!I113="NE-PL-PVC-08mm",(Užs1!H113/1000)*Užs1!L113,0)+(IF(Užs1!J113="NE-PL-PVC-08mm",(Užs1!H113/1000)*Užs1!L113,0)))))</f>
        <v>0</v>
      </c>
      <c r="AO74" s="94">
        <f>SUM(IF(Užs1!F113="NE-PL-PVC-1mm",(Užs1!E113/1000)*Užs1!L113,0)+(IF(Užs1!G113="NE-PL-PVC-1mm",(Užs1!E113/1000)*Užs1!L113,0)+(IF(Užs1!I113="NE-PL-PVC-1mm",(Užs1!H113/1000)*Užs1!L113,0)+(IF(Užs1!J113="NE-PL-PVC-1mm",(Užs1!H113/1000)*Užs1!L113,0)))))</f>
        <v>0</v>
      </c>
      <c r="AP74" s="94">
        <f>SUM(IF(Užs1!F113="NE-PL-PVC-2mm",(Užs1!E113/1000)*Užs1!L113,0)+(IF(Užs1!G113="NE-PL-PVC-2mm",(Užs1!E113/1000)*Užs1!L113,0)+(IF(Užs1!I113="NE-PL-PVC-2mm",(Užs1!H113/1000)*Užs1!L113,0)+(IF(Užs1!J113="NE-PL-PVC-2mm",(Užs1!H113/1000)*Užs1!L113,0)))))</f>
        <v>0</v>
      </c>
      <c r="AQ74" s="94">
        <f>SUM(IF(Užs1!F113="NE-PL-PVC-42/2mm",(Užs1!E113/1000)*Užs1!L113,0)+(IF(Užs1!G113="NE-PL-PVC-42/2mm",(Užs1!E113/1000)*Užs1!L113,0)+(IF(Užs1!I113="NE-PL-PVC-42/2mm",(Užs1!H113/1000)*Užs1!L113,0)+(IF(Užs1!J113="NE-PL-PVC-42/2mm",(Užs1!H113/1000)*Užs1!L113,0)))))</f>
        <v>0</v>
      </c>
      <c r="AR74" s="79"/>
    </row>
    <row r="75" spans="1:44" ht="16.8">
      <c r="A75" s="79"/>
      <c r="B75" s="79"/>
      <c r="C75" s="95"/>
      <c r="D75" s="79"/>
      <c r="E75" s="79"/>
      <c r="F75" s="79"/>
      <c r="G75" s="79"/>
      <c r="H75" s="79"/>
      <c r="I75" s="79"/>
      <c r="J75" s="79"/>
      <c r="K75" s="87">
        <v>74</v>
      </c>
      <c r="L75" s="88">
        <f>Užs1!L114</f>
        <v>0</v>
      </c>
      <c r="M75" s="89">
        <f>(Užs1!E114/1000)*(Užs1!H114/1000)*Užs1!L114</f>
        <v>0</v>
      </c>
      <c r="N75" s="90">
        <f>SUM(IF(Užs1!F114="MEL",(Užs1!E114/1000)*Užs1!L114,0)+(IF(Užs1!G114="MEL",(Užs1!E114/1000)*Užs1!L114,0)+(IF(Užs1!I114="MEL",(Užs1!H114/1000)*Užs1!L114,0)+(IF(Užs1!J114="MEL",(Užs1!H114/1000)*Užs1!L114,0)))))</f>
        <v>0</v>
      </c>
      <c r="O75" s="91">
        <f>SUM(IF(Užs1!F114="MEL-BALTAS",(Užs1!E114/1000)*Užs1!L114,0)+(IF(Užs1!G114="MEL-BALTAS",(Užs1!E114/1000)*Užs1!L114,0)+(IF(Užs1!I114="MEL-BALTAS",(Užs1!H114/1000)*Užs1!L114,0)+(IF(Užs1!J114="MEL-BALTAS",(Užs1!H114/1000)*Užs1!L114,0)))))</f>
        <v>0</v>
      </c>
      <c r="P75" s="91">
        <f>SUM(IF(Užs1!F114="MEL-PILKAS",(Užs1!E114/1000)*Užs1!L114,0)+(IF(Užs1!G114="MEL-PILKAS",(Užs1!E114/1000)*Užs1!L114,0)+(IF(Užs1!I114="MEL-PILKAS",(Užs1!H114/1000)*Užs1!L114,0)+(IF(Užs1!J114="MEL-PILKAS",(Užs1!H114/1000)*Užs1!L114,0)))))</f>
        <v>0</v>
      </c>
      <c r="Q75" s="91">
        <f>SUM(IF(Užs1!F114="MEL-KLIENTO",(Užs1!E114/1000)*Užs1!L114,0)+(IF(Užs1!G114="MEL-KLIENTO",(Užs1!E114/1000)*Užs1!L114,0)+(IF(Užs1!I114="MEL-KLIENTO",(Užs1!H114/1000)*Užs1!L114,0)+(IF(Užs1!J114="MEL-KLIENTO",(Užs1!H114/1000)*Užs1!L114,0)))))</f>
        <v>0</v>
      </c>
      <c r="R75" s="91">
        <f>SUM(IF(Užs1!F114="MEL-NE-PL",(Užs1!E114/1000)*Užs1!L114,0)+(IF(Užs1!G114="MEL-NE-PL",(Užs1!E114/1000)*Užs1!L114,0)+(IF(Užs1!I114="MEL-NE-PL",(Užs1!H114/1000)*Užs1!L114,0)+(IF(Užs1!J114="MEL-NE-PL",(Užs1!H114/1000)*Užs1!L114,0)))))</f>
        <v>0</v>
      </c>
      <c r="S75" s="91">
        <f>SUM(IF(Užs1!F114="MEL-40mm",(Užs1!E114/1000)*Užs1!L114,0)+(IF(Užs1!G114="MEL-40mm",(Užs1!E114/1000)*Užs1!L114,0)+(IF(Užs1!I114="MEL-40mm",(Užs1!H114/1000)*Užs1!L114,0)+(IF(Užs1!J114="MEL-40mm",(Užs1!H114/1000)*Užs1!L114,0)))))</f>
        <v>0</v>
      </c>
      <c r="T75" s="92">
        <f>SUM(IF(Užs1!F114="PVC-04mm",(Užs1!E114/1000)*Užs1!L114,0)+(IF(Užs1!G114="PVC-04mm",(Užs1!E114/1000)*Užs1!L114,0)+(IF(Užs1!I114="PVC-04mm",(Užs1!H114/1000)*Užs1!L114,0)+(IF(Užs1!J114="PVC-04mm",(Užs1!H114/1000)*Užs1!L114,0)))))</f>
        <v>0</v>
      </c>
      <c r="U75" s="92">
        <f>SUM(IF(Užs1!F114="PVC-06mm",(Užs1!E114/1000)*Užs1!L114,0)+(IF(Užs1!G114="PVC-06mm",(Užs1!E114/1000)*Užs1!L114,0)+(IF(Užs1!I114="PVC-06mm",(Užs1!H114/1000)*Užs1!L114,0)+(IF(Užs1!J114="PVC-06mm",(Užs1!H114/1000)*Užs1!L114,0)))))</f>
        <v>0</v>
      </c>
      <c r="V75" s="92">
        <f>SUM(IF(Užs1!F114="PVC-08mm",(Užs1!E114/1000)*Užs1!L114,0)+(IF(Užs1!G114="PVC-08mm",(Užs1!E114/1000)*Užs1!L114,0)+(IF(Užs1!I114="PVC-08mm",(Užs1!H114/1000)*Užs1!L114,0)+(IF(Užs1!J114="PVC-08mm",(Užs1!H114/1000)*Užs1!L114,0)))))</f>
        <v>0</v>
      </c>
      <c r="W75" s="92">
        <f>SUM(IF(Užs1!F114="PVC-1mm",(Užs1!E114/1000)*Užs1!L114,0)+(IF(Užs1!G114="PVC-1mm",(Užs1!E114/1000)*Užs1!L114,0)+(IF(Užs1!I114="PVC-1mm",(Užs1!H114/1000)*Užs1!L114,0)+(IF(Užs1!J114="PVC-1mm",(Užs1!H114/1000)*Užs1!L114,0)))))</f>
        <v>0</v>
      </c>
      <c r="X75" s="92">
        <f>SUM(IF(Užs1!F114="PVC-2mm",(Užs1!E114/1000)*Užs1!L114,0)+(IF(Užs1!G114="PVC-2mm",(Užs1!E114/1000)*Užs1!L114,0)+(IF(Užs1!I114="PVC-2mm",(Užs1!H114/1000)*Užs1!L114,0)+(IF(Užs1!J114="PVC-2mm",(Užs1!H114/1000)*Užs1!L114,0)))))</f>
        <v>0</v>
      </c>
      <c r="Y75" s="92">
        <f>SUM(IF(Užs1!F114="PVC-42/2mm",(Užs1!E114/1000)*Užs1!L114,0)+(IF(Užs1!G114="PVC-42/2mm",(Užs1!E114/1000)*Užs1!L114,0)+(IF(Užs1!I114="PVC-42/2mm",(Užs1!H114/1000)*Užs1!L114,0)+(IF(Užs1!J114="PVC-42/2mm",(Užs1!H114/1000)*Užs1!L114,0)))))</f>
        <v>0</v>
      </c>
      <c r="Z75" s="313">
        <f>SUM(IF(Užs1!F114="BESIULIS-08mm",(Užs1!E114/1000)*Užs1!L114,0)+(IF(Užs1!G114="BESIULIS-08mm",(Užs1!E114/1000)*Užs1!L114,0)+(IF(Užs1!I114="BESIULIS-08mm",(Užs1!H114/1000)*Užs1!L114,0)+(IF(Užs1!J114="BESIULIS-08mm",(Užs1!H114/1000)*Užs1!L114,0)))))</f>
        <v>0</v>
      </c>
      <c r="AA75" s="313">
        <f>SUM(IF(Užs1!F114="BESIULIS-1mm",(Užs1!E114/1000)*Užs1!L114,0)+(IF(Užs1!G114="BESIULIS-1mm",(Užs1!E114/1000)*Užs1!L114,0)+(IF(Užs1!I114="BESIULIS-1mm",(Užs1!H114/1000)*Užs1!L114,0)+(IF(Užs1!J114="BESIULIS-1mm",(Užs1!H114/1000)*Užs1!L114,0)))))</f>
        <v>0</v>
      </c>
      <c r="AB75" s="313">
        <f>SUM(IF(Užs1!F114="BESIULIS-2mm",(Užs1!E114/1000)*Užs1!L114,0)+(IF(Užs1!G114="BESIULIS-2mm",(Užs1!E114/1000)*Užs1!L114,0)+(IF(Užs1!I114="BESIULIS-2mm",(Užs1!H114/1000)*Užs1!L114,0)+(IF(Užs1!J114="BESIULIS-2mm",(Užs1!H114/1000)*Užs1!L114,0)))))</f>
        <v>0</v>
      </c>
      <c r="AC75" s="93">
        <f>SUM(IF(Užs1!F114="KLIEN-PVC-04mm",(Užs1!E114/1000)*Užs1!L114,0)+(IF(Užs1!G114="KLIEN-PVC-04mm",(Užs1!E114/1000)*Užs1!L114,0)+(IF(Užs1!I114="KLIEN-PVC-04mm",(Užs1!H114/1000)*Užs1!L114,0)+(IF(Užs1!J114="KLIEN-PVC-04mm",(Užs1!H114/1000)*Užs1!L114,0)))))</f>
        <v>0</v>
      </c>
      <c r="AD75" s="93">
        <f>SUM(IF(Užs1!F114="KLIEN-PVC-06mm",(Užs1!E114/1000)*Užs1!L114,0)+(IF(Užs1!G114="KLIEN-PVC-06mm",(Užs1!E114/1000)*Užs1!L114,0)+(IF(Užs1!I114="KLIEN-PVC-06mm",(Užs1!H114/1000)*Užs1!L114,0)+(IF(Užs1!J114="KLIEN-PVC-06mm",(Užs1!H114/1000)*Užs1!L114,0)))))</f>
        <v>0</v>
      </c>
      <c r="AE75" s="93">
        <f>SUM(IF(Užs1!F114="KLIEN-PVC-08mm",(Užs1!E114/1000)*Užs1!L114,0)+(IF(Užs1!G114="KLIEN-PVC-08mm",(Užs1!E114/1000)*Užs1!L114,0)+(IF(Užs1!I114="KLIEN-PVC-08mm",(Užs1!H114/1000)*Užs1!L114,0)+(IF(Užs1!J114="KLIEN-PVC-08mm",(Užs1!H114/1000)*Užs1!L114,0)))))</f>
        <v>0</v>
      </c>
      <c r="AF75" s="93">
        <f>SUM(IF(Užs1!F114="KLIEN-PVC-1mm",(Užs1!E114/1000)*Užs1!L114,0)+(IF(Užs1!G114="KLIEN-PVC-1mm",(Užs1!E114/1000)*Užs1!L114,0)+(IF(Užs1!I114="KLIEN-PVC-1mm",(Užs1!H114/1000)*Užs1!L114,0)+(IF(Užs1!J114="KLIEN-PVC-1mm",(Užs1!H114/1000)*Užs1!L114,0)))))</f>
        <v>0</v>
      </c>
      <c r="AG75" s="93">
        <f>SUM(IF(Užs1!F114="KLIEN-PVC-2mm",(Užs1!E114/1000)*Užs1!L114,0)+(IF(Užs1!G114="KLIEN-PVC-2mm",(Užs1!E114/1000)*Užs1!L114,0)+(IF(Užs1!I114="KLIEN-PVC-2mm",(Užs1!H114/1000)*Užs1!L114,0)+(IF(Užs1!J114="KLIEN-PVC-2mm",(Užs1!H114/1000)*Užs1!L114,0)))))</f>
        <v>0</v>
      </c>
      <c r="AH75" s="93">
        <f>SUM(IF(Užs1!F114="KLIEN-PVC-42/2mm",(Užs1!E114/1000)*Užs1!L114,0)+(IF(Užs1!G114="KLIEN-PVC-42/2mm",(Užs1!E114/1000)*Užs1!L114,0)+(IF(Užs1!I114="KLIEN-PVC-42/2mm",(Užs1!H114/1000)*Užs1!L114,0)+(IF(Užs1!J114="KLIEN-PVC-42/2mm",(Užs1!H114/1000)*Užs1!L114,0)))))</f>
        <v>0</v>
      </c>
      <c r="AI75" s="315">
        <f>SUM(IF(Užs1!F114="KLIEN-BESIUL-08mm",(Užs1!E114/1000)*Užs1!L114,0)+(IF(Užs1!G114="KLIEN-BESIUL-08mm",(Užs1!E114/1000)*Užs1!L114,0)+(IF(Užs1!I114="KLIEN-BESIUL-08mm",(Užs1!H114/1000)*Užs1!L114,0)+(IF(Užs1!J114="KLIEN-BESIUL-08mm",(Užs1!H114/1000)*Užs1!L114,0)))))</f>
        <v>0</v>
      </c>
      <c r="AJ75" s="315">
        <f>SUM(IF(Užs1!F114="KLIEN-BESIUL-1mm",(Užs1!E114/1000)*Užs1!L114,0)+(IF(Užs1!G114="KLIEN-BESIUL-1mm",(Užs1!E114/1000)*Užs1!L114,0)+(IF(Užs1!I114="KLIEN-BESIUL-1mm",(Užs1!H114/1000)*Užs1!L114,0)+(IF(Užs1!J114="KLIEN-BESIUL-1mm",(Užs1!H114/1000)*Užs1!L114,0)))))</f>
        <v>0</v>
      </c>
      <c r="AK75" s="315">
        <f>SUM(IF(Užs1!F114="KLIEN-BESIUL-2mm",(Užs1!E114/1000)*Užs1!L114,0)+(IF(Užs1!G114="KLIEN-BESIUL-2mm",(Užs1!E114/1000)*Užs1!L114,0)+(IF(Užs1!I114="KLIEN-BESIUL-2mm",(Užs1!H114/1000)*Užs1!L114,0)+(IF(Užs1!J114="KLIEN-BESIUL-2mm",(Užs1!H114/1000)*Užs1!L114,0)))))</f>
        <v>0</v>
      </c>
      <c r="AL75" s="94">
        <f>SUM(IF(Užs1!F114="NE-PL-PVC-04mm",(Užs1!E114/1000)*Užs1!L114,0)+(IF(Užs1!G114="NE-PL-PVC-04mm",(Užs1!E114/1000)*Užs1!L114,0)+(IF(Užs1!I114="NE-PL-PVC-04mm",(Užs1!H114/1000)*Užs1!L114,0)+(IF(Užs1!J114="NE-PL-PVC-04mm",(Užs1!H114/1000)*Užs1!L114,0)))))</f>
        <v>0</v>
      </c>
      <c r="AM75" s="94">
        <f>SUM(IF(Užs1!F114="NE-PL-PVC-06mm",(Užs1!E114/1000)*Užs1!L114,0)+(IF(Užs1!G114="NE-PL-PVC-06mm",(Užs1!E114/1000)*Užs1!L114,0)+(IF(Užs1!I114="NE-PL-PVC-06mm",(Užs1!H114/1000)*Užs1!L114,0)+(IF(Užs1!J114="NE-PL-PVC-06mm",(Užs1!H114/1000)*Užs1!L114,0)))))</f>
        <v>0</v>
      </c>
      <c r="AN75" s="94">
        <f>SUM(IF(Užs1!F114="NE-PL-PVC-08mm",(Užs1!E114/1000)*Užs1!L114,0)+(IF(Užs1!G114="NE-PL-PVC-08mm",(Užs1!E114/1000)*Užs1!L114,0)+(IF(Užs1!I114="NE-PL-PVC-08mm",(Užs1!H114/1000)*Užs1!L114,0)+(IF(Užs1!J114="NE-PL-PVC-08mm",(Užs1!H114/1000)*Užs1!L114,0)))))</f>
        <v>0</v>
      </c>
      <c r="AO75" s="94">
        <f>SUM(IF(Užs1!F114="NE-PL-PVC-1mm",(Užs1!E114/1000)*Užs1!L114,0)+(IF(Užs1!G114="NE-PL-PVC-1mm",(Užs1!E114/1000)*Užs1!L114,0)+(IF(Užs1!I114="NE-PL-PVC-1mm",(Užs1!H114/1000)*Užs1!L114,0)+(IF(Užs1!J114="NE-PL-PVC-1mm",(Užs1!H114/1000)*Užs1!L114,0)))))</f>
        <v>0</v>
      </c>
      <c r="AP75" s="94">
        <f>SUM(IF(Užs1!F114="NE-PL-PVC-2mm",(Užs1!E114/1000)*Užs1!L114,0)+(IF(Užs1!G114="NE-PL-PVC-2mm",(Užs1!E114/1000)*Užs1!L114,0)+(IF(Užs1!I114="NE-PL-PVC-2mm",(Užs1!H114/1000)*Užs1!L114,0)+(IF(Užs1!J114="NE-PL-PVC-2mm",(Užs1!H114/1000)*Užs1!L114,0)))))</f>
        <v>0</v>
      </c>
      <c r="AQ75" s="94">
        <f>SUM(IF(Užs1!F114="NE-PL-PVC-42/2mm",(Užs1!E114/1000)*Užs1!L114,0)+(IF(Užs1!G114="NE-PL-PVC-42/2mm",(Užs1!E114/1000)*Užs1!L114,0)+(IF(Užs1!I114="NE-PL-PVC-42/2mm",(Užs1!H114/1000)*Užs1!L114,0)+(IF(Užs1!J114="NE-PL-PVC-42/2mm",(Užs1!H114/1000)*Užs1!L114,0)))))</f>
        <v>0</v>
      </c>
      <c r="AR75" s="79"/>
    </row>
    <row r="76" spans="1:44" ht="16.8">
      <c r="A76" s="79"/>
      <c r="B76" s="79"/>
      <c r="C76" s="95"/>
      <c r="D76" s="79"/>
      <c r="E76" s="79"/>
      <c r="F76" s="79"/>
      <c r="G76" s="79"/>
      <c r="H76" s="79"/>
      <c r="I76" s="79"/>
      <c r="J76" s="79"/>
      <c r="K76" s="87">
        <v>75</v>
      </c>
      <c r="L76" s="88">
        <f>Užs1!L115</f>
        <v>0</v>
      </c>
      <c r="M76" s="89">
        <f>(Užs1!E115/1000)*(Užs1!H115/1000)*Užs1!L115</f>
        <v>0</v>
      </c>
      <c r="N76" s="90">
        <f>SUM(IF(Užs1!F115="MEL",(Užs1!E115/1000)*Užs1!L115,0)+(IF(Užs1!G115="MEL",(Užs1!E115/1000)*Užs1!L115,0)+(IF(Užs1!I115="MEL",(Užs1!H115/1000)*Užs1!L115,0)+(IF(Užs1!J115="MEL",(Užs1!H115/1000)*Užs1!L115,0)))))</f>
        <v>0</v>
      </c>
      <c r="O76" s="91">
        <f>SUM(IF(Užs1!F115="MEL-BALTAS",(Užs1!E115/1000)*Užs1!L115,0)+(IF(Užs1!G115="MEL-BALTAS",(Užs1!E115/1000)*Užs1!L115,0)+(IF(Užs1!I115="MEL-BALTAS",(Užs1!H115/1000)*Užs1!L115,0)+(IF(Užs1!J115="MEL-BALTAS",(Užs1!H115/1000)*Užs1!L115,0)))))</f>
        <v>0</v>
      </c>
      <c r="P76" s="91">
        <f>SUM(IF(Užs1!F115="MEL-PILKAS",(Užs1!E115/1000)*Užs1!L115,0)+(IF(Užs1!G115="MEL-PILKAS",(Užs1!E115/1000)*Užs1!L115,0)+(IF(Užs1!I115="MEL-PILKAS",(Užs1!H115/1000)*Užs1!L115,0)+(IF(Užs1!J115="MEL-PILKAS",(Užs1!H115/1000)*Užs1!L115,0)))))</f>
        <v>0</v>
      </c>
      <c r="Q76" s="91">
        <f>SUM(IF(Užs1!F115="MEL-KLIENTO",(Užs1!E115/1000)*Užs1!L115,0)+(IF(Užs1!G115="MEL-KLIENTO",(Užs1!E115/1000)*Užs1!L115,0)+(IF(Užs1!I115="MEL-KLIENTO",(Užs1!H115/1000)*Užs1!L115,0)+(IF(Užs1!J115="MEL-KLIENTO",(Užs1!H115/1000)*Užs1!L115,0)))))</f>
        <v>0</v>
      </c>
      <c r="R76" s="91">
        <f>SUM(IF(Užs1!F115="MEL-NE-PL",(Užs1!E115/1000)*Užs1!L115,0)+(IF(Užs1!G115="MEL-NE-PL",(Užs1!E115/1000)*Užs1!L115,0)+(IF(Užs1!I115="MEL-NE-PL",(Užs1!H115/1000)*Užs1!L115,0)+(IF(Užs1!J115="MEL-NE-PL",(Užs1!H115/1000)*Užs1!L115,0)))))</f>
        <v>0</v>
      </c>
      <c r="S76" s="91">
        <f>SUM(IF(Užs1!F115="MEL-40mm",(Užs1!E115/1000)*Užs1!L115,0)+(IF(Užs1!G115="MEL-40mm",(Užs1!E115/1000)*Užs1!L115,0)+(IF(Užs1!I115="MEL-40mm",(Užs1!H115/1000)*Užs1!L115,0)+(IF(Užs1!J115="MEL-40mm",(Užs1!H115/1000)*Užs1!L115,0)))))</f>
        <v>0</v>
      </c>
      <c r="T76" s="92">
        <f>SUM(IF(Užs1!F115="PVC-04mm",(Užs1!E115/1000)*Užs1!L115,0)+(IF(Užs1!G115="PVC-04mm",(Užs1!E115/1000)*Užs1!L115,0)+(IF(Užs1!I115="PVC-04mm",(Užs1!H115/1000)*Užs1!L115,0)+(IF(Užs1!J115="PVC-04mm",(Užs1!H115/1000)*Užs1!L115,0)))))</f>
        <v>0</v>
      </c>
      <c r="U76" s="92">
        <f>SUM(IF(Užs1!F115="PVC-06mm",(Užs1!E115/1000)*Užs1!L115,0)+(IF(Užs1!G115="PVC-06mm",(Užs1!E115/1000)*Užs1!L115,0)+(IF(Užs1!I115="PVC-06mm",(Užs1!H115/1000)*Užs1!L115,0)+(IF(Užs1!J115="PVC-06mm",(Užs1!H115/1000)*Užs1!L115,0)))))</f>
        <v>0</v>
      </c>
      <c r="V76" s="92">
        <f>SUM(IF(Užs1!F115="PVC-08mm",(Užs1!E115/1000)*Užs1!L115,0)+(IF(Užs1!G115="PVC-08mm",(Užs1!E115/1000)*Užs1!L115,0)+(IF(Užs1!I115="PVC-08mm",(Užs1!H115/1000)*Užs1!L115,0)+(IF(Užs1!J115="PVC-08mm",(Užs1!H115/1000)*Užs1!L115,0)))))</f>
        <v>0</v>
      </c>
      <c r="W76" s="92">
        <f>SUM(IF(Užs1!F115="PVC-1mm",(Užs1!E115/1000)*Užs1!L115,0)+(IF(Užs1!G115="PVC-1mm",(Užs1!E115/1000)*Užs1!L115,0)+(IF(Užs1!I115="PVC-1mm",(Užs1!H115/1000)*Užs1!L115,0)+(IF(Užs1!J115="PVC-1mm",(Užs1!H115/1000)*Užs1!L115,0)))))</f>
        <v>0</v>
      </c>
      <c r="X76" s="92">
        <f>SUM(IF(Užs1!F115="PVC-2mm",(Užs1!E115/1000)*Užs1!L115,0)+(IF(Užs1!G115="PVC-2mm",(Užs1!E115/1000)*Užs1!L115,0)+(IF(Užs1!I115="PVC-2mm",(Užs1!H115/1000)*Užs1!L115,0)+(IF(Užs1!J115="PVC-2mm",(Užs1!H115/1000)*Užs1!L115,0)))))</f>
        <v>0</v>
      </c>
      <c r="Y76" s="92">
        <f>SUM(IF(Užs1!F115="PVC-42/2mm",(Užs1!E115/1000)*Užs1!L115,0)+(IF(Užs1!G115="PVC-42/2mm",(Užs1!E115/1000)*Užs1!L115,0)+(IF(Užs1!I115="PVC-42/2mm",(Užs1!H115/1000)*Užs1!L115,0)+(IF(Užs1!J115="PVC-42/2mm",(Užs1!H115/1000)*Užs1!L115,0)))))</f>
        <v>0</v>
      </c>
      <c r="Z76" s="313">
        <f>SUM(IF(Užs1!F115="BESIULIS-08mm",(Užs1!E115/1000)*Užs1!L115,0)+(IF(Užs1!G115="BESIULIS-08mm",(Užs1!E115/1000)*Užs1!L115,0)+(IF(Užs1!I115="BESIULIS-08mm",(Užs1!H115/1000)*Užs1!L115,0)+(IF(Užs1!J115="BESIULIS-08mm",(Užs1!H115/1000)*Užs1!L115,0)))))</f>
        <v>0</v>
      </c>
      <c r="AA76" s="313">
        <f>SUM(IF(Užs1!F115="BESIULIS-1mm",(Užs1!E115/1000)*Užs1!L115,0)+(IF(Užs1!G115="BESIULIS-1mm",(Užs1!E115/1000)*Užs1!L115,0)+(IF(Užs1!I115="BESIULIS-1mm",(Užs1!H115/1000)*Užs1!L115,0)+(IF(Užs1!J115="BESIULIS-1mm",(Užs1!H115/1000)*Užs1!L115,0)))))</f>
        <v>0</v>
      </c>
      <c r="AB76" s="313">
        <f>SUM(IF(Užs1!F115="BESIULIS-2mm",(Užs1!E115/1000)*Užs1!L115,0)+(IF(Užs1!G115="BESIULIS-2mm",(Užs1!E115/1000)*Užs1!L115,0)+(IF(Užs1!I115="BESIULIS-2mm",(Užs1!H115/1000)*Užs1!L115,0)+(IF(Užs1!J115="BESIULIS-2mm",(Užs1!H115/1000)*Užs1!L115,0)))))</f>
        <v>0</v>
      </c>
      <c r="AC76" s="93">
        <f>SUM(IF(Užs1!F115="KLIEN-PVC-04mm",(Užs1!E115/1000)*Užs1!L115,0)+(IF(Užs1!G115="KLIEN-PVC-04mm",(Užs1!E115/1000)*Užs1!L115,0)+(IF(Užs1!I115="KLIEN-PVC-04mm",(Užs1!H115/1000)*Užs1!L115,0)+(IF(Užs1!J115="KLIEN-PVC-04mm",(Užs1!H115/1000)*Užs1!L115,0)))))</f>
        <v>0</v>
      </c>
      <c r="AD76" s="93">
        <f>SUM(IF(Užs1!F115="KLIEN-PVC-06mm",(Užs1!E115/1000)*Užs1!L115,0)+(IF(Užs1!G115="KLIEN-PVC-06mm",(Užs1!E115/1000)*Užs1!L115,0)+(IF(Užs1!I115="KLIEN-PVC-06mm",(Užs1!H115/1000)*Užs1!L115,0)+(IF(Užs1!J115="KLIEN-PVC-06mm",(Užs1!H115/1000)*Užs1!L115,0)))))</f>
        <v>0</v>
      </c>
      <c r="AE76" s="93">
        <f>SUM(IF(Užs1!F115="KLIEN-PVC-08mm",(Užs1!E115/1000)*Užs1!L115,0)+(IF(Užs1!G115="KLIEN-PVC-08mm",(Užs1!E115/1000)*Užs1!L115,0)+(IF(Užs1!I115="KLIEN-PVC-08mm",(Užs1!H115/1000)*Užs1!L115,0)+(IF(Užs1!J115="KLIEN-PVC-08mm",(Užs1!H115/1000)*Užs1!L115,0)))))</f>
        <v>0</v>
      </c>
      <c r="AF76" s="93">
        <f>SUM(IF(Užs1!F115="KLIEN-PVC-1mm",(Užs1!E115/1000)*Užs1!L115,0)+(IF(Užs1!G115="KLIEN-PVC-1mm",(Užs1!E115/1000)*Užs1!L115,0)+(IF(Užs1!I115="KLIEN-PVC-1mm",(Užs1!H115/1000)*Užs1!L115,0)+(IF(Užs1!J115="KLIEN-PVC-1mm",(Užs1!H115/1000)*Užs1!L115,0)))))</f>
        <v>0</v>
      </c>
      <c r="AG76" s="93">
        <f>SUM(IF(Užs1!F115="KLIEN-PVC-2mm",(Užs1!E115/1000)*Užs1!L115,0)+(IF(Užs1!G115="KLIEN-PVC-2mm",(Užs1!E115/1000)*Užs1!L115,0)+(IF(Užs1!I115="KLIEN-PVC-2mm",(Užs1!H115/1000)*Užs1!L115,0)+(IF(Užs1!J115="KLIEN-PVC-2mm",(Užs1!H115/1000)*Užs1!L115,0)))))</f>
        <v>0</v>
      </c>
      <c r="AH76" s="93">
        <f>SUM(IF(Užs1!F115="KLIEN-PVC-42/2mm",(Užs1!E115/1000)*Užs1!L115,0)+(IF(Užs1!G115="KLIEN-PVC-42/2mm",(Užs1!E115/1000)*Užs1!L115,0)+(IF(Užs1!I115="KLIEN-PVC-42/2mm",(Užs1!H115/1000)*Užs1!L115,0)+(IF(Užs1!J115="KLIEN-PVC-42/2mm",(Užs1!H115/1000)*Užs1!L115,0)))))</f>
        <v>0</v>
      </c>
      <c r="AI76" s="315">
        <f>SUM(IF(Užs1!F115="KLIEN-BESIUL-08mm",(Užs1!E115/1000)*Užs1!L115,0)+(IF(Užs1!G115="KLIEN-BESIUL-08mm",(Užs1!E115/1000)*Užs1!L115,0)+(IF(Užs1!I115="KLIEN-BESIUL-08mm",(Užs1!H115/1000)*Užs1!L115,0)+(IF(Užs1!J115="KLIEN-BESIUL-08mm",(Užs1!H115/1000)*Užs1!L115,0)))))</f>
        <v>0</v>
      </c>
      <c r="AJ76" s="315">
        <f>SUM(IF(Užs1!F115="KLIEN-BESIUL-1mm",(Užs1!E115/1000)*Užs1!L115,0)+(IF(Užs1!G115="KLIEN-BESIUL-1mm",(Užs1!E115/1000)*Užs1!L115,0)+(IF(Užs1!I115="KLIEN-BESIUL-1mm",(Užs1!H115/1000)*Užs1!L115,0)+(IF(Užs1!J115="KLIEN-BESIUL-1mm",(Užs1!H115/1000)*Užs1!L115,0)))))</f>
        <v>0</v>
      </c>
      <c r="AK76" s="315">
        <f>SUM(IF(Užs1!F115="KLIEN-BESIUL-2mm",(Užs1!E115/1000)*Užs1!L115,0)+(IF(Užs1!G115="KLIEN-BESIUL-2mm",(Užs1!E115/1000)*Užs1!L115,0)+(IF(Užs1!I115="KLIEN-BESIUL-2mm",(Užs1!H115/1000)*Užs1!L115,0)+(IF(Užs1!J115="KLIEN-BESIUL-2mm",(Užs1!H115/1000)*Užs1!L115,0)))))</f>
        <v>0</v>
      </c>
      <c r="AL76" s="94">
        <f>SUM(IF(Užs1!F115="NE-PL-PVC-04mm",(Užs1!E115/1000)*Užs1!L115,0)+(IF(Užs1!G115="NE-PL-PVC-04mm",(Užs1!E115/1000)*Užs1!L115,0)+(IF(Užs1!I115="NE-PL-PVC-04mm",(Užs1!H115/1000)*Užs1!L115,0)+(IF(Užs1!J115="NE-PL-PVC-04mm",(Užs1!H115/1000)*Užs1!L115,0)))))</f>
        <v>0</v>
      </c>
      <c r="AM76" s="94">
        <f>SUM(IF(Užs1!F115="NE-PL-PVC-06mm",(Užs1!E115/1000)*Užs1!L115,0)+(IF(Užs1!G115="NE-PL-PVC-06mm",(Užs1!E115/1000)*Užs1!L115,0)+(IF(Užs1!I115="NE-PL-PVC-06mm",(Užs1!H115/1000)*Užs1!L115,0)+(IF(Užs1!J115="NE-PL-PVC-06mm",(Užs1!H115/1000)*Užs1!L115,0)))))</f>
        <v>0</v>
      </c>
      <c r="AN76" s="94">
        <f>SUM(IF(Užs1!F115="NE-PL-PVC-08mm",(Užs1!E115/1000)*Užs1!L115,0)+(IF(Užs1!G115="NE-PL-PVC-08mm",(Užs1!E115/1000)*Užs1!L115,0)+(IF(Užs1!I115="NE-PL-PVC-08mm",(Užs1!H115/1000)*Užs1!L115,0)+(IF(Užs1!J115="NE-PL-PVC-08mm",(Užs1!H115/1000)*Užs1!L115,0)))))</f>
        <v>0</v>
      </c>
      <c r="AO76" s="94">
        <f>SUM(IF(Užs1!F115="NE-PL-PVC-1mm",(Užs1!E115/1000)*Užs1!L115,0)+(IF(Užs1!G115="NE-PL-PVC-1mm",(Užs1!E115/1000)*Užs1!L115,0)+(IF(Užs1!I115="NE-PL-PVC-1mm",(Užs1!H115/1000)*Užs1!L115,0)+(IF(Užs1!J115="NE-PL-PVC-1mm",(Užs1!H115/1000)*Užs1!L115,0)))))</f>
        <v>0</v>
      </c>
      <c r="AP76" s="94">
        <f>SUM(IF(Užs1!F115="NE-PL-PVC-2mm",(Užs1!E115/1000)*Užs1!L115,0)+(IF(Užs1!G115="NE-PL-PVC-2mm",(Užs1!E115/1000)*Užs1!L115,0)+(IF(Užs1!I115="NE-PL-PVC-2mm",(Užs1!H115/1000)*Užs1!L115,0)+(IF(Užs1!J115="NE-PL-PVC-2mm",(Užs1!H115/1000)*Užs1!L115,0)))))</f>
        <v>0</v>
      </c>
      <c r="AQ76" s="94">
        <f>SUM(IF(Užs1!F115="NE-PL-PVC-42/2mm",(Užs1!E115/1000)*Užs1!L115,0)+(IF(Užs1!G115="NE-PL-PVC-42/2mm",(Užs1!E115/1000)*Užs1!L115,0)+(IF(Užs1!I115="NE-PL-PVC-42/2mm",(Užs1!H115/1000)*Užs1!L115,0)+(IF(Užs1!J115="NE-PL-PVC-42/2mm",(Užs1!H115/1000)*Užs1!L115,0)))))</f>
        <v>0</v>
      </c>
      <c r="AR76" s="79"/>
    </row>
    <row r="77" spans="1:44" ht="16.8">
      <c r="A77" s="79"/>
      <c r="B77" s="79"/>
      <c r="C77" s="95"/>
      <c r="D77" s="79"/>
      <c r="E77" s="79"/>
      <c r="F77" s="79"/>
      <c r="G77" s="79"/>
      <c r="H77" s="79"/>
      <c r="I77" s="79"/>
      <c r="J77" s="79"/>
      <c r="K77" s="87">
        <v>76</v>
      </c>
      <c r="L77" s="88">
        <f>Užs1!L116</f>
        <v>0</v>
      </c>
      <c r="M77" s="89">
        <f>(Užs1!E116/1000)*(Užs1!H116/1000)*Užs1!L116</f>
        <v>0</v>
      </c>
      <c r="N77" s="90">
        <f>SUM(IF(Užs1!F116="MEL",(Užs1!E116/1000)*Užs1!L116,0)+(IF(Užs1!G116="MEL",(Užs1!E116/1000)*Užs1!L116,0)+(IF(Užs1!I116="MEL",(Užs1!H116/1000)*Užs1!L116,0)+(IF(Užs1!J116="MEL",(Užs1!H116/1000)*Užs1!L116,0)))))</f>
        <v>0</v>
      </c>
      <c r="O77" s="91">
        <f>SUM(IF(Užs1!F116="MEL-BALTAS",(Užs1!E116/1000)*Užs1!L116,0)+(IF(Užs1!G116="MEL-BALTAS",(Užs1!E116/1000)*Užs1!L116,0)+(IF(Užs1!I116="MEL-BALTAS",(Užs1!H116/1000)*Užs1!L116,0)+(IF(Užs1!J116="MEL-BALTAS",(Užs1!H116/1000)*Užs1!L116,0)))))</f>
        <v>0</v>
      </c>
      <c r="P77" s="91">
        <f>SUM(IF(Užs1!F116="MEL-PILKAS",(Užs1!E116/1000)*Užs1!L116,0)+(IF(Užs1!G116="MEL-PILKAS",(Užs1!E116/1000)*Užs1!L116,0)+(IF(Užs1!I116="MEL-PILKAS",(Užs1!H116/1000)*Užs1!L116,0)+(IF(Užs1!J116="MEL-PILKAS",(Užs1!H116/1000)*Užs1!L116,0)))))</f>
        <v>0</v>
      </c>
      <c r="Q77" s="91">
        <f>SUM(IF(Užs1!F116="MEL-KLIENTO",(Užs1!E116/1000)*Užs1!L116,0)+(IF(Užs1!G116="MEL-KLIENTO",(Užs1!E116/1000)*Užs1!L116,0)+(IF(Užs1!I116="MEL-KLIENTO",(Užs1!H116/1000)*Užs1!L116,0)+(IF(Užs1!J116="MEL-KLIENTO",(Užs1!H116/1000)*Užs1!L116,0)))))</f>
        <v>0</v>
      </c>
      <c r="R77" s="91">
        <f>SUM(IF(Užs1!F116="MEL-NE-PL",(Užs1!E116/1000)*Užs1!L116,0)+(IF(Užs1!G116="MEL-NE-PL",(Užs1!E116/1000)*Užs1!L116,0)+(IF(Užs1!I116="MEL-NE-PL",(Užs1!H116/1000)*Užs1!L116,0)+(IF(Užs1!J116="MEL-NE-PL",(Užs1!H116/1000)*Užs1!L116,0)))))</f>
        <v>0</v>
      </c>
      <c r="S77" s="91">
        <f>SUM(IF(Užs1!F116="MEL-40mm",(Užs1!E116/1000)*Užs1!L116,0)+(IF(Užs1!G116="MEL-40mm",(Užs1!E116/1000)*Užs1!L116,0)+(IF(Užs1!I116="MEL-40mm",(Užs1!H116/1000)*Užs1!L116,0)+(IF(Užs1!J116="MEL-40mm",(Užs1!H116/1000)*Užs1!L116,0)))))</f>
        <v>0</v>
      </c>
      <c r="T77" s="92">
        <f>SUM(IF(Užs1!F116="PVC-04mm",(Užs1!E116/1000)*Užs1!L116,0)+(IF(Užs1!G116="PVC-04mm",(Užs1!E116/1000)*Užs1!L116,0)+(IF(Užs1!I116="PVC-04mm",(Užs1!H116/1000)*Užs1!L116,0)+(IF(Užs1!J116="PVC-04mm",(Užs1!H116/1000)*Užs1!L116,0)))))</f>
        <v>0</v>
      </c>
      <c r="U77" s="92">
        <f>SUM(IF(Užs1!F116="PVC-06mm",(Užs1!E116/1000)*Užs1!L116,0)+(IF(Užs1!G116="PVC-06mm",(Užs1!E116/1000)*Užs1!L116,0)+(IF(Užs1!I116="PVC-06mm",(Užs1!H116/1000)*Užs1!L116,0)+(IF(Užs1!J116="PVC-06mm",(Užs1!H116/1000)*Užs1!L116,0)))))</f>
        <v>0</v>
      </c>
      <c r="V77" s="92">
        <f>SUM(IF(Užs1!F116="PVC-08mm",(Užs1!E116/1000)*Užs1!L116,0)+(IF(Užs1!G116="PVC-08mm",(Užs1!E116/1000)*Užs1!L116,0)+(IF(Užs1!I116="PVC-08mm",(Užs1!H116/1000)*Užs1!L116,0)+(IF(Užs1!J116="PVC-08mm",(Užs1!H116/1000)*Užs1!L116,0)))))</f>
        <v>0</v>
      </c>
      <c r="W77" s="92">
        <f>SUM(IF(Užs1!F116="PVC-1mm",(Užs1!E116/1000)*Užs1!L116,0)+(IF(Užs1!G116="PVC-1mm",(Užs1!E116/1000)*Užs1!L116,0)+(IF(Užs1!I116="PVC-1mm",(Užs1!H116/1000)*Užs1!L116,0)+(IF(Užs1!J116="PVC-1mm",(Užs1!H116/1000)*Užs1!L116,0)))))</f>
        <v>0</v>
      </c>
      <c r="X77" s="92">
        <f>SUM(IF(Užs1!F116="PVC-2mm",(Užs1!E116/1000)*Užs1!L116,0)+(IF(Užs1!G116="PVC-2mm",(Užs1!E116/1000)*Užs1!L116,0)+(IF(Užs1!I116="PVC-2mm",(Užs1!H116/1000)*Užs1!L116,0)+(IF(Užs1!J116="PVC-2mm",(Užs1!H116/1000)*Užs1!L116,0)))))</f>
        <v>0</v>
      </c>
      <c r="Y77" s="92">
        <f>SUM(IF(Užs1!F116="PVC-42/2mm",(Užs1!E116/1000)*Užs1!L116,0)+(IF(Užs1!G116="PVC-42/2mm",(Užs1!E116/1000)*Užs1!L116,0)+(IF(Užs1!I116="PVC-42/2mm",(Užs1!H116/1000)*Užs1!L116,0)+(IF(Užs1!J116="PVC-42/2mm",(Užs1!H116/1000)*Užs1!L116,0)))))</f>
        <v>0</v>
      </c>
      <c r="Z77" s="313">
        <f>SUM(IF(Užs1!F116="BESIULIS-08mm",(Užs1!E116/1000)*Užs1!L116,0)+(IF(Užs1!G116="BESIULIS-08mm",(Užs1!E116/1000)*Užs1!L116,0)+(IF(Užs1!I116="BESIULIS-08mm",(Užs1!H116/1000)*Užs1!L116,0)+(IF(Užs1!J116="BESIULIS-08mm",(Užs1!H116/1000)*Užs1!L116,0)))))</f>
        <v>0</v>
      </c>
      <c r="AA77" s="313">
        <f>SUM(IF(Užs1!F116="BESIULIS-1mm",(Užs1!E116/1000)*Užs1!L116,0)+(IF(Užs1!G116="BESIULIS-1mm",(Užs1!E116/1000)*Užs1!L116,0)+(IF(Užs1!I116="BESIULIS-1mm",(Užs1!H116/1000)*Užs1!L116,0)+(IF(Užs1!J116="BESIULIS-1mm",(Užs1!H116/1000)*Užs1!L116,0)))))</f>
        <v>0</v>
      </c>
      <c r="AB77" s="313">
        <f>SUM(IF(Užs1!F116="BESIULIS-2mm",(Užs1!E116/1000)*Užs1!L116,0)+(IF(Užs1!G116="BESIULIS-2mm",(Užs1!E116/1000)*Užs1!L116,0)+(IF(Užs1!I116="BESIULIS-2mm",(Užs1!H116/1000)*Užs1!L116,0)+(IF(Užs1!J116="BESIULIS-2mm",(Užs1!H116/1000)*Užs1!L116,0)))))</f>
        <v>0</v>
      </c>
      <c r="AC77" s="93">
        <f>SUM(IF(Užs1!F116="KLIEN-PVC-04mm",(Užs1!E116/1000)*Užs1!L116,0)+(IF(Užs1!G116="KLIEN-PVC-04mm",(Užs1!E116/1000)*Užs1!L116,0)+(IF(Užs1!I116="KLIEN-PVC-04mm",(Užs1!H116/1000)*Užs1!L116,0)+(IF(Užs1!J116="KLIEN-PVC-04mm",(Užs1!H116/1000)*Užs1!L116,0)))))</f>
        <v>0</v>
      </c>
      <c r="AD77" s="93">
        <f>SUM(IF(Užs1!F116="KLIEN-PVC-06mm",(Užs1!E116/1000)*Užs1!L116,0)+(IF(Užs1!G116="KLIEN-PVC-06mm",(Užs1!E116/1000)*Užs1!L116,0)+(IF(Užs1!I116="KLIEN-PVC-06mm",(Užs1!H116/1000)*Užs1!L116,0)+(IF(Užs1!J116="KLIEN-PVC-06mm",(Užs1!H116/1000)*Užs1!L116,0)))))</f>
        <v>0</v>
      </c>
      <c r="AE77" s="93">
        <f>SUM(IF(Užs1!F116="KLIEN-PVC-08mm",(Užs1!E116/1000)*Užs1!L116,0)+(IF(Užs1!G116="KLIEN-PVC-08mm",(Užs1!E116/1000)*Užs1!L116,0)+(IF(Užs1!I116="KLIEN-PVC-08mm",(Užs1!H116/1000)*Užs1!L116,0)+(IF(Užs1!J116="KLIEN-PVC-08mm",(Užs1!H116/1000)*Užs1!L116,0)))))</f>
        <v>0</v>
      </c>
      <c r="AF77" s="93">
        <f>SUM(IF(Užs1!F116="KLIEN-PVC-1mm",(Užs1!E116/1000)*Užs1!L116,0)+(IF(Užs1!G116="KLIEN-PVC-1mm",(Užs1!E116/1000)*Užs1!L116,0)+(IF(Užs1!I116="KLIEN-PVC-1mm",(Užs1!H116/1000)*Užs1!L116,0)+(IF(Užs1!J116="KLIEN-PVC-1mm",(Užs1!H116/1000)*Užs1!L116,0)))))</f>
        <v>0</v>
      </c>
      <c r="AG77" s="93">
        <f>SUM(IF(Užs1!F116="KLIEN-PVC-2mm",(Užs1!E116/1000)*Užs1!L116,0)+(IF(Užs1!G116="KLIEN-PVC-2mm",(Užs1!E116/1000)*Užs1!L116,0)+(IF(Užs1!I116="KLIEN-PVC-2mm",(Užs1!H116/1000)*Užs1!L116,0)+(IF(Užs1!J116="KLIEN-PVC-2mm",(Užs1!H116/1000)*Užs1!L116,0)))))</f>
        <v>0</v>
      </c>
      <c r="AH77" s="93">
        <f>SUM(IF(Užs1!F116="KLIEN-PVC-42/2mm",(Užs1!E116/1000)*Užs1!L116,0)+(IF(Užs1!G116="KLIEN-PVC-42/2mm",(Užs1!E116/1000)*Užs1!L116,0)+(IF(Užs1!I116="KLIEN-PVC-42/2mm",(Užs1!H116/1000)*Užs1!L116,0)+(IF(Užs1!J116="KLIEN-PVC-42/2mm",(Užs1!H116/1000)*Užs1!L116,0)))))</f>
        <v>0</v>
      </c>
      <c r="AI77" s="315">
        <f>SUM(IF(Užs1!F116="KLIEN-BESIUL-08mm",(Užs1!E116/1000)*Užs1!L116,0)+(IF(Užs1!G116="KLIEN-BESIUL-08mm",(Užs1!E116/1000)*Užs1!L116,0)+(IF(Užs1!I116="KLIEN-BESIUL-08mm",(Užs1!H116/1000)*Užs1!L116,0)+(IF(Užs1!J116="KLIEN-BESIUL-08mm",(Užs1!H116/1000)*Užs1!L116,0)))))</f>
        <v>0</v>
      </c>
      <c r="AJ77" s="315">
        <f>SUM(IF(Užs1!F116="KLIEN-BESIUL-1mm",(Užs1!E116/1000)*Užs1!L116,0)+(IF(Užs1!G116="KLIEN-BESIUL-1mm",(Užs1!E116/1000)*Užs1!L116,0)+(IF(Užs1!I116="KLIEN-BESIUL-1mm",(Užs1!H116/1000)*Užs1!L116,0)+(IF(Užs1!J116="KLIEN-BESIUL-1mm",(Užs1!H116/1000)*Užs1!L116,0)))))</f>
        <v>0</v>
      </c>
      <c r="AK77" s="315">
        <f>SUM(IF(Užs1!F116="KLIEN-BESIUL-2mm",(Užs1!E116/1000)*Užs1!L116,0)+(IF(Užs1!G116="KLIEN-BESIUL-2mm",(Užs1!E116/1000)*Užs1!L116,0)+(IF(Užs1!I116="KLIEN-BESIUL-2mm",(Užs1!H116/1000)*Užs1!L116,0)+(IF(Užs1!J116="KLIEN-BESIUL-2mm",(Užs1!H116/1000)*Užs1!L116,0)))))</f>
        <v>0</v>
      </c>
      <c r="AL77" s="94">
        <f>SUM(IF(Užs1!F116="NE-PL-PVC-04mm",(Užs1!E116/1000)*Užs1!L116,0)+(IF(Užs1!G116="NE-PL-PVC-04mm",(Užs1!E116/1000)*Užs1!L116,0)+(IF(Užs1!I116="NE-PL-PVC-04mm",(Užs1!H116/1000)*Užs1!L116,0)+(IF(Užs1!J116="NE-PL-PVC-04mm",(Užs1!H116/1000)*Užs1!L116,0)))))</f>
        <v>0</v>
      </c>
      <c r="AM77" s="94">
        <f>SUM(IF(Užs1!F116="NE-PL-PVC-06mm",(Užs1!E116/1000)*Užs1!L116,0)+(IF(Užs1!G116="NE-PL-PVC-06mm",(Užs1!E116/1000)*Užs1!L116,0)+(IF(Užs1!I116="NE-PL-PVC-06mm",(Užs1!H116/1000)*Užs1!L116,0)+(IF(Užs1!J116="NE-PL-PVC-06mm",(Užs1!H116/1000)*Užs1!L116,0)))))</f>
        <v>0</v>
      </c>
      <c r="AN77" s="94">
        <f>SUM(IF(Užs1!F116="NE-PL-PVC-08mm",(Užs1!E116/1000)*Užs1!L116,0)+(IF(Užs1!G116="NE-PL-PVC-08mm",(Užs1!E116/1000)*Užs1!L116,0)+(IF(Užs1!I116="NE-PL-PVC-08mm",(Užs1!H116/1000)*Užs1!L116,0)+(IF(Užs1!J116="NE-PL-PVC-08mm",(Užs1!H116/1000)*Užs1!L116,0)))))</f>
        <v>0</v>
      </c>
      <c r="AO77" s="94">
        <f>SUM(IF(Užs1!F116="NE-PL-PVC-1mm",(Užs1!E116/1000)*Užs1!L116,0)+(IF(Užs1!G116="NE-PL-PVC-1mm",(Užs1!E116/1000)*Užs1!L116,0)+(IF(Užs1!I116="NE-PL-PVC-1mm",(Užs1!H116/1000)*Užs1!L116,0)+(IF(Užs1!J116="NE-PL-PVC-1mm",(Užs1!H116/1000)*Užs1!L116,0)))))</f>
        <v>0</v>
      </c>
      <c r="AP77" s="94">
        <f>SUM(IF(Užs1!F116="NE-PL-PVC-2mm",(Užs1!E116/1000)*Užs1!L116,0)+(IF(Užs1!G116="NE-PL-PVC-2mm",(Užs1!E116/1000)*Užs1!L116,0)+(IF(Užs1!I116="NE-PL-PVC-2mm",(Užs1!H116/1000)*Užs1!L116,0)+(IF(Užs1!J116="NE-PL-PVC-2mm",(Užs1!H116/1000)*Užs1!L116,0)))))</f>
        <v>0</v>
      </c>
      <c r="AQ77" s="94">
        <f>SUM(IF(Užs1!F116="NE-PL-PVC-42/2mm",(Užs1!E116/1000)*Užs1!L116,0)+(IF(Užs1!G116="NE-PL-PVC-42/2mm",(Užs1!E116/1000)*Užs1!L116,0)+(IF(Užs1!I116="NE-PL-PVC-42/2mm",(Užs1!H116/1000)*Užs1!L116,0)+(IF(Užs1!J116="NE-PL-PVC-42/2mm",(Užs1!H116/1000)*Užs1!L116,0)))))</f>
        <v>0</v>
      </c>
      <c r="AR77" s="79"/>
    </row>
    <row r="78" spans="1:44" ht="16.8">
      <c r="A78" s="79"/>
      <c r="B78" s="79"/>
      <c r="C78" s="95"/>
      <c r="D78" s="79"/>
      <c r="E78" s="79"/>
      <c r="F78" s="79"/>
      <c r="G78" s="79"/>
      <c r="H78" s="79"/>
      <c r="I78" s="79"/>
      <c r="J78" s="79"/>
      <c r="K78" s="87">
        <v>77</v>
      </c>
      <c r="L78" s="88">
        <f>Užs1!L117</f>
        <v>0</v>
      </c>
      <c r="M78" s="89">
        <f>(Užs1!E117/1000)*(Užs1!H117/1000)*Užs1!L117</f>
        <v>0</v>
      </c>
      <c r="N78" s="90">
        <f>SUM(IF(Užs1!F117="MEL",(Užs1!E117/1000)*Užs1!L117,0)+(IF(Užs1!G117="MEL",(Užs1!E117/1000)*Užs1!L117,0)+(IF(Užs1!I117="MEL",(Užs1!H117/1000)*Užs1!L117,0)+(IF(Užs1!J117="MEL",(Užs1!H117/1000)*Užs1!L117,0)))))</f>
        <v>0</v>
      </c>
      <c r="O78" s="91">
        <f>SUM(IF(Užs1!F117="MEL-BALTAS",(Užs1!E117/1000)*Užs1!L117,0)+(IF(Užs1!G117="MEL-BALTAS",(Užs1!E117/1000)*Užs1!L117,0)+(IF(Užs1!I117="MEL-BALTAS",(Užs1!H117/1000)*Užs1!L117,0)+(IF(Užs1!J117="MEL-BALTAS",(Užs1!H117/1000)*Užs1!L117,0)))))</f>
        <v>0</v>
      </c>
      <c r="P78" s="91">
        <f>SUM(IF(Užs1!F117="MEL-PILKAS",(Užs1!E117/1000)*Užs1!L117,0)+(IF(Užs1!G117="MEL-PILKAS",(Užs1!E117/1000)*Užs1!L117,0)+(IF(Užs1!I117="MEL-PILKAS",(Užs1!H117/1000)*Užs1!L117,0)+(IF(Užs1!J117="MEL-PILKAS",(Užs1!H117/1000)*Užs1!L117,0)))))</f>
        <v>0</v>
      </c>
      <c r="Q78" s="91">
        <f>SUM(IF(Užs1!F117="MEL-KLIENTO",(Užs1!E117/1000)*Užs1!L117,0)+(IF(Užs1!G117="MEL-KLIENTO",(Užs1!E117/1000)*Užs1!L117,0)+(IF(Užs1!I117="MEL-KLIENTO",(Užs1!H117/1000)*Užs1!L117,0)+(IF(Užs1!J117="MEL-KLIENTO",(Užs1!H117/1000)*Užs1!L117,0)))))</f>
        <v>0</v>
      </c>
      <c r="R78" s="91">
        <f>SUM(IF(Užs1!F117="MEL-NE-PL",(Užs1!E117/1000)*Užs1!L117,0)+(IF(Užs1!G117="MEL-NE-PL",(Užs1!E117/1000)*Užs1!L117,0)+(IF(Užs1!I117="MEL-NE-PL",(Užs1!H117/1000)*Užs1!L117,0)+(IF(Užs1!J117="MEL-NE-PL",(Užs1!H117/1000)*Užs1!L117,0)))))</f>
        <v>0</v>
      </c>
      <c r="S78" s="91">
        <f>SUM(IF(Užs1!F117="MEL-40mm",(Užs1!E117/1000)*Užs1!L117,0)+(IF(Užs1!G117="MEL-40mm",(Užs1!E117/1000)*Užs1!L117,0)+(IF(Užs1!I117="MEL-40mm",(Užs1!H117/1000)*Užs1!L117,0)+(IF(Užs1!J117="MEL-40mm",(Užs1!H117/1000)*Užs1!L117,0)))))</f>
        <v>0</v>
      </c>
      <c r="T78" s="92">
        <f>SUM(IF(Užs1!F117="PVC-04mm",(Užs1!E117/1000)*Užs1!L117,0)+(IF(Užs1!G117="PVC-04mm",(Užs1!E117/1000)*Užs1!L117,0)+(IF(Užs1!I117="PVC-04mm",(Užs1!H117/1000)*Užs1!L117,0)+(IF(Užs1!J117="PVC-04mm",(Užs1!H117/1000)*Užs1!L117,0)))))</f>
        <v>0</v>
      </c>
      <c r="U78" s="92">
        <f>SUM(IF(Užs1!F117="PVC-06mm",(Užs1!E117/1000)*Užs1!L117,0)+(IF(Užs1!G117="PVC-06mm",(Užs1!E117/1000)*Užs1!L117,0)+(IF(Užs1!I117="PVC-06mm",(Užs1!H117/1000)*Užs1!L117,0)+(IF(Užs1!J117="PVC-06mm",(Užs1!H117/1000)*Užs1!L117,0)))))</f>
        <v>0</v>
      </c>
      <c r="V78" s="92">
        <f>SUM(IF(Užs1!F117="PVC-08mm",(Užs1!E117/1000)*Užs1!L117,0)+(IF(Užs1!G117="PVC-08mm",(Užs1!E117/1000)*Užs1!L117,0)+(IF(Užs1!I117="PVC-08mm",(Užs1!H117/1000)*Užs1!L117,0)+(IF(Užs1!J117="PVC-08mm",(Užs1!H117/1000)*Užs1!L117,0)))))</f>
        <v>0</v>
      </c>
      <c r="W78" s="92">
        <f>SUM(IF(Užs1!F117="PVC-1mm",(Užs1!E117/1000)*Užs1!L117,0)+(IF(Užs1!G117="PVC-1mm",(Užs1!E117/1000)*Užs1!L117,0)+(IF(Užs1!I117="PVC-1mm",(Užs1!H117/1000)*Užs1!L117,0)+(IF(Užs1!J117="PVC-1mm",(Užs1!H117/1000)*Užs1!L117,0)))))</f>
        <v>0</v>
      </c>
      <c r="X78" s="92">
        <f>SUM(IF(Užs1!F117="PVC-2mm",(Užs1!E117/1000)*Užs1!L117,0)+(IF(Užs1!G117="PVC-2mm",(Užs1!E117/1000)*Užs1!L117,0)+(IF(Užs1!I117="PVC-2mm",(Užs1!H117/1000)*Užs1!L117,0)+(IF(Užs1!J117="PVC-2mm",(Užs1!H117/1000)*Užs1!L117,0)))))</f>
        <v>0</v>
      </c>
      <c r="Y78" s="92">
        <f>SUM(IF(Užs1!F117="PVC-42/2mm",(Užs1!E117/1000)*Užs1!L117,0)+(IF(Užs1!G117="PVC-42/2mm",(Užs1!E117/1000)*Užs1!L117,0)+(IF(Užs1!I117="PVC-42/2mm",(Užs1!H117/1000)*Užs1!L117,0)+(IF(Užs1!J117="PVC-42/2mm",(Užs1!H117/1000)*Užs1!L117,0)))))</f>
        <v>0</v>
      </c>
      <c r="Z78" s="313">
        <f>SUM(IF(Užs1!F117="BESIULIS-08mm",(Užs1!E117/1000)*Užs1!L117,0)+(IF(Užs1!G117="BESIULIS-08mm",(Užs1!E117/1000)*Užs1!L117,0)+(IF(Užs1!I117="BESIULIS-08mm",(Užs1!H117/1000)*Užs1!L117,0)+(IF(Užs1!J117="BESIULIS-08mm",(Užs1!H117/1000)*Užs1!L117,0)))))</f>
        <v>0</v>
      </c>
      <c r="AA78" s="313">
        <f>SUM(IF(Užs1!F117="BESIULIS-1mm",(Užs1!E117/1000)*Užs1!L117,0)+(IF(Užs1!G117="BESIULIS-1mm",(Užs1!E117/1000)*Užs1!L117,0)+(IF(Užs1!I117="BESIULIS-1mm",(Užs1!H117/1000)*Užs1!L117,0)+(IF(Užs1!J117="BESIULIS-1mm",(Užs1!H117/1000)*Užs1!L117,0)))))</f>
        <v>0</v>
      </c>
      <c r="AB78" s="313">
        <f>SUM(IF(Užs1!F117="BESIULIS-2mm",(Užs1!E117/1000)*Užs1!L117,0)+(IF(Užs1!G117="BESIULIS-2mm",(Užs1!E117/1000)*Užs1!L117,0)+(IF(Užs1!I117="BESIULIS-2mm",(Užs1!H117/1000)*Užs1!L117,0)+(IF(Užs1!J117="BESIULIS-2mm",(Užs1!H117/1000)*Užs1!L117,0)))))</f>
        <v>0</v>
      </c>
      <c r="AC78" s="93">
        <f>SUM(IF(Užs1!F117="KLIEN-PVC-04mm",(Užs1!E117/1000)*Užs1!L117,0)+(IF(Užs1!G117="KLIEN-PVC-04mm",(Užs1!E117/1000)*Užs1!L117,0)+(IF(Užs1!I117="KLIEN-PVC-04mm",(Užs1!H117/1000)*Užs1!L117,0)+(IF(Užs1!J117="KLIEN-PVC-04mm",(Užs1!H117/1000)*Užs1!L117,0)))))</f>
        <v>0</v>
      </c>
      <c r="AD78" s="93">
        <f>SUM(IF(Užs1!F117="KLIEN-PVC-06mm",(Užs1!E117/1000)*Užs1!L117,0)+(IF(Užs1!G117="KLIEN-PVC-06mm",(Užs1!E117/1000)*Užs1!L117,0)+(IF(Užs1!I117="KLIEN-PVC-06mm",(Užs1!H117/1000)*Užs1!L117,0)+(IF(Užs1!J117="KLIEN-PVC-06mm",(Užs1!H117/1000)*Užs1!L117,0)))))</f>
        <v>0</v>
      </c>
      <c r="AE78" s="93">
        <f>SUM(IF(Užs1!F117="KLIEN-PVC-08mm",(Užs1!E117/1000)*Užs1!L117,0)+(IF(Užs1!G117="KLIEN-PVC-08mm",(Užs1!E117/1000)*Užs1!L117,0)+(IF(Užs1!I117="KLIEN-PVC-08mm",(Užs1!H117/1000)*Užs1!L117,0)+(IF(Užs1!J117="KLIEN-PVC-08mm",(Užs1!H117/1000)*Užs1!L117,0)))))</f>
        <v>0</v>
      </c>
      <c r="AF78" s="93">
        <f>SUM(IF(Užs1!F117="KLIEN-PVC-1mm",(Užs1!E117/1000)*Užs1!L117,0)+(IF(Užs1!G117="KLIEN-PVC-1mm",(Užs1!E117/1000)*Užs1!L117,0)+(IF(Užs1!I117="KLIEN-PVC-1mm",(Užs1!H117/1000)*Užs1!L117,0)+(IF(Užs1!J117="KLIEN-PVC-1mm",(Užs1!H117/1000)*Užs1!L117,0)))))</f>
        <v>0</v>
      </c>
      <c r="AG78" s="93">
        <f>SUM(IF(Užs1!F117="KLIEN-PVC-2mm",(Užs1!E117/1000)*Užs1!L117,0)+(IF(Užs1!G117="KLIEN-PVC-2mm",(Užs1!E117/1000)*Užs1!L117,0)+(IF(Užs1!I117="KLIEN-PVC-2mm",(Užs1!H117/1000)*Užs1!L117,0)+(IF(Užs1!J117="KLIEN-PVC-2mm",(Užs1!H117/1000)*Užs1!L117,0)))))</f>
        <v>0</v>
      </c>
      <c r="AH78" s="93">
        <f>SUM(IF(Užs1!F117="KLIEN-PVC-42/2mm",(Užs1!E117/1000)*Užs1!L117,0)+(IF(Užs1!G117="KLIEN-PVC-42/2mm",(Užs1!E117/1000)*Užs1!L117,0)+(IF(Užs1!I117="KLIEN-PVC-42/2mm",(Užs1!H117/1000)*Užs1!L117,0)+(IF(Užs1!J117="KLIEN-PVC-42/2mm",(Užs1!H117/1000)*Užs1!L117,0)))))</f>
        <v>0</v>
      </c>
      <c r="AI78" s="315">
        <f>SUM(IF(Užs1!F117="KLIEN-BESIUL-08mm",(Užs1!E117/1000)*Užs1!L117,0)+(IF(Užs1!G117="KLIEN-BESIUL-08mm",(Užs1!E117/1000)*Užs1!L117,0)+(IF(Užs1!I117="KLIEN-BESIUL-08mm",(Užs1!H117/1000)*Užs1!L117,0)+(IF(Užs1!J117="KLIEN-BESIUL-08mm",(Užs1!H117/1000)*Užs1!L117,0)))))</f>
        <v>0</v>
      </c>
      <c r="AJ78" s="315">
        <f>SUM(IF(Užs1!F117="KLIEN-BESIUL-1mm",(Užs1!E117/1000)*Užs1!L117,0)+(IF(Užs1!G117="KLIEN-BESIUL-1mm",(Užs1!E117/1000)*Užs1!L117,0)+(IF(Užs1!I117="KLIEN-BESIUL-1mm",(Užs1!H117/1000)*Užs1!L117,0)+(IF(Užs1!J117="KLIEN-BESIUL-1mm",(Užs1!H117/1000)*Užs1!L117,0)))))</f>
        <v>0</v>
      </c>
      <c r="AK78" s="315">
        <f>SUM(IF(Užs1!F117="KLIEN-BESIUL-2mm",(Užs1!E117/1000)*Užs1!L117,0)+(IF(Užs1!G117="KLIEN-BESIUL-2mm",(Užs1!E117/1000)*Užs1!L117,0)+(IF(Užs1!I117="KLIEN-BESIUL-2mm",(Užs1!H117/1000)*Užs1!L117,0)+(IF(Užs1!J117="KLIEN-BESIUL-2mm",(Užs1!H117/1000)*Užs1!L117,0)))))</f>
        <v>0</v>
      </c>
      <c r="AL78" s="94">
        <f>SUM(IF(Užs1!F117="NE-PL-PVC-04mm",(Užs1!E117/1000)*Užs1!L117,0)+(IF(Užs1!G117="NE-PL-PVC-04mm",(Užs1!E117/1000)*Užs1!L117,0)+(IF(Užs1!I117="NE-PL-PVC-04mm",(Užs1!H117/1000)*Užs1!L117,0)+(IF(Užs1!J117="NE-PL-PVC-04mm",(Užs1!H117/1000)*Užs1!L117,0)))))</f>
        <v>0</v>
      </c>
      <c r="AM78" s="94">
        <f>SUM(IF(Užs1!F117="NE-PL-PVC-06mm",(Užs1!E117/1000)*Užs1!L117,0)+(IF(Užs1!G117="NE-PL-PVC-06mm",(Užs1!E117/1000)*Užs1!L117,0)+(IF(Užs1!I117="NE-PL-PVC-06mm",(Užs1!H117/1000)*Užs1!L117,0)+(IF(Užs1!J117="NE-PL-PVC-06mm",(Užs1!H117/1000)*Užs1!L117,0)))))</f>
        <v>0</v>
      </c>
      <c r="AN78" s="94">
        <f>SUM(IF(Užs1!F117="NE-PL-PVC-08mm",(Užs1!E117/1000)*Užs1!L117,0)+(IF(Užs1!G117="NE-PL-PVC-08mm",(Užs1!E117/1000)*Užs1!L117,0)+(IF(Užs1!I117="NE-PL-PVC-08mm",(Užs1!H117/1000)*Užs1!L117,0)+(IF(Užs1!J117="NE-PL-PVC-08mm",(Užs1!H117/1000)*Užs1!L117,0)))))</f>
        <v>0</v>
      </c>
      <c r="AO78" s="94">
        <f>SUM(IF(Užs1!F117="NE-PL-PVC-1mm",(Užs1!E117/1000)*Užs1!L117,0)+(IF(Užs1!G117="NE-PL-PVC-1mm",(Užs1!E117/1000)*Užs1!L117,0)+(IF(Užs1!I117="NE-PL-PVC-1mm",(Užs1!H117/1000)*Užs1!L117,0)+(IF(Užs1!J117="NE-PL-PVC-1mm",(Užs1!H117/1000)*Užs1!L117,0)))))</f>
        <v>0</v>
      </c>
      <c r="AP78" s="94">
        <f>SUM(IF(Užs1!F117="NE-PL-PVC-2mm",(Užs1!E117/1000)*Užs1!L117,0)+(IF(Užs1!G117="NE-PL-PVC-2mm",(Užs1!E117/1000)*Užs1!L117,0)+(IF(Užs1!I117="NE-PL-PVC-2mm",(Užs1!H117/1000)*Užs1!L117,0)+(IF(Užs1!J117="NE-PL-PVC-2mm",(Užs1!H117/1000)*Užs1!L117,0)))))</f>
        <v>0</v>
      </c>
      <c r="AQ78" s="94">
        <f>SUM(IF(Užs1!F117="NE-PL-PVC-42/2mm",(Užs1!E117/1000)*Užs1!L117,0)+(IF(Užs1!G117="NE-PL-PVC-42/2mm",(Užs1!E117/1000)*Užs1!L117,0)+(IF(Užs1!I117="NE-PL-PVC-42/2mm",(Užs1!H117/1000)*Užs1!L117,0)+(IF(Užs1!J117="NE-PL-PVC-42/2mm",(Užs1!H117/1000)*Užs1!L117,0)))))</f>
        <v>0</v>
      </c>
      <c r="AR78" s="79"/>
    </row>
    <row r="79" spans="1:44" ht="16.8">
      <c r="A79" s="79"/>
      <c r="B79" s="79"/>
      <c r="C79" s="95"/>
      <c r="D79" s="79"/>
      <c r="E79" s="79"/>
      <c r="F79" s="79"/>
      <c r="G79" s="79"/>
      <c r="H79" s="79"/>
      <c r="I79" s="79"/>
      <c r="J79" s="79"/>
      <c r="K79" s="87">
        <v>78</v>
      </c>
      <c r="L79" s="88">
        <f>Užs1!L118</f>
        <v>0</v>
      </c>
      <c r="M79" s="89">
        <f>(Užs1!E118/1000)*(Užs1!H118/1000)*Užs1!L118</f>
        <v>0</v>
      </c>
      <c r="N79" s="90">
        <f>SUM(IF(Užs1!F118="MEL",(Užs1!E118/1000)*Užs1!L118,0)+(IF(Užs1!G118="MEL",(Užs1!E118/1000)*Užs1!L118,0)+(IF(Užs1!I118="MEL",(Užs1!H118/1000)*Užs1!L118,0)+(IF(Užs1!J118="MEL",(Užs1!H118/1000)*Užs1!L118,0)))))</f>
        <v>0</v>
      </c>
      <c r="O79" s="91">
        <f>SUM(IF(Užs1!F118="MEL-BALTAS",(Užs1!E118/1000)*Užs1!L118,0)+(IF(Užs1!G118="MEL-BALTAS",(Užs1!E118/1000)*Užs1!L118,0)+(IF(Užs1!I118="MEL-BALTAS",(Užs1!H118/1000)*Užs1!L118,0)+(IF(Užs1!J118="MEL-BALTAS",(Užs1!H118/1000)*Užs1!L118,0)))))</f>
        <v>0</v>
      </c>
      <c r="P79" s="91">
        <f>SUM(IF(Užs1!F118="MEL-PILKAS",(Užs1!E118/1000)*Užs1!L118,0)+(IF(Užs1!G118="MEL-PILKAS",(Užs1!E118/1000)*Užs1!L118,0)+(IF(Užs1!I118="MEL-PILKAS",(Užs1!H118/1000)*Užs1!L118,0)+(IF(Užs1!J118="MEL-PILKAS",(Užs1!H118/1000)*Užs1!L118,0)))))</f>
        <v>0</v>
      </c>
      <c r="Q79" s="91">
        <f>SUM(IF(Užs1!F118="MEL-KLIENTO",(Užs1!E118/1000)*Užs1!L118,0)+(IF(Užs1!G118="MEL-KLIENTO",(Užs1!E118/1000)*Užs1!L118,0)+(IF(Užs1!I118="MEL-KLIENTO",(Užs1!H118/1000)*Užs1!L118,0)+(IF(Užs1!J118="MEL-KLIENTO",(Užs1!H118/1000)*Užs1!L118,0)))))</f>
        <v>0</v>
      </c>
      <c r="R79" s="91">
        <f>SUM(IF(Užs1!F118="MEL-NE-PL",(Užs1!E118/1000)*Užs1!L118,0)+(IF(Užs1!G118="MEL-NE-PL",(Užs1!E118/1000)*Užs1!L118,0)+(IF(Užs1!I118="MEL-NE-PL",(Užs1!H118/1000)*Užs1!L118,0)+(IF(Užs1!J118="MEL-NE-PL",(Užs1!H118/1000)*Užs1!L118,0)))))</f>
        <v>0</v>
      </c>
      <c r="S79" s="91">
        <f>SUM(IF(Užs1!F118="MEL-40mm",(Užs1!E118/1000)*Užs1!L118,0)+(IF(Užs1!G118="MEL-40mm",(Užs1!E118/1000)*Užs1!L118,0)+(IF(Užs1!I118="MEL-40mm",(Užs1!H118/1000)*Užs1!L118,0)+(IF(Užs1!J118="MEL-40mm",(Užs1!H118/1000)*Užs1!L118,0)))))</f>
        <v>0</v>
      </c>
      <c r="T79" s="92">
        <f>SUM(IF(Užs1!F118="PVC-04mm",(Užs1!E118/1000)*Užs1!L118,0)+(IF(Užs1!G118="PVC-04mm",(Užs1!E118/1000)*Užs1!L118,0)+(IF(Užs1!I118="PVC-04mm",(Užs1!H118/1000)*Užs1!L118,0)+(IF(Užs1!J118="PVC-04mm",(Užs1!H118/1000)*Užs1!L118,0)))))</f>
        <v>0</v>
      </c>
      <c r="U79" s="92">
        <f>SUM(IF(Užs1!F118="PVC-06mm",(Užs1!E118/1000)*Užs1!L118,0)+(IF(Užs1!G118="PVC-06mm",(Užs1!E118/1000)*Užs1!L118,0)+(IF(Užs1!I118="PVC-06mm",(Užs1!H118/1000)*Užs1!L118,0)+(IF(Užs1!J118="PVC-06mm",(Užs1!H118/1000)*Užs1!L118,0)))))</f>
        <v>0</v>
      </c>
      <c r="V79" s="92">
        <f>SUM(IF(Užs1!F118="PVC-08mm",(Užs1!E118/1000)*Užs1!L118,0)+(IF(Užs1!G118="PVC-08mm",(Užs1!E118/1000)*Užs1!L118,0)+(IF(Užs1!I118="PVC-08mm",(Užs1!H118/1000)*Užs1!L118,0)+(IF(Užs1!J118="PVC-08mm",(Užs1!H118/1000)*Užs1!L118,0)))))</f>
        <v>0</v>
      </c>
      <c r="W79" s="92">
        <f>SUM(IF(Užs1!F118="PVC-1mm",(Užs1!E118/1000)*Užs1!L118,0)+(IF(Užs1!G118="PVC-1mm",(Užs1!E118/1000)*Užs1!L118,0)+(IF(Užs1!I118="PVC-1mm",(Užs1!H118/1000)*Užs1!L118,0)+(IF(Užs1!J118="PVC-1mm",(Užs1!H118/1000)*Užs1!L118,0)))))</f>
        <v>0</v>
      </c>
      <c r="X79" s="92">
        <f>SUM(IF(Užs1!F118="PVC-2mm",(Užs1!E118/1000)*Užs1!L118,0)+(IF(Užs1!G118="PVC-2mm",(Užs1!E118/1000)*Užs1!L118,0)+(IF(Užs1!I118="PVC-2mm",(Užs1!H118/1000)*Užs1!L118,0)+(IF(Užs1!J118="PVC-2mm",(Užs1!H118/1000)*Užs1!L118,0)))))</f>
        <v>0</v>
      </c>
      <c r="Y79" s="92">
        <f>SUM(IF(Užs1!F118="PVC-42/2mm",(Užs1!E118/1000)*Užs1!L118,0)+(IF(Užs1!G118="PVC-42/2mm",(Užs1!E118/1000)*Užs1!L118,0)+(IF(Užs1!I118="PVC-42/2mm",(Užs1!H118/1000)*Užs1!L118,0)+(IF(Užs1!J118="PVC-42/2mm",(Užs1!H118/1000)*Užs1!L118,0)))))</f>
        <v>0</v>
      </c>
      <c r="Z79" s="313">
        <f>SUM(IF(Užs1!F118="BESIULIS-08mm",(Užs1!E118/1000)*Užs1!L118,0)+(IF(Užs1!G118="BESIULIS-08mm",(Užs1!E118/1000)*Užs1!L118,0)+(IF(Užs1!I118="BESIULIS-08mm",(Užs1!H118/1000)*Užs1!L118,0)+(IF(Užs1!J118="BESIULIS-08mm",(Užs1!H118/1000)*Užs1!L118,0)))))</f>
        <v>0</v>
      </c>
      <c r="AA79" s="313">
        <f>SUM(IF(Užs1!F118="BESIULIS-1mm",(Užs1!E118/1000)*Užs1!L118,0)+(IF(Užs1!G118="BESIULIS-1mm",(Užs1!E118/1000)*Užs1!L118,0)+(IF(Užs1!I118="BESIULIS-1mm",(Užs1!H118/1000)*Užs1!L118,0)+(IF(Užs1!J118="BESIULIS-1mm",(Užs1!H118/1000)*Užs1!L118,0)))))</f>
        <v>0</v>
      </c>
      <c r="AB79" s="313">
        <f>SUM(IF(Užs1!F118="BESIULIS-2mm",(Užs1!E118/1000)*Užs1!L118,0)+(IF(Užs1!G118="BESIULIS-2mm",(Užs1!E118/1000)*Užs1!L118,0)+(IF(Užs1!I118="BESIULIS-2mm",(Užs1!H118/1000)*Užs1!L118,0)+(IF(Užs1!J118="BESIULIS-2mm",(Užs1!H118/1000)*Užs1!L118,0)))))</f>
        <v>0</v>
      </c>
      <c r="AC79" s="93">
        <f>SUM(IF(Užs1!F118="KLIEN-PVC-04mm",(Užs1!E118/1000)*Užs1!L118,0)+(IF(Užs1!G118="KLIEN-PVC-04mm",(Užs1!E118/1000)*Užs1!L118,0)+(IF(Užs1!I118="KLIEN-PVC-04mm",(Užs1!H118/1000)*Užs1!L118,0)+(IF(Užs1!J118="KLIEN-PVC-04mm",(Užs1!H118/1000)*Užs1!L118,0)))))</f>
        <v>0</v>
      </c>
      <c r="AD79" s="93">
        <f>SUM(IF(Užs1!F118="KLIEN-PVC-06mm",(Užs1!E118/1000)*Užs1!L118,0)+(IF(Užs1!G118="KLIEN-PVC-06mm",(Užs1!E118/1000)*Užs1!L118,0)+(IF(Užs1!I118="KLIEN-PVC-06mm",(Užs1!H118/1000)*Užs1!L118,0)+(IF(Užs1!J118="KLIEN-PVC-06mm",(Užs1!H118/1000)*Užs1!L118,0)))))</f>
        <v>0</v>
      </c>
      <c r="AE79" s="93">
        <f>SUM(IF(Užs1!F118="KLIEN-PVC-08mm",(Užs1!E118/1000)*Užs1!L118,0)+(IF(Užs1!G118="KLIEN-PVC-08mm",(Užs1!E118/1000)*Užs1!L118,0)+(IF(Užs1!I118="KLIEN-PVC-08mm",(Užs1!H118/1000)*Užs1!L118,0)+(IF(Užs1!J118="KLIEN-PVC-08mm",(Užs1!H118/1000)*Užs1!L118,0)))))</f>
        <v>0</v>
      </c>
      <c r="AF79" s="93">
        <f>SUM(IF(Užs1!F118="KLIEN-PVC-1mm",(Užs1!E118/1000)*Užs1!L118,0)+(IF(Užs1!G118="KLIEN-PVC-1mm",(Užs1!E118/1000)*Užs1!L118,0)+(IF(Užs1!I118="KLIEN-PVC-1mm",(Užs1!H118/1000)*Užs1!L118,0)+(IF(Užs1!J118="KLIEN-PVC-1mm",(Užs1!H118/1000)*Užs1!L118,0)))))</f>
        <v>0</v>
      </c>
      <c r="AG79" s="93">
        <f>SUM(IF(Užs1!F118="KLIEN-PVC-2mm",(Užs1!E118/1000)*Užs1!L118,0)+(IF(Užs1!G118="KLIEN-PVC-2mm",(Užs1!E118/1000)*Užs1!L118,0)+(IF(Užs1!I118="KLIEN-PVC-2mm",(Užs1!H118/1000)*Užs1!L118,0)+(IF(Užs1!J118="KLIEN-PVC-2mm",(Užs1!H118/1000)*Užs1!L118,0)))))</f>
        <v>0</v>
      </c>
      <c r="AH79" s="93">
        <f>SUM(IF(Užs1!F118="KLIEN-PVC-42/2mm",(Užs1!E118/1000)*Užs1!L118,0)+(IF(Užs1!G118="KLIEN-PVC-42/2mm",(Užs1!E118/1000)*Užs1!L118,0)+(IF(Užs1!I118="KLIEN-PVC-42/2mm",(Užs1!H118/1000)*Užs1!L118,0)+(IF(Užs1!J118="KLIEN-PVC-42/2mm",(Užs1!H118/1000)*Užs1!L118,0)))))</f>
        <v>0</v>
      </c>
      <c r="AI79" s="315">
        <f>SUM(IF(Užs1!F118="KLIEN-BESIUL-08mm",(Užs1!E118/1000)*Užs1!L118,0)+(IF(Užs1!G118="KLIEN-BESIUL-08mm",(Užs1!E118/1000)*Užs1!L118,0)+(IF(Užs1!I118="KLIEN-BESIUL-08mm",(Užs1!H118/1000)*Užs1!L118,0)+(IF(Užs1!J118="KLIEN-BESIUL-08mm",(Užs1!H118/1000)*Užs1!L118,0)))))</f>
        <v>0</v>
      </c>
      <c r="AJ79" s="315">
        <f>SUM(IF(Užs1!F118="KLIEN-BESIUL-1mm",(Užs1!E118/1000)*Užs1!L118,0)+(IF(Užs1!G118="KLIEN-BESIUL-1mm",(Užs1!E118/1000)*Užs1!L118,0)+(IF(Užs1!I118="KLIEN-BESIUL-1mm",(Užs1!H118/1000)*Užs1!L118,0)+(IF(Užs1!J118="KLIEN-BESIUL-1mm",(Užs1!H118/1000)*Užs1!L118,0)))))</f>
        <v>0</v>
      </c>
      <c r="AK79" s="315">
        <f>SUM(IF(Užs1!F118="KLIEN-BESIUL-2mm",(Užs1!E118/1000)*Užs1!L118,0)+(IF(Užs1!G118="KLIEN-BESIUL-2mm",(Užs1!E118/1000)*Užs1!L118,0)+(IF(Užs1!I118="KLIEN-BESIUL-2mm",(Užs1!H118/1000)*Užs1!L118,0)+(IF(Užs1!J118="KLIEN-BESIUL-2mm",(Užs1!H118/1000)*Užs1!L118,0)))))</f>
        <v>0</v>
      </c>
      <c r="AL79" s="94">
        <f>SUM(IF(Užs1!F118="NE-PL-PVC-04mm",(Užs1!E118/1000)*Užs1!L118,0)+(IF(Užs1!G118="NE-PL-PVC-04mm",(Užs1!E118/1000)*Užs1!L118,0)+(IF(Užs1!I118="NE-PL-PVC-04mm",(Užs1!H118/1000)*Užs1!L118,0)+(IF(Užs1!J118="NE-PL-PVC-04mm",(Užs1!H118/1000)*Užs1!L118,0)))))</f>
        <v>0</v>
      </c>
      <c r="AM79" s="94">
        <f>SUM(IF(Užs1!F118="NE-PL-PVC-06mm",(Užs1!E118/1000)*Užs1!L118,0)+(IF(Užs1!G118="NE-PL-PVC-06mm",(Užs1!E118/1000)*Užs1!L118,0)+(IF(Užs1!I118="NE-PL-PVC-06mm",(Užs1!H118/1000)*Užs1!L118,0)+(IF(Užs1!J118="NE-PL-PVC-06mm",(Užs1!H118/1000)*Užs1!L118,0)))))</f>
        <v>0</v>
      </c>
      <c r="AN79" s="94">
        <f>SUM(IF(Užs1!F118="NE-PL-PVC-08mm",(Užs1!E118/1000)*Užs1!L118,0)+(IF(Užs1!G118="NE-PL-PVC-08mm",(Užs1!E118/1000)*Užs1!L118,0)+(IF(Užs1!I118="NE-PL-PVC-08mm",(Užs1!H118/1000)*Užs1!L118,0)+(IF(Užs1!J118="NE-PL-PVC-08mm",(Užs1!H118/1000)*Užs1!L118,0)))))</f>
        <v>0</v>
      </c>
      <c r="AO79" s="94">
        <f>SUM(IF(Užs1!F118="NE-PL-PVC-1mm",(Užs1!E118/1000)*Užs1!L118,0)+(IF(Užs1!G118="NE-PL-PVC-1mm",(Užs1!E118/1000)*Užs1!L118,0)+(IF(Užs1!I118="NE-PL-PVC-1mm",(Užs1!H118/1000)*Užs1!L118,0)+(IF(Užs1!J118="NE-PL-PVC-1mm",(Užs1!H118/1000)*Užs1!L118,0)))))</f>
        <v>0</v>
      </c>
      <c r="AP79" s="94">
        <f>SUM(IF(Užs1!F118="NE-PL-PVC-2mm",(Užs1!E118/1000)*Užs1!L118,0)+(IF(Užs1!G118="NE-PL-PVC-2mm",(Užs1!E118/1000)*Užs1!L118,0)+(IF(Užs1!I118="NE-PL-PVC-2mm",(Užs1!H118/1000)*Užs1!L118,0)+(IF(Užs1!J118="NE-PL-PVC-2mm",(Užs1!H118/1000)*Užs1!L118,0)))))</f>
        <v>0</v>
      </c>
      <c r="AQ79" s="94">
        <f>SUM(IF(Užs1!F118="NE-PL-PVC-42/2mm",(Užs1!E118/1000)*Užs1!L118,0)+(IF(Užs1!G118="NE-PL-PVC-42/2mm",(Užs1!E118/1000)*Užs1!L118,0)+(IF(Užs1!I118="NE-PL-PVC-42/2mm",(Užs1!H118/1000)*Užs1!L118,0)+(IF(Užs1!J118="NE-PL-PVC-42/2mm",(Užs1!H118/1000)*Užs1!L118,0)))))</f>
        <v>0</v>
      </c>
      <c r="AR79" s="79"/>
    </row>
    <row r="80" spans="1:44" ht="16.8">
      <c r="A80" s="79"/>
      <c r="B80" s="79"/>
      <c r="C80" s="95"/>
      <c r="D80" s="79"/>
      <c r="E80" s="79"/>
      <c r="F80" s="79"/>
      <c r="G80" s="79"/>
      <c r="H80" s="79"/>
      <c r="I80" s="79"/>
      <c r="J80" s="79"/>
      <c r="K80" s="87">
        <v>79</v>
      </c>
      <c r="L80" s="88">
        <f>Užs1!L119</f>
        <v>0</v>
      </c>
      <c r="M80" s="89">
        <f>(Užs1!E119/1000)*(Užs1!H119/1000)*Užs1!L119</f>
        <v>0</v>
      </c>
      <c r="N80" s="90">
        <f>SUM(IF(Užs1!F119="MEL",(Užs1!E119/1000)*Užs1!L119,0)+(IF(Užs1!G119="MEL",(Užs1!E119/1000)*Užs1!L119,0)+(IF(Užs1!I119="MEL",(Užs1!H119/1000)*Užs1!L119,0)+(IF(Užs1!J119="MEL",(Užs1!H119/1000)*Užs1!L119,0)))))</f>
        <v>0</v>
      </c>
      <c r="O80" s="91">
        <f>SUM(IF(Užs1!F119="MEL-BALTAS",(Užs1!E119/1000)*Užs1!L119,0)+(IF(Užs1!G119="MEL-BALTAS",(Užs1!E119/1000)*Užs1!L119,0)+(IF(Užs1!I119="MEL-BALTAS",(Užs1!H119/1000)*Užs1!L119,0)+(IF(Užs1!J119="MEL-BALTAS",(Užs1!H119/1000)*Užs1!L119,0)))))</f>
        <v>0</v>
      </c>
      <c r="P80" s="91">
        <f>SUM(IF(Užs1!F119="MEL-PILKAS",(Užs1!E119/1000)*Užs1!L119,0)+(IF(Užs1!G119="MEL-PILKAS",(Užs1!E119/1000)*Užs1!L119,0)+(IF(Užs1!I119="MEL-PILKAS",(Užs1!H119/1000)*Užs1!L119,0)+(IF(Užs1!J119="MEL-PILKAS",(Užs1!H119/1000)*Užs1!L119,0)))))</f>
        <v>0</v>
      </c>
      <c r="Q80" s="91">
        <f>SUM(IF(Užs1!F119="MEL-KLIENTO",(Užs1!E119/1000)*Užs1!L119,0)+(IF(Užs1!G119="MEL-KLIENTO",(Užs1!E119/1000)*Užs1!L119,0)+(IF(Užs1!I119="MEL-KLIENTO",(Užs1!H119/1000)*Užs1!L119,0)+(IF(Užs1!J119="MEL-KLIENTO",(Užs1!H119/1000)*Užs1!L119,0)))))</f>
        <v>0</v>
      </c>
      <c r="R80" s="91">
        <f>SUM(IF(Užs1!F119="MEL-NE-PL",(Užs1!E119/1000)*Užs1!L119,0)+(IF(Užs1!G119="MEL-NE-PL",(Užs1!E119/1000)*Užs1!L119,0)+(IF(Užs1!I119="MEL-NE-PL",(Užs1!H119/1000)*Užs1!L119,0)+(IF(Užs1!J119="MEL-NE-PL",(Užs1!H119/1000)*Užs1!L119,0)))))</f>
        <v>0</v>
      </c>
      <c r="S80" s="91">
        <f>SUM(IF(Užs1!F119="MEL-40mm",(Užs1!E119/1000)*Užs1!L119,0)+(IF(Užs1!G119="MEL-40mm",(Užs1!E119/1000)*Užs1!L119,0)+(IF(Užs1!I119="MEL-40mm",(Užs1!H119/1000)*Užs1!L119,0)+(IF(Užs1!J119="MEL-40mm",(Užs1!H119/1000)*Užs1!L119,0)))))</f>
        <v>0</v>
      </c>
      <c r="T80" s="92">
        <f>SUM(IF(Užs1!F119="PVC-04mm",(Užs1!E119/1000)*Užs1!L119,0)+(IF(Užs1!G119="PVC-04mm",(Užs1!E119/1000)*Užs1!L119,0)+(IF(Užs1!I119="PVC-04mm",(Užs1!H119/1000)*Užs1!L119,0)+(IF(Užs1!J119="PVC-04mm",(Užs1!H119/1000)*Užs1!L119,0)))))</f>
        <v>0</v>
      </c>
      <c r="U80" s="92">
        <f>SUM(IF(Užs1!F119="PVC-06mm",(Užs1!E119/1000)*Užs1!L119,0)+(IF(Užs1!G119="PVC-06mm",(Užs1!E119/1000)*Užs1!L119,0)+(IF(Užs1!I119="PVC-06mm",(Užs1!H119/1000)*Užs1!L119,0)+(IF(Užs1!J119="PVC-06mm",(Užs1!H119/1000)*Užs1!L119,0)))))</f>
        <v>0</v>
      </c>
      <c r="V80" s="92">
        <f>SUM(IF(Užs1!F119="PVC-08mm",(Užs1!E119/1000)*Užs1!L119,0)+(IF(Užs1!G119="PVC-08mm",(Užs1!E119/1000)*Užs1!L119,0)+(IF(Užs1!I119="PVC-08mm",(Užs1!H119/1000)*Užs1!L119,0)+(IF(Užs1!J119="PVC-08mm",(Užs1!H119/1000)*Užs1!L119,0)))))</f>
        <v>0</v>
      </c>
      <c r="W80" s="92">
        <f>SUM(IF(Užs1!F119="PVC-1mm",(Užs1!E119/1000)*Užs1!L119,0)+(IF(Užs1!G119="PVC-1mm",(Užs1!E119/1000)*Užs1!L119,0)+(IF(Užs1!I119="PVC-1mm",(Užs1!H119/1000)*Užs1!L119,0)+(IF(Užs1!J119="PVC-1mm",(Užs1!H119/1000)*Užs1!L119,0)))))</f>
        <v>0</v>
      </c>
      <c r="X80" s="92">
        <f>SUM(IF(Užs1!F119="PVC-2mm",(Užs1!E119/1000)*Užs1!L119,0)+(IF(Užs1!G119="PVC-2mm",(Užs1!E119/1000)*Užs1!L119,0)+(IF(Užs1!I119="PVC-2mm",(Užs1!H119/1000)*Užs1!L119,0)+(IF(Užs1!J119="PVC-2mm",(Užs1!H119/1000)*Užs1!L119,0)))))</f>
        <v>0</v>
      </c>
      <c r="Y80" s="92">
        <f>SUM(IF(Užs1!F119="PVC-42/2mm",(Užs1!E119/1000)*Užs1!L119,0)+(IF(Užs1!G119="PVC-42/2mm",(Užs1!E119/1000)*Užs1!L119,0)+(IF(Užs1!I119="PVC-42/2mm",(Užs1!H119/1000)*Užs1!L119,0)+(IF(Užs1!J119="PVC-42/2mm",(Užs1!H119/1000)*Užs1!L119,0)))))</f>
        <v>0</v>
      </c>
      <c r="Z80" s="313">
        <f>SUM(IF(Užs1!F119="BESIULIS-08mm",(Užs1!E119/1000)*Užs1!L119,0)+(IF(Užs1!G119="BESIULIS-08mm",(Užs1!E119/1000)*Užs1!L119,0)+(IF(Užs1!I119="BESIULIS-08mm",(Užs1!H119/1000)*Užs1!L119,0)+(IF(Užs1!J119="BESIULIS-08mm",(Užs1!H119/1000)*Užs1!L119,0)))))</f>
        <v>0</v>
      </c>
      <c r="AA80" s="313">
        <f>SUM(IF(Užs1!F119="BESIULIS-1mm",(Užs1!E119/1000)*Užs1!L119,0)+(IF(Užs1!G119="BESIULIS-1mm",(Užs1!E119/1000)*Užs1!L119,0)+(IF(Užs1!I119="BESIULIS-1mm",(Užs1!H119/1000)*Užs1!L119,0)+(IF(Užs1!J119="BESIULIS-1mm",(Užs1!H119/1000)*Užs1!L119,0)))))</f>
        <v>0</v>
      </c>
      <c r="AB80" s="313">
        <f>SUM(IF(Užs1!F119="BESIULIS-2mm",(Užs1!E119/1000)*Užs1!L119,0)+(IF(Užs1!G119="BESIULIS-2mm",(Užs1!E119/1000)*Užs1!L119,0)+(IF(Užs1!I119="BESIULIS-2mm",(Užs1!H119/1000)*Užs1!L119,0)+(IF(Užs1!J119="BESIULIS-2mm",(Užs1!H119/1000)*Užs1!L119,0)))))</f>
        <v>0</v>
      </c>
      <c r="AC80" s="93">
        <f>SUM(IF(Užs1!F119="KLIEN-PVC-04mm",(Užs1!E119/1000)*Užs1!L119,0)+(IF(Užs1!G119="KLIEN-PVC-04mm",(Užs1!E119/1000)*Užs1!L119,0)+(IF(Užs1!I119="KLIEN-PVC-04mm",(Užs1!H119/1000)*Užs1!L119,0)+(IF(Užs1!J119="KLIEN-PVC-04mm",(Užs1!H119/1000)*Užs1!L119,0)))))</f>
        <v>0</v>
      </c>
      <c r="AD80" s="93">
        <f>SUM(IF(Užs1!F119="KLIEN-PVC-06mm",(Užs1!E119/1000)*Užs1!L119,0)+(IF(Užs1!G119="KLIEN-PVC-06mm",(Užs1!E119/1000)*Užs1!L119,0)+(IF(Užs1!I119="KLIEN-PVC-06mm",(Užs1!H119/1000)*Užs1!L119,0)+(IF(Užs1!J119="KLIEN-PVC-06mm",(Užs1!H119/1000)*Užs1!L119,0)))))</f>
        <v>0</v>
      </c>
      <c r="AE80" s="93">
        <f>SUM(IF(Užs1!F119="KLIEN-PVC-08mm",(Užs1!E119/1000)*Užs1!L119,0)+(IF(Užs1!G119="KLIEN-PVC-08mm",(Užs1!E119/1000)*Užs1!L119,0)+(IF(Užs1!I119="KLIEN-PVC-08mm",(Užs1!H119/1000)*Užs1!L119,0)+(IF(Užs1!J119="KLIEN-PVC-08mm",(Užs1!H119/1000)*Užs1!L119,0)))))</f>
        <v>0</v>
      </c>
      <c r="AF80" s="93">
        <f>SUM(IF(Užs1!F119="KLIEN-PVC-1mm",(Užs1!E119/1000)*Užs1!L119,0)+(IF(Užs1!G119="KLIEN-PVC-1mm",(Užs1!E119/1000)*Užs1!L119,0)+(IF(Užs1!I119="KLIEN-PVC-1mm",(Užs1!H119/1000)*Užs1!L119,0)+(IF(Užs1!J119="KLIEN-PVC-1mm",(Užs1!H119/1000)*Užs1!L119,0)))))</f>
        <v>0</v>
      </c>
      <c r="AG80" s="93">
        <f>SUM(IF(Užs1!F119="KLIEN-PVC-2mm",(Užs1!E119/1000)*Užs1!L119,0)+(IF(Užs1!G119="KLIEN-PVC-2mm",(Užs1!E119/1000)*Užs1!L119,0)+(IF(Užs1!I119="KLIEN-PVC-2mm",(Užs1!H119/1000)*Užs1!L119,0)+(IF(Užs1!J119="KLIEN-PVC-2mm",(Užs1!H119/1000)*Užs1!L119,0)))))</f>
        <v>0</v>
      </c>
      <c r="AH80" s="93">
        <f>SUM(IF(Užs1!F119="KLIEN-PVC-42/2mm",(Užs1!E119/1000)*Užs1!L119,0)+(IF(Užs1!G119="KLIEN-PVC-42/2mm",(Užs1!E119/1000)*Užs1!L119,0)+(IF(Užs1!I119="KLIEN-PVC-42/2mm",(Užs1!H119/1000)*Užs1!L119,0)+(IF(Užs1!J119="KLIEN-PVC-42/2mm",(Užs1!H119/1000)*Užs1!L119,0)))))</f>
        <v>0</v>
      </c>
      <c r="AI80" s="315">
        <f>SUM(IF(Užs1!F119="KLIEN-BESIUL-08mm",(Užs1!E119/1000)*Užs1!L119,0)+(IF(Užs1!G119="KLIEN-BESIUL-08mm",(Užs1!E119/1000)*Užs1!L119,0)+(IF(Užs1!I119="KLIEN-BESIUL-08mm",(Užs1!H119/1000)*Užs1!L119,0)+(IF(Užs1!J119="KLIEN-BESIUL-08mm",(Užs1!H119/1000)*Užs1!L119,0)))))</f>
        <v>0</v>
      </c>
      <c r="AJ80" s="315">
        <f>SUM(IF(Užs1!F119="KLIEN-BESIUL-1mm",(Užs1!E119/1000)*Užs1!L119,0)+(IF(Užs1!G119="KLIEN-BESIUL-1mm",(Užs1!E119/1000)*Užs1!L119,0)+(IF(Užs1!I119="KLIEN-BESIUL-1mm",(Užs1!H119/1000)*Užs1!L119,0)+(IF(Užs1!J119="KLIEN-BESIUL-1mm",(Užs1!H119/1000)*Užs1!L119,0)))))</f>
        <v>0</v>
      </c>
      <c r="AK80" s="315">
        <f>SUM(IF(Užs1!F119="KLIEN-BESIUL-2mm",(Užs1!E119/1000)*Užs1!L119,0)+(IF(Užs1!G119="KLIEN-BESIUL-2mm",(Užs1!E119/1000)*Užs1!L119,0)+(IF(Užs1!I119="KLIEN-BESIUL-2mm",(Užs1!H119/1000)*Užs1!L119,0)+(IF(Užs1!J119="KLIEN-BESIUL-2mm",(Užs1!H119/1000)*Užs1!L119,0)))))</f>
        <v>0</v>
      </c>
      <c r="AL80" s="94">
        <f>SUM(IF(Užs1!F119="NE-PL-PVC-04mm",(Užs1!E119/1000)*Užs1!L119,0)+(IF(Užs1!G119="NE-PL-PVC-04mm",(Užs1!E119/1000)*Užs1!L119,0)+(IF(Užs1!I119="NE-PL-PVC-04mm",(Užs1!H119/1000)*Užs1!L119,0)+(IF(Užs1!J119="NE-PL-PVC-04mm",(Užs1!H119/1000)*Užs1!L119,0)))))</f>
        <v>0</v>
      </c>
      <c r="AM80" s="94">
        <f>SUM(IF(Užs1!F119="NE-PL-PVC-06mm",(Užs1!E119/1000)*Užs1!L119,0)+(IF(Užs1!G119="NE-PL-PVC-06mm",(Užs1!E119/1000)*Užs1!L119,0)+(IF(Užs1!I119="NE-PL-PVC-06mm",(Užs1!H119/1000)*Užs1!L119,0)+(IF(Užs1!J119="NE-PL-PVC-06mm",(Užs1!H119/1000)*Užs1!L119,0)))))</f>
        <v>0</v>
      </c>
      <c r="AN80" s="94">
        <f>SUM(IF(Užs1!F119="NE-PL-PVC-08mm",(Užs1!E119/1000)*Užs1!L119,0)+(IF(Užs1!G119="NE-PL-PVC-08mm",(Užs1!E119/1000)*Užs1!L119,0)+(IF(Užs1!I119="NE-PL-PVC-08mm",(Užs1!H119/1000)*Užs1!L119,0)+(IF(Užs1!J119="NE-PL-PVC-08mm",(Užs1!H119/1000)*Užs1!L119,0)))))</f>
        <v>0</v>
      </c>
      <c r="AO80" s="94">
        <f>SUM(IF(Užs1!F119="NE-PL-PVC-1mm",(Užs1!E119/1000)*Užs1!L119,0)+(IF(Užs1!G119="NE-PL-PVC-1mm",(Užs1!E119/1000)*Užs1!L119,0)+(IF(Užs1!I119="NE-PL-PVC-1mm",(Užs1!H119/1000)*Užs1!L119,0)+(IF(Užs1!J119="NE-PL-PVC-1mm",(Užs1!H119/1000)*Užs1!L119,0)))))</f>
        <v>0</v>
      </c>
      <c r="AP80" s="94">
        <f>SUM(IF(Užs1!F119="NE-PL-PVC-2mm",(Užs1!E119/1000)*Užs1!L119,0)+(IF(Užs1!G119="NE-PL-PVC-2mm",(Užs1!E119/1000)*Užs1!L119,0)+(IF(Užs1!I119="NE-PL-PVC-2mm",(Užs1!H119/1000)*Užs1!L119,0)+(IF(Užs1!J119="NE-PL-PVC-2mm",(Užs1!H119/1000)*Užs1!L119,0)))))</f>
        <v>0</v>
      </c>
      <c r="AQ80" s="94">
        <f>SUM(IF(Užs1!F119="NE-PL-PVC-42/2mm",(Užs1!E119/1000)*Užs1!L119,0)+(IF(Užs1!G119="NE-PL-PVC-42/2mm",(Užs1!E119/1000)*Užs1!L119,0)+(IF(Užs1!I119="NE-PL-PVC-42/2mm",(Užs1!H119/1000)*Užs1!L119,0)+(IF(Užs1!J119="NE-PL-PVC-42/2mm",(Užs1!H119/1000)*Užs1!L119,0)))))</f>
        <v>0</v>
      </c>
      <c r="AR80" s="79"/>
    </row>
    <row r="81" spans="1:44" ht="16.8">
      <c r="A81" s="79"/>
      <c r="B81" s="79"/>
      <c r="C81" s="95"/>
      <c r="D81" s="79"/>
      <c r="E81" s="79"/>
      <c r="F81" s="79"/>
      <c r="G81" s="79"/>
      <c r="H81" s="79"/>
      <c r="I81" s="79"/>
      <c r="J81" s="79"/>
      <c r="K81" s="87">
        <v>80</v>
      </c>
      <c r="L81" s="88">
        <f>Užs1!L120</f>
        <v>0</v>
      </c>
      <c r="M81" s="89">
        <f>(Užs1!E120/1000)*(Užs1!H120/1000)*Užs1!L120</f>
        <v>0</v>
      </c>
      <c r="N81" s="90">
        <f>SUM(IF(Užs1!F120="MEL",(Užs1!E120/1000)*Užs1!L120,0)+(IF(Užs1!G120="MEL",(Užs1!E120/1000)*Užs1!L120,0)+(IF(Užs1!I120="MEL",(Užs1!H120/1000)*Užs1!L120,0)+(IF(Užs1!J120="MEL",(Užs1!H120/1000)*Užs1!L120,0)))))</f>
        <v>0</v>
      </c>
      <c r="O81" s="91">
        <f>SUM(IF(Užs1!F120="MEL-BALTAS",(Užs1!E120/1000)*Užs1!L120,0)+(IF(Užs1!G120="MEL-BALTAS",(Užs1!E120/1000)*Užs1!L120,0)+(IF(Užs1!I120="MEL-BALTAS",(Užs1!H120/1000)*Užs1!L120,0)+(IF(Užs1!J120="MEL-BALTAS",(Užs1!H120/1000)*Užs1!L120,0)))))</f>
        <v>0</v>
      </c>
      <c r="P81" s="91">
        <f>SUM(IF(Užs1!F120="MEL-PILKAS",(Užs1!E120/1000)*Užs1!L120,0)+(IF(Užs1!G120="MEL-PILKAS",(Užs1!E120/1000)*Užs1!L120,0)+(IF(Užs1!I120="MEL-PILKAS",(Užs1!H120/1000)*Užs1!L120,0)+(IF(Užs1!J120="MEL-PILKAS",(Užs1!H120/1000)*Užs1!L120,0)))))</f>
        <v>0</v>
      </c>
      <c r="Q81" s="91">
        <f>SUM(IF(Užs1!F120="MEL-KLIENTO",(Užs1!E120/1000)*Užs1!L120,0)+(IF(Užs1!G120="MEL-KLIENTO",(Užs1!E120/1000)*Užs1!L120,0)+(IF(Užs1!I120="MEL-KLIENTO",(Užs1!H120/1000)*Užs1!L120,0)+(IF(Užs1!J120="MEL-KLIENTO",(Užs1!H120/1000)*Užs1!L120,0)))))</f>
        <v>0</v>
      </c>
      <c r="R81" s="91">
        <f>SUM(IF(Užs1!F120="MEL-NE-PL",(Užs1!E120/1000)*Užs1!L120,0)+(IF(Užs1!G120="MEL-NE-PL",(Užs1!E120/1000)*Užs1!L120,0)+(IF(Užs1!I120="MEL-NE-PL",(Užs1!H120/1000)*Užs1!L120,0)+(IF(Užs1!J120="MEL-NE-PL",(Užs1!H120/1000)*Užs1!L120,0)))))</f>
        <v>0</v>
      </c>
      <c r="S81" s="91">
        <f>SUM(IF(Užs1!F120="MEL-40mm",(Užs1!E120/1000)*Užs1!L120,0)+(IF(Užs1!G120="MEL-40mm",(Užs1!E120/1000)*Užs1!L120,0)+(IF(Užs1!I120="MEL-40mm",(Užs1!H120/1000)*Užs1!L120,0)+(IF(Užs1!J120="MEL-40mm",(Užs1!H120/1000)*Užs1!L120,0)))))</f>
        <v>0</v>
      </c>
      <c r="T81" s="92">
        <f>SUM(IF(Užs1!F120="PVC-04mm",(Užs1!E120/1000)*Užs1!L120,0)+(IF(Užs1!G120="PVC-04mm",(Užs1!E120/1000)*Užs1!L120,0)+(IF(Užs1!I120="PVC-04mm",(Užs1!H120/1000)*Užs1!L120,0)+(IF(Užs1!J120="PVC-04mm",(Užs1!H120/1000)*Užs1!L120,0)))))</f>
        <v>0</v>
      </c>
      <c r="U81" s="92">
        <f>SUM(IF(Užs1!F120="PVC-06mm",(Užs1!E120/1000)*Užs1!L120,0)+(IF(Užs1!G120="PVC-06mm",(Užs1!E120/1000)*Užs1!L120,0)+(IF(Užs1!I120="PVC-06mm",(Užs1!H120/1000)*Užs1!L120,0)+(IF(Užs1!J120="PVC-06mm",(Užs1!H120/1000)*Užs1!L120,0)))))</f>
        <v>0</v>
      </c>
      <c r="V81" s="92">
        <f>SUM(IF(Užs1!F120="PVC-08mm",(Užs1!E120/1000)*Užs1!L120,0)+(IF(Užs1!G120="PVC-08mm",(Užs1!E120/1000)*Užs1!L120,0)+(IF(Užs1!I120="PVC-08mm",(Užs1!H120/1000)*Užs1!L120,0)+(IF(Užs1!J120="PVC-08mm",(Užs1!H120/1000)*Užs1!L120,0)))))</f>
        <v>0</v>
      </c>
      <c r="W81" s="92">
        <f>SUM(IF(Užs1!F120="PVC-1mm",(Užs1!E120/1000)*Užs1!L120,0)+(IF(Užs1!G120="PVC-1mm",(Užs1!E120/1000)*Užs1!L120,0)+(IF(Užs1!I120="PVC-1mm",(Užs1!H120/1000)*Užs1!L120,0)+(IF(Užs1!J120="PVC-1mm",(Užs1!H120/1000)*Užs1!L120,0)))))</f>
        <v>0</v>
      </c>
      <c r="X81" s="92">
        <f>SUM(IF(Užs1!F120="PVC-2mm",(Užs1!E120/1000)*Užs1!L120,0)+(IF(Užs1!G120="PVC-2mm",(Užs1!E120/1000)*Užs1!L120,0)+(IF(Užs1!I120="PVC-2mm",(Užs1!H120/1000)*Užs1!L120,0)+(IF(Užs1!J120="PVC-2mm",(Užs1!H120/1000)*Užs1!L120,0)))))</f>
        <v>0</v>
      </c>
      <c r="Y81" s="92">
        <f>SUM(IF(Užs1!F120="PVC-42/2mm",(Užs1!E120/1000)*Užs1!L120,0)+(IF(Užs1!G120="PVC-42/2mm",(Užs1!E120/1000)*Užs1!L120,0)+(IF(Užs1!I120="PVC-42/2mm",(Užs1!H120/1000)*Užs1!L120,0)+(IF(Užs1!J120="PVC-42/2mm",(Užs1!H120/1000)*Užs1!L120,0)))))</f>
        <v>0</v>
      </c>
      <c r="Z81" s="313">
        <f>SUM(IF(Užs1!F120="BESIULIS-08mm",(Užs1!E120/1000)*Užs1!L120,0)+(IF(Užs1!G120="BESIULIS-08mm",(Užs1!E120/1000)*Užs1!L120,0)+(IF(Užs1!I120="BESIULIS-08mm",(Užs1!H120/1000)*Užs1!L120,0)+(IF(Užs1!J120="BESIULIS-08mm",(Užs1!H120/1000)*Užs1!L120,0)))))</f>
        <v>0</v>
      </c>
      <c r="AA81" s="313">
        <f>SUM(IF(Užs1!F120="BESIULIS-1mm",(Užs1!E120/1000)*Užs1!L120,0)+(IF(Užs1!G120="BESIULIS-1mm",(Užs1!E120/1000)*Užs1!L120,0)+(IF(Užs1!I120="BESIULIS-1mm",(Užs1!H120/1000)*Užs1!L120,0)+(IF(Užs1!J120="BESIULIS-1mm",(Užs1!H120/1000)*Užs1!L120,0)))))</f>
        <v>0</v>
      </c>
      <c r="AB81" s="313">
        <f>SUM(IF(Užs1!F120="BESIULIS-2mm",(Užs1!E120/1000)*Užs1!L120,0)+(IF(Užs1!G120="BESIULIS-2mm",(Užs1!E120/1000)*Užs1!L120,0)+(IF(Užs1!I120="BESIULIS-2mm",(Užs1!H120/1000)*Užs1!L120,0)+(IF(Užs1!J120="BESIULIS-2mm",(Užs1!H120/1000)*Užs1!L120,0)))))</f>
        <v>0</v>
      </c>
      <c r="AC81" s="93">
        <f>SUM(IF(Užs1!F120="KLIEN-PVC-04mm",(Užs1!E120/1000)*Užs1!L120,0)+(IF(Užs1!G120="KLIEN-PVC-04mm",(Užs1!E120/1000)*Užs1!L120,0)+(IF(Užs1!I120="KLIEN-PVC-04mm",(Užs1!H120/1000)*Užs1!L120,0)+(IF(Užs1!J120="KLIEN-PVC-04mm",(Užs1!H120/1000)*Užs1!L120,0)))))</f>
        <v>0</v>
      </c>
      <c r="AD81" s="93">
        <f>SUM(IF(Užs1!F120="KLIEN-PVC-06mm",(Užs1!E120/1000)*Užs1!L120,0)+(IF(Užs1!G120="KLIEN-PVC-06mm",(Užs1!E120/1000)*Užs1!L120,0)+(IF(Užs1!I120="KLIEN-PVC-06mm",(Užs1!H120/1000)*Užs1!L120,0)+(IF(Užs1!J120="KLIEN-PVC-06mm",(Užs1!H120/1000)*Užs1!L120,0)))))</f>
        <v>0</v>
      </c>
      <c r="AE81" s="93">
        <f>SUM(IF(Užs1!F120="KLIEN-PVC-08mm",(Užs1!E120/1000)*Užs1!L120,0)+(IF(Užs1!G120="KLIEN-PVC-08mm",(Užs1!E120/1000)*Užs1!L120,0)+(IF(Užs1!I120="KLIEN-PVC-08mm",(Užs1!H120/1000)*Užs1!L120,0)+(IF(Užs1!J120="KLIEN-PVC-08mm",(Užs1!H120/1000)*Užs1!L120,0)))))</f>
        <v>0</v>
      </c>
      <c r="AF81" s="93">
        <f>SUM(IF(Užs1!F120="KLIEN-PVC-1mm",(Užs1!E120/1000)*Užs1!L120,0)+(IF(Užs1!G120="KLIEN-PVC-1mm",(Užs1!E120/1000)*Užs1!L120,0)+(IF(Užs1!I120="KLIEN-PVC-1mm",(Užs1!H120/1000)*Užs1!L120,0)+(IF(Užs1!J120="KLIEN-PVC-1mm",(Užs1!H120/1000)*Užs1!L120,0)))))</f>
        <v>0</v>
      </c>
      <c r="AG81" s="93">
        <f>SUM(IF(Užs1!F120="KLIEN-PVC-2mm",(Užs1!E120/1000)*Užs1!L120,0)+(IF(Užs1!G120="KLIEN-PVC-2mm",(Užs1!E120/1000)*Užs1!L120,0)+(IF(Užs1!I120="KLIEN-PVC-2mm",(Užs1!H120/1000)*Užs1!L120,0)+(IF(Užs1!J120="KLIEN-PVC-2mm",(Užs1!H120/1000)*Užs1!L120,0)))))</f>
        <v>0</v>
      </c>
      <c r="AH81" s="93">
        <f>SUM(IF(Užs1!F120="KLIEN-PVC-42/2mm",(Užs1!E120/1000)*Užs1!L120,0)+(IF(Užs1!G120="KLIEN-PVC-42/2mm",(Užs1!E120/1000)*Užs1!L120,0)+(IF(Užs1!I120="KLIEN-PVC-42/2mm",(Užs1!H120/1000)*Užs1!L120,0)+(IF(Užs1!J120="KLIEN-PVC-42/2mm",(Užs1!H120/1000)*Užs1!L120,0)))))</f>
        <v>0</v>
      </c>
      <c r="AI81" s="315">
        <f>SUM(IF(Užs1!F120="KLIEN-BESIUL-08mm",(Užs1!E120/1000)*Užs1!L120,0)+(IF(Užs1!G120="KLIEN-BESIUL-08mm",(Užs1!E120/1000)*Užs1!L120,0)+(IF(Užs1!I120="KLIEN-BESIUL-08mm",(Užs1!H120/1000)*Užs1!L120,0)+(IF(Užs1!J120="KLIEN-BESIUL-08mm",(Užs1!H120/1000)*Užs1!L120,0)))))</f>
        <v>0</v>
      </c>
      <c r="AJ81" s="315">
        <f>SUM(IF(Užs1!F120="KLIEN-BESIUL-1mm",(Užs1!E120/1000)*Užs1!L120,0)+(IF(Užs1!G120="KLIEN-BESIUL-1mm",(Užs1!E120/1000)*Užs1!L120,0)+(IF(Užs1!I120="KLIEN-BESIUL-1mm",(Užs1!H120/1000)*Užs1!L120,0)+(IF(Užs1!J120="KLIEN-BESIUL-1mm",(Užs1!H120/1000)*Užs1!L120,0)))))</f>
        <v>0</v>
      </c>
      <c r="AK81" s="315">
        <f>SUM(IF(Užs1!F120="KLIEN-BESIUL-2mm",(Užs1!E120/1000)*Užs1!L120,0)+(IF(Užs1!G120="KLIEN-BESIUL-2mm",(Užs1!E120/1000)*Užs1!L120,0)+(IF(Užs1!I120="KLIEN-BESIUL-2mm",(Užs1!H120/1000)*Užs1!L120,0)+(IF(Užs1!J120="KLIEN-BESIUL-2mm",(Užs1!H120/1000)*Užs1!L120,0)))))</f>
        <v>0</v>
      </c>
      <c r="AL81" s="94">
        <f>SUM(IF(Užs1!F120="NE-PL-PVC-04mm",(Užs1!E120/1000)*Užs1!L120,0)+(IF(Užs1!G120="NE-PL-PVC-04mm",(Užs1!E120/1000)*Užs1!L120,0)+(IF(Užs1!I120="NE-PL-PVC-04mm",(Užs1!H120/1000)*Užs1!L120,0)+(IF(Užs1!J120="NE-PL-PVC-04mm",(Užs1!H120/1000)*Užs1!L120,0)))))</f>
        <v>0</v>
      </c>
      <c r="AM81" s="94">
        <f>SUM(IF(Užs1!F120="NE-PL-PVC-06mm",(Užs1!E120/1000)*Užs1!L120,0)+(IF(Užs1!G120="NE-PL-PVC-06mm",(Užs1!E120/1000)*Užs1!L120,0)+(IF(Užs1!I120="NE-PL-PVC-06mm",(Užs1!H120/1000)*Užs1!L120,0)+(IF(Užs1!J120="NE-PL-PVC-06mm",(Užs1!H120/1000)*Užs1!L120,0)))))</f>
        <v>0</v>
      </c>
      <c r="AN81" s="94">
        <f>SUM(IF(Užs1!F120="NE-PL-PVC-08mm",(Užs1!E120/1000)*Užs1!L120,0)+(IF(Užs1!G120="NE-PL-PVC-08mm",(Užs1!E120/1000)*Užs1!L120,0)+(IF(Užs1!I120="NE-PL-PVC-08mm",(Užs1!H120/1000)*Užs1!L120,0)+(IF(Užs1!J120="NE-PL-PVC-08mm",(Užs1!H120/1000)*Užs1!L120,0)))))</f>
        <v>0</v>
      </c>
      <c r="AO81" s="94">
        <f>SUM(IF(Užs1!F120="NE-PL-PVC-1mm",(Užs1!E120/1000)*Užs1!L120,0)+(IF(Užs1!G120="NE-PL-PVC-1mm",(Užs1!E120/1000)*Užs1!L120,0)+(IF(Užs1!I120="NE-PL-PVC-1mm",(Užs1!H120/1000)*Užs1!L120,0)+(IF(Užs1!J120="NE-PL-PVC-1mm",(Užs1!H120/1000)*Užs1!L120,0)))))</f>
        <v>0</v>
      </c>
      <c r="AP81" s="94">
        <f>SUM(IF(Užs1!F120="NE-PL-PVC-2mm",(Užs1!E120/1000)*Užs1!L120,0)+(IF(Užs1!G120="NE-PL-PVC-2mm",(Užs1!E120/1000)*Užs1!L120,0)+(IF(Užs1!I120="NE-PL-PVC-2mm",(Užs1!H120/1000)*Užs1!L120,0)+(IF(Užs1!J120="NE-PL-PVC-2mm",(Užs1!H120/1000)*Užs1!L120,0)))))</f>
        <v>0</v>
      </c>
      <c r="AQ81" s="94">
        <f>SUM(IF(Užs1!F120="NE-PL-PVC-42/2mm",(Užs1!E120/1000)*Užs1!L120,0)+(IF(Užs1!G120="NE-PL-PVC-42/2mm",(Užs1!E120/1000)*Užs1!L120,0)+(IF(Užs1!I120="NE-PL-PVC-42/2mm",(Užs1!H120/1000)*Užs1!L120,0)+(IF(Užs1!J120="NE-PL-PVC-42/2mm",(Užs1!H120/1000)*Užs1!L120,0)))))</f>
        <v>0</v>
      </c>
      <c r="AR81" s="79"/>
    </row>
    <row r="82" spans="1:44" ht="16.8">
      <c r="A82" s="79"/>
      <c r="B82" s="79"/>
      <c r="C82" s="95"/>
      <c r="D82" s="79"/>
      <c r="E82" s="79"/>
      <c r="F82" s="79"/>
      <c r="G82" s="79"/>
      <c r="H82" s="79"/>
      <c r="I82" s="79"/>
      <c r="J82" s="79"/>
      <c r="K82" s="87">
        <v>81</v>
      </c>
      <c r="L82" s="88">
        <f>Užs1!L121</f>
        <v>0</v>
      </c>
      <c r="M82" s="89">
        <f>(Užs1!E121/1000)*(Užs1!H121/1000)*Užs1!L121</f>
        <v>0</v>
      </c>
      <c r="N82" s="90">
        <f>SUM(IF(Užs1!F121="MEL",(Užs1!E121/1000)*Užs1!L121,0)+(IF(Užs1!G121="MEL",(Užs1!E121/1000)*Užs1!L121,0)+(IF(Užs1!I121="MEL",(Užs1!H121/1000)*Užs1!L121,0)+(IF(Užs1!J121="MEL",(Užs1!H121/1000)*Užs1!L121,0)))))</f>
        <v>0</v>
      </c>
      <c r="O82" s="91">
        <f>SUM(IF(Užs1!F121="MEL-BALTAS",(Užs1!E121/1000)*Užs1!L121,0)+(IF(Užs1!G121="MEL-BALTAS",(Užs1!E121/1000)*Užs1!L121,0)+(IF(Užs1!I121="MEL-BALTAS",(Užs1!H121/1000)*Užs1!L121,0)+(IF(Užs1!J121="MEL-BALTAS",(Užs1!H121/1000)*Užs1!L121,0)))))</f>
        <v>0</v>
      </c>
      <c r="P82" s="91">
        <f>SUM(IF(Užs1!F121="MEL-PILKAS",(Užs1!E121/1000)*Užs1!L121,0)+(IF(Užs1!G121="MEL-PILKAS",(Užs1!E121/1000)*Užs1!L121,0)+(IF(Užs1!I121="MEL-PILKAS",(Užs1!H121/1000)*Užs1!L121,0)+(IF(Užs1!J121="MEL-PILKAS",(Užs1!H121/1000)*Užs1!L121,0)))))</f>
        <v>0</v>
      </c>
      <c r="Q82" s="91">
        <f>SUM(IF(Užs1!F121="MEL-KLIENTO",(Užs1!E121/1000)*Užs1!L121,0)+(IF(Užs1!G121="MEL-KLIENTO",(Užs1!E121/1000)*Užs1!L121,0)+(IF(Užs1!I121="MEL-KLIENTO",(Užs1!H121/1000)*Užs1!L121,0)+(IF(Užs1!J121="MEL-KLIENTO",(Užs1!H121/1000)*Užs1!L121,0)))))</f>
        <v>0</v>
      </c>
      <c r="R82" s="91">
        <f>SUM(IF(Užs1!F121="MEL-NE-PL",(Užs1!E121/1000)*Užs1!L121,0)+(IF(Užs1!G121="MEL-NE-PL",(Užs1!E121/1000)*Užs1!L121,0)+(IF(Užs1!I121="MEL-NE-PL",(Užs1!H121/1000)*Užs1!L121,0)+(IF(Užs1!J121="MEL-NE-PL",(Užs1!H121/1000)*Užs1!L121,0)))))</f>
        <v>0</v>
      </c>
      <c r="S82" s="91">
        <f>SUM(IF(Užs1!F121="MEL-40mm",(Užs1!E121/1000)*Užs1!L121,0)+(IF(Užs1!G121="MEL-40mm",(Užs1!E121/1000)*Užs1!L121,0)+(IF(Užs1!I121="MEL-40mm",(Užs1!H121/1000)*Užs1!L121,0)+(IF(Užs1!J121="MEL-40mm",(Užs1!H121/1000)*Užs1!L121,0)))))</f>
        <v>0</v>
      </c>
      <c r="T82" s="92">
        <f>SUM(IF(Užs1!F121="PVC-04mm",(Užs1!E121/1000)*Užs1!L121,0)+(IF(Užs1!G121="PVC-04mm",(Užs1!E121/1000)*Užs1!L121,0)+(IF(Užs1!I121="PVC-04mm",(Užs1!H121/1000)*Užs1!L121,0)+(IF(Užs1!J121="PVC-04mm",(Užs1!H121/1000)*Užs1!L121,0)))))</f>
        <v>0</v>
      </c>
      <c r="U82" s="92">
        <f>SUM(IF(Užs1!F121="PVC-06mm",(Užs1!E121/1000)*Užs1!L121,0)+(IF(Užs1!G121="PVC-06mm",(Užs1!E121/1000)*Užs1!L121,0)+(IF(Užs1!I121="PVC-06mm",(Užs1!H121/1000)*Užs1!L121,0)+(IF(Užs1!J121="PVC-06mm",(Užs1!H121/1000)*Užs1!L121,0)))))</f>
        <v>0</v>
      </c>
      <c r="V82" s="92">
        <f>SUM(IF(Užs1!F121="PVC-08mm",(Užs1!E121/1000)*Užs1!L121,0)+(IF(Užs1!G121="PVC-08mm",(Užs1!E121/1000)*Užs1!L121,0)+(IF(Užs1!I121="PVC-08mm",(Užs1!H121/1000)*Užs1!L121,0)+(IF(Užs1!J121="PVC-08mm",(Užs1!H121/1000)*Užs1!L121,0)))))</f>
        <v>0</v>
      </c>
      <c r="W82" s="92">
        <f>SUM(IF(Užs1!F121="PVC-1mm",(Užs1!E121/1000)*Užs1!L121,0)+(IF(Užs1!G121="PVC-1mm",(Užs1!E121/1000)*Užs1!L121,0)+(IF(Užs1!I121="PVC-1mm",(Užs1!H121/1000)*Užs1!L121,0)+(IF(Užs1!J121="PVC-1mm",(Užs1!H121/1000)*Užs1!L121,0)))))</f>
        <v>0</v>
      </c>
      <c r="X82" s="92">
        <f>SUM(IF(Užs1!F121="PVC-2mm",(Užs1!E121/1000)*Užs1!L121,0)+(IF(Užs1!G121="PVC-2mm",(Užs1!E121/1000)*Užs1!L121,0)+(IF(Užs1!I121="PVC-2mm",(Užs1!H121/1000)*Užs1!L121,0)+(IF(Užs1!J121="PVC-2mm",(Užs1!H121/1000)*Užs1!L121,0)))))</f>
        <v>0</v>
      </c>
      <c r="Y82" s="92">
        <f>SUM(IF(Užs1!F121="PVC-42/2mm",(Užs1!E121/1000)*Užs1!L121,0)+(IF(Užs1!G121="PVC-42/2mm",(Užs1!E121/1000)*Užs1!L121,0)+(IF(Užs1!I121="PVC-42/2mm",(Užs1!H121/1000)*Užs1!L121,0)+(IF(Užs1!J121="PVC-42/2mm",(Užs1!H121/1000)*Užs1!L121,0)))))</f>
        <v>0</v>
      </c>
      <c r="Z82" s="313">
        <f>SUM(IF(Užs1!F121="BESIULIS-08mm",(Užs1!E121/1000)*Užs1!L121,0)+(IF(Užs1!G121="BESIULIS-08mm",(Užs1!E121/1000)*Užs1!L121,0)+(IF(Užs1!I121="BESIULIS-08mm",(Užs1!H121/1000)*Užs1!L121,0)+(IF(Užs1!J121="BESIULIS-08mm",(Užs1!H121/1000)*Užs1!L121,0)))))</f>
        <v>0</v>
      </c>
      <c r="AA82" s="313">
        <f>SUM(IF(Užs1!F121="BESIULIS-1mm",(Užs1!E121/1000)*Užs1!L121,0)+(IF(Užs1!G121="BESIULIS-1mm",(Užs1!E121/1000)*Užs1!L121,0)+(IF(Užs1!I121="BESIULIS-1mm",(Užs1!H121/1000)*Užs1!L121,0)+(IF(Užs1!J121="BESIULIS-1mm",(Užs1!H121/1000)*Užs1!L121,0)))))</f>
        <v>0</v>
      </c>
      <c r="AB82" s="313">
        <f>SUM(IF(Užs1!F121="BESIULIS-2mm",(Užs1!E121/1000)*Užs1!L121,0)+(IF(Užs1!G121="BESIULIS-2mm",(Užs1!E121/1000)*Užs1!L121,0)+(IF(Užs1!I121="BESIULIS-2mm",(Užs1!H121/1000)*Užs1!L121,0)+(IF(Užs1!J121="BESIULIS-2mm",(Užs1!H121/1000)*Užs1!L121,0)))))</f>
        <v>0</v>
      </c>
      <c r="AC82" s="93">
        <f>SUM(IF(Užs1!F121="KLIEN-PVC-04mm",(Užs1!E121/1000)*Užs1!L121,0)+(IF(Užs1!G121="KLIEN-PVC-04mm",(Užs1!E121/1000)*Užs1!L121,0)+(IF(Užs1!I121="KLIEN-PVC-04mm",(Užs1!H121/1000)*Užs1!L121,0)+(IF(Užs1!J121="KLIEN-PVC-04mm",(Užs1!H121/1000)*Užs1!L121,0)))))</f>
        <v>0</v>
      </c>
      <c r="AD82" s="93">
        <f>SUM(IF(Užs1!F121="KLIEN-PVC-06mm",(Užs1!E121/1000)*Užs1!L121,0)+(IF(Užs1!G121="KLIEN-PVC-06mm",(Užs1!E121/1000)*Užs1!L121,0)+(IF(Užs1!I121="KLIEN-PVC-06mm",(Užs1!H121/1000)*Užs1!L121,0)+(IF(Užs1!J121="KLIEN-PVC-06mm",(Užs1!H121/1000)*Užs1!L121,0)))))</f>
        <v>0</v>
      </c>
      <c r="AE82" s="93">
        <f>SUM(IF(Užs1!F121="KLIEN-PVC-08mm",(Užs1!E121/1000)*Užs1!L121,0)+(IF(Užs1!G121="KLIEN-PVC-08mm",(Užs1!E121/1000)*Užs1!L121,0)+(IF(Užs1!I121="KLIEN-PVC-08mm",(Užs1!H121/1000)*Užs1!L121,0)+(IF(Užs1!J121="KLIEN-PVC-08mm",(Užs1!H121/1000)*Užs1!L121,0)))))</f>
        <v>0</v>
      </c>
      <c r="AF82" s="93">
        <f>SUM(IF(Užs1!F121="KLIEN-PVC-1mm",(Užs1!E121/1000)*Užs1!L121,0)+(IF(Užs1!G121="KLIEN-PVC-1mm",(Užs1!E121/1000)*Užs1!L121,0)+(IF(Užs1!I121="KLIEN-PVC-1mm",(Užs1!H121/1000)*Užs1!L121,0)+(IF(Užs1!J121="KLIEN-PVC-1mm",(Užs1!H121/1000)*Užs1!L121,0)))))</f>
        <v>0</v>
      </c>
      <c r="AG82" s="93">
        <f>SUM(IF(Užs1!F121="KLIEN-PVC-2mm",(Užs1!E121/1000)*Užs1!L121,0)+(IF(Užs1!G121="KLIEN-PVC-2mm",(Užs1!E121/1000)*Užs1!L121,0)+(IF(Užs1!I121="KLIEN-PVC-2mm",(Užs1!H121/1000)*Užs1!L121,0)+(IF(Užs1!J121="KLIEN-PVC-2mm",(Užs1!H121/1000)*Užs1!L121,0)))))</f>
        <v>0</v>
      </c>
      <c r="AH82" s="93">
        <f>SUM(IF(Užs1!F121="KLIEN-PVC-42/2mm",(Užs1!E121/1000)*Užs1!L121,0)+(IF(Užs1!G121="KLIEN-PVC-42/2mm",(Užs1!E121/1000)*Užs1!L121,0)+(IF(Užs1!I121="KLIEN-PVC-42/2mm",(Užs1!H121/1000)*Užs1!L121,0)+(IF(Užs1!J121="KLIEN-PVC-42/2mm",(Užs1!H121/1000)*Užs1!L121,0)))))</f>
        <v>0</v>
      </c>
      <c r="AI82" s="315">
        <f>SUM(IF(Užs1!F121="KLIEN-BESIUL-08mm",(Užs1!E121/1000)*Užs1!L121,0)+(IF(Užs1!G121="KLIEN-BESIUL-08mm",(Užs1!E121/1000)*Užs1!L121,0)+(IF(Užs1!I121="KLIEN-BESIUL-08mm",(Užs1!H121/1000)*Užs1!L121,0)+(IF(Užs1!J121="KLIEN-BESIUL-08mm",(Užs1!H121/1000)*Užs1!L121,0)))))</f>
        <v>0</v>
      </c>
      <c r="AJ82" s="315">
        <f>SUM(IF(Užs1!F121="KLIEN-BESIUL-1mm",(Užs1!E121/1000)*Užs1!L121,0)+(IF(Užs1!G121="KLIEN-BESIUL-1mm",(Užs1!E121/1000)*Užs1!L121,0)+(IF(Užs1!I121="KLIEN-BESIUL-1mm",(Užs1!H121/1000)*Užs1!L121,0)+(IF(Užs1!J121="KLIEN-BESIUL-1mm",(Užs1!H121/1000)*Užs1!L121,0)))))</f>
        <v>0</v>
      </c>
      <c r="AK82" s="315">
        <f>SUM(IF(Užs1!F121="KLIEN-BESIUL-2mm",(Užs1!E121/1000)*Užs1!L121,0)+(IF(Užs1!G121="KLIEN-BESIUL-2mm",(Užs1!E121/1000)*Užs1!L121,0)+(IF(Užs1!I121="KLIEN-BESIUL-2mm",(Užs1!H121/1000)*Užs1!L121,0)+(IF(Užs1!J121="KLIEN-BESIUL-2mm",(Užs1!H121/1000)*Užs1!L121,0)))))</f>
        <v>0</v>
      </c>
      <c r="AL82" s="94">
        <f>SUM(IF(Užs1!F121="NE-PL-PVC-04mm",(Užs1!E121/1000)*Užs1!L121,0)+(IF(Užs1!G121="NE-PL-PVC-04mm",(Užs1!E121/1000)*Užs1!L121,0)+(IF(Užs1!I121="NE-PL-PVC-04mm",(Užs1!H121/1000)*Užs1!L121,0)+(IF(Užs1!J121="NE-PL-PVC-04mm",(Užs1!H121/1000)*Užs1!L121,0)))))</f>
        <v>0</v>
      </c>
      <c r="AM82" s="94">
        <f>SUM(IF(Užs1!F121="NE-PL-PVC-06mm",(Užs1!E121/1000)*Užs1!L121,0)+(IF(Užs1!G121="NE-PL-PVC-06mm",(Užs1!E121/1000)*Užs1!L121,0)+(IF(Užs1!I121="NE-PL-PVC-06mm",(Užs1!H121/1000)*Užs1!L121,0)+(IF(Užs1!J121="NE-PL-PVC-06mm",(Užs1!H121/1000)*Užs1!L121,0)))))</f>
        <v>0</v>
      </c>
      <c r="AN82" s="94">
        <f>SUM(IF(Užs1!F121="NE-PL-PVC-08mm",(Užs1!E121/1000)*Užs1!L121,0)+(IF(Užs1!G121="NE-PL-PVC-08mm",(Užs1!E121/1000)*Užs1!L121,0)+(IF(Užs1!I121="NE-PL-PVC-08mm",(Užs1!H121/1000)*Užs1!L121,0)+(IF(Užs1!J121="NE-PL-PVC-08mm",(Užs1!H121/1000)*Užs1!L121,0)))))</f>
        <v>0</v>
      </c>
      <c r="AO82" s="94">
        <f>SUM(IF(Užs1!F121="NE-PL-PVC-1mm",(Užs1!E121/1000)*Užs1!L121,0)+(IF(Užs1!G121="NE-PL-PVC-1mm",(Užs1!E121/1000)*Užs1!L121,0)+(IF(Užs1!I121="NE-PL-PVC-1mm",(Užs1!H121/1000)*Užs1!L121,0)+(IF(Užs1!J121="NE-PL-PVC-1mm",(Užs1!H121/1000)*Užs1!L121,0)))))</f>
        <v>0</v>
      </c>
      <c r="AP82" s="94">
        <f>SUM(IF(Užs1!F121="NE-PL-PVC-2mm",(Užs1!E121/1000)*Užs1!L121,0)+(IF(Užs1!G121="NE-PL-PVC-2mm",(Užs1!E121/1000)*Užs1!L121,0)+(IF(Užs1!I121="NE-PL-PVC-2mm",(Užs1!H121/1000)*Užs1!L121,0)+(IF(Užs1!J121="NE-PL-PVC-2mm",(Užs1!H121/1000)*Užs1!L121,0)))))</f>
        <v>0</v>
      </c>
      <c r="AQ82" s="94">
        <f>SUM(IF(Užs1!F121="NE-PL-PVC-42/2mm",(Užs1!E121/1000)*Užs1!L121,0)+(IF(Užs1!G121="NE-PL-PVC-42/2mm",(Užs1!E121/1000)*Užs1!L121,0)+(IF(Užs1!I121="NE-PL-PVC-42/2mm",(Užs1!H121/1000)*Užs1!L121,0)+(IF(Užs1!J121="NE-PL-PVC-42/2mm",(Užs1!H121/1000)*Užs1!L121,0)))))</f>
        <v>0</v>
      </c>
      <c r="AR82" s="79"/>
    </row>
    <row r="83" spans="1:44" ht="16.8">
      <c r="A83" s="79"/>
      <c r="B83" s="79"/>
      <c r="C83" s="95"/>
      <c r="D83" s="79"/>
      <c r="E83" s="79"/>
      <c r="F83" s="79"/>
      <c r="G83" s="79"/>
      <c r="H83" s="79"/>
      <c r="I83" s="79"/>
      <c r="J83" s="79"/>
      <c r="K83" s="87">
        <v>82</v>
      </c>
      <c r="L83" s="88">
        <f>Užs1!L122</f>
        <v>0</v>
      </c>
      <c r="M83" s="89">
        <f>(Užs1!E122/1000)*(Užs1!H122/1000)*Užs1!L122</f>
        <v>0</v>
      </c>
      <c r="N83" s="90">
        <f>SUM(IF(Užs1!F122="MEL",(Užs1!E122/1000)*Užs1!L122,0)+(IF(Užs1!G122="MEL",(Užs1!E122/1000)*Užs1!L122,0)+(IF(Užs1!I122="MEL",(Užs1!H122/1000)*Užs1!L122,0)+(IF(Užs1!J122="MEL",(Užs1!H122/1000)*Užs1!L122,0)))))</f>
        <v>0</v>
      </c>
      <c r="O83" s="91">
        <f>SUM(IF(Užs1!F122="MEL-BALTAS",(Užs1!E122/1000)*Užs1!L122,0)+(IF(Užs1!G122="MEL-BALTAS",(Užs1!E122/1000)*Užs1!L122,0)+(IF(Užs1!I122="MEL-BALTAS",(Užs1!H122/1000)*Užs1!L122,0)+(IF(Užs1!J122="MEL-BALTAS",(Užs1!H122/1000)*Užs1!L122,0)))))</f>
        <v>0</v>
      </c>
      <c r="P83" s="91">
        <f>SUM(IF(Užs1!F122="MEL-PILKAS",(Užs1!E122/1000)*Užs1!L122,0)+(IF(Užs1!G122="MEL-PILKAS",(Užs1!E122/1000)*Užs1!L122,0)+(IF(Užs1!I122="MEL-PILKAS",(Užs1!H122/1000)*Užs1!L122,0)+(IF(Užs1!J122="MEL-PILKAS",(Užs1!H122/1000)*Užs1!L122,0)))))</f>
        <v>0</v>
      </c>
      <c r="Q83" s="91">
        <f>SUM(IF(Užs1!F122="MEL-KLIENTO",(Užs1!E122/1000)*Užs1!L122,0)+(IF(Užs1!G122="MEL-KLIENTO",(Užs1!E122/1000)*Užs1!L122,0)+(IF(Užs1!I122="MEL-KLIENTO",(Užs1!H122/1000)*Užs1!L122,0)+(IF(Užs1!J122="MEL-KLIENTO",(Užs1!H122/1000)*Užs1!L122,0)))))</f>
        <v>0</v>
      </c>
      <c r="R83" s="91">
        <f>SUM(IF(Užs1!F122="MEL-NE-PL",(Užs1!E122/1000)*Užs1!L122,0)+(IF(Užs1!G122="MEL-NE-PL",(Užs1!E122/1000)*Užs1!L122,0)+(IF(Užs1!I122="MEL-NE-PL",(Užs1!H122/1000)*Užs1!L122,0)+(IF(Užs1!J122="MEL-NE-PL",(Užs1!H122/1000)*Užs1!L122,0)))))</f>
        <v>0</v>
      </c>
      <c r="S83" s="91">
        <f>SUM(IF(Užs1!F122="MEL-40mm",(Užs1!E122/1000)*Užs1!L122,0)+(IF(Užs1!G122="MEL-40mm",(Užs1!E122/1000)*Užs1!L122,0)+(IF(Užs1!I122="MEL-40mm",(Užs1!H122/1000)*Užs1!L122,0)+(IF(Užs1!J122="MEL-40mm",(Užs1!H122/1000)*Užs1!L122,0)))))</f>
        <v>0</v>
      </c>
      <c r="T83" s="92">
        <f>SUM(IF(Užs1!F122="PVC-04mm",(Užs1!E122/1000)*Užs1!L122,0)+(IF(Užs1!G122="PVC-04mm",(Užs1!E122/1000)*Užs1!L122,0)+(IF(Užs1!I122="PVC-04mm",(Užs1!H122/1000)*Užs1!L122,0)+(IF(Užs1!J122="PVC-04mm",(Užs1!H122/1000)*Užs1!L122,0)))))</f>
        <v>0</v>
      </c>
      <c r="U83" s="92">
        <f>SUM(IF(Užs1!F122="PVC-06mm",(Užs1!E122/1000)*Užs1!L122,0)+(IF(Užs1!G122="PVC-06mm",(Užs1!E122/1000)*Užs1!L122,0)+(IF(Užs1!I122="PVC-06mm",(Užs1!H122/1000)*Užs1!L122,0)+(IF(Užs1!J122="PVC-06mm",(Užs1!H122/1000)*Užs1!L122,0)))))</f>
        <v>0</v>
      </c>
      <c r="V83" s="92">
        <f>SUM(IF(Užs1!F122="PVC-08mm",(Užs1!E122/1000)*Užs1!L122,0)+(IF(Užs1!G122="PVC-08mm",(Užs1!E122/1000)*Užs1!L122,0)+(IF(Užs1!I122="PVC-08mm",(Užs1!H122/1000)*Užs1!L122,0)+(IF(Užs1!J122="PVC-08mm",(Užs1!H122/1000)*Užs1!L122,0)))))</f>
        <v>0</v>
      </c>
      <c r="W83" s="92">
        <f>SUM(IF(Užs1!F122="PVC-1mm",(Užs1!E122/1000)*Užs1!L122,0)+(IF(Užs1!G122="PVC-1mm",(Užs1!E122/1000)*Užs1!L122,0)+(IF(Užs1!I122="PVC-1mm",(Užs1!H122/1000)*Užs1!L122,0)+(IF(Užs1!J122="PVC-1mm",(Užs1!H122/1000)*Užs1!L122,0)))))</f>
        <v>0</v>
      </c>
      <c r="X83" s="92">
        <f>SUM(IF(Užs1!F122="PVC-2mm",(Užs1!E122/1000)*Užs1!L122,0)+(IF(Užs1!G122="PVC-2mm",(Užs1!E122/1000)*Užs1!L122,0)+(IF(Užs1!I122="PVC-2mm",(Užs1!H122/1000)*Užs1!L122,0)+(IF(Užs1!J122="PVC-2mm",(Užs1!H122/1000)*Užs1!L122,0)))))</f>
        <v>0</v>
      </c>
      <c r="Y83" s="92">
        <f>SUM(IF(Užs1!F122="PVC-42/2mm",(Užs1!E122/1000)*Užs1!L122,0)+(IF(Užs1!G122="PVC-42/2mm",(Užs1!E122/1000)*Užs1!L122,0)+(IF(Užs1!I122="PVC-42/2mm",(Užs1!H122/1000)*Užs1!L122,0)+(IF(Užs1!J122="PVC-42/2mm",(Užs1!H122/1000)*Užs1!L122,0)))))</f>
        <v>0</v>
      </c>
      <c r="Z83" s="313">
        <f>SUM(IF(Užs1!F122="BESIULIS-08mm",(Užs1!E122/1000)*Užs1!L122,0)+(IF(Užs1!G122="BESIULIS-08mm",(Užs1!E122/1000)*Užs1!L122,0)+(IF(Užs1!I122="BESIULIS-08mm",(Užs1!H122/1000)*Užs1!L122,0)+(IF(Užs1!J122="BESIULIS-08mm",(Užs1!H122/1000)*Užs1!L122,0)))))</f>
        <v>0</v>
      </c>
      <c r="AA83" s="313">
        <f>SUM(IF(Užs1!F122="BESIULIS-1mm",(Užs1!E122/1000)*Užs1!L122,0)+(IF(Užs1!G122="BESIULIS-1mm",(Užs1!E122/1000)*Užs1!L122,0)+(IF(Užs1!I122="BESIULIS-1mm",(Užs1!H122/1000)*Užs1!L122,0)+(IF(Užs1!J122="BESIULIS-1mm",(Užs1!H122/1000)*Užs1!L122,0)))))</f>
        <v>0</v>
      </c>
      <c r="AB83" s="313">
        <f>SUM(IF(Užs1!F122="BESIULIS-2mm",(Užs1!E122/1000)*Užs1!L122,0)+(IF(Užs1!G122="BESIULIS-2mm",(Užs1!E122/1000)*Užs1!L122,0)+(IF(Užs1!I122="BESIULIS-2mm",(Užs1!H122/1000)*Užs1!L122,0)+(IF(Užs1!J122="BESIULIS-2mm",(Užs1!H122/1000)*Užs1!L122,0)))))</f>
        <v>0</v>
      </c>
      <c r="AC83" s="93">
        <f>SUM(IF(Užs1!F122="KLIEN-PVC-04mm",(Užs1!E122/1000)*Užs1!L122,0)+(IF(Užs1!G122="KLIEN-PVC-04mm",(Užs1!E122/1000)*Užs1!L122,0)+(IF(Užs1!I122="KLIEN-PVC-04mm",(Užs1!H122/1000)*Užs1!L122,0)+(IF(Užs1!J122="KLIEN-PVC-04mm",(Užs1!H122/1000)*Užs1!L122,0)))))</f>
        <v>0</v>
      </c>
      <c r="AD83" s="93">
        <f>SUM(IF(Užs1!F122="KLIEN-PVC-06mm",(Užs1!E122/1000)*Užs1!L122,0)+(IF(Užs1!G122="KLIEN-PVC-06mm",(Užs1!E122/1000)*Užs1!L122,0)+(IF(Užs1!I122="KLIEN-PVC-06mm",(Užs1!H122/1000)*Užs1!L122,0)+(IF(Užs1!J122="KLIEN-PVC-06mm",(Užs1!H122/1000)*Užs1!L122,0)))))</f>
        <v>0</v>
      </c>
      <c r="AE83" s="93">
        <f>SUM(IF(Užs1!F122="KLIEN-PVC-08mm",(Užs1!E122/1000)*Užs1!L122,0)+(IF(Užs1!G122="KLIEN-PVC-08mm",(Užs1!E122/1000)*Užs1!L122,0)+(IF(Užs1!I122="KLIEN-PVC-08mm",(Užs1!H122/1000)*Užs1!L122,0)+(IF(Užs1!J122="KLIEN-PVC-08mm",(Užs1!H122/1000)*Užs1!L122,0)))))</f>
        <v>0</v>
      </c>
      <c r="AF83" s="93">
        <f>SUM(IF(Užs1!F122="KLIEN-PVC-1mm",(Užs1!E122/1000)*Užs1!L122,0)+(IF(Užs1!G122="KLIEN-PVC-1mm",(Užs1!E122/1000)*Užs1!L122,0)+(IF(Užs1!I122="KLIEN-PVC-1mm",(Užs1!H122/1000)*Užs1!L122,0)+(IF(Užs1!J122="KLIEN-PVC-1mm",(Užs1!H122/1000)*Užs1!L122,0)))))</f>
        <v>0</v>
      </c>
      <c r="AG83" s="93">
        <f>SUM(IF(Užs1!F122="KLIEN-PVC-2mm",(Užs1!E122/1000)*Užs1!L122,0)+(IF(Užs1!G122="KLIEN-PVC-2mm",(Užs1!E122/1000)*Užs1!L122,0)+(IF(Užs1!I122="KLIEN-PVC-2mm",(Užs1!H122/1000)*Užs1!L122,0)+(IF(Užs1!J122="KLIEN-PVC-2mm",(Užs1!H122/1000)*Užs1!L122,0)))))</f>
        <v>0</v>
      </c>
      <c r="AH83" s="93">
        <f>SUM(IF(Užs1!F122="KLIEN-PVC-42/2mm",(Užs1!E122/1000)*Užs1!L122,0)+(IF(Užs1!G122="KLIEN-PVC-42/2mm",(Užs1!E122/1000)*Užs1!L122,0)+(IF(Užs1!I122="KLIEN-PVC-42/2mm",(Užs1!H122/1000)*Užs1!L122,0)+(IF(Užs1!J122="KLIEN-PVC-42/2mm",(Užs1!H122/1000)*Užs1!L122,0)))))</f>
        <v>0</v>
      </c>
      <c r="AI83" s="315">
        <f>SUM(IF(Užs1!F122="KLIEN-BESIUL-08mm",(Užs1!E122/1000)*Užs1!L122,0)+(IF(Užs1!G122="KLIEN-BESIUL-08mm",(Užs1!E122/1000)*Užs1!L122,0)+(IF(Užs1!I122="KLIEN-BESIUL-08mm",(Užs1!H122/1000)*Užs1!L122,0)+(IF(Užs1!J122="KLIEN-BESIUL-08mm",(Užs1!H122/1000)*Užs1!L122,0)))))</f>
        <v>0</v>
      </c>
      <c r="AJ83" s="315">
        <f>SUM(IF(Užs1!F122="KLIEN-BESIUL-1mm",(Užs1!E122/1000)*Užs1!L122,0)+(IF(Užs1!G122="KLIEN-BESIUL-1mm",(Užs1!E122/1000)*Užs1!L122,0)+(IF(Užs1!I122="KLIEN-BESIUL-1mm",(Užs1!H122/1000)*Užs1!L122,0)+(IF(Užs1!J122="KLIEN-BESIUL-1mm",(Užs1!H122/1000)*Užs1!L122,0)))))</f>
        <v>0</v>
      </c>
      <c r="AK83" s="315">
        <f>SUM(IF(Užs1!F122="KLIEN-BESIUL-2mm",(Užs1!E122/1000)*Užs1!L122,0)+(IF(Užs1!G122="KLIEN-BESIUL-2mm",(Užs1!E122/1000)*Užs1!L122,0)+(IF(Užs1!I122="KLIEN-BESIUL-2mm",(Užs1!H122/1000)*Užs1!L122,0)+(IF(Užs1!J122="KLIEN-BESIUL-2mm",(Užs1!H122/1000)*Užs1!L122,0)))))</f>
        <v>0</v>
      </c>
      <c r="AL83" s="94">
        <f>SUM(IF(Užs1!F122="NE-PL-PVC-04mm",(Užs1!E122/1000)*Užs1!L122,0)+(IF(Užs1!G122="NE-PL-PVC-04mm",(Užs1!E122/1000)*Užs1!L122,0)+(IF(Užs1!I122="NE-PL-PVC-04mm",(Užs1!H122/1000)*Užs1!L122,0)+(IF(Užs1!J122="NE-PL-PVC-04mm",(Užs1!H122/1000)*Užs1!L122,0)))))</f>
        <v>0</v>
      </c>
      <c r="AM83" s="94">
        <f>SUM(IF(Užs1!F122="NE-PL-PVC-06mm",(Užs1!E122/1000)*Užs1!L122,0)+(IF(Užs1!G122="NE-PL-PVC-06mm",(Užs1!E122/1000)*Užs1!L122,0)+(IF(Užs1!I122="NE-PL-PVC-06mm",(Užs1!H122/1000)*Užs1!L122,0)+(IF(Užs1!J122="NE-PL-PVC-06mm",(Užs1!H122/1000)*Užs1!L122,0)))))</f>
        <v>0</v>
      </c>
      <c r="AN83" s="94">
        <f>SUM(IF(Užs1!F122="NE-PL-PVC-08mm",(Užs1!E122/1000)*Užs1!L122,0)+(IF(Užs1!G122="NE-PL-PVC-08mm",(Užs1!E122/1000)*Užs1!L122,0)+(IF(Užs1!I122="NE-PL-PVC-08mm",(Užs1!H122/1000)*Užs1!L122,0)+(IF(Užs1!J122="NE-PL-PVC-08mm",(Užs1!H122/1000)*Užs1!L122,0)))))</f>
        <v>0</v>
      </c>
      <c r="AO83" s="94">
        <f>SUM(IF(Užs1!F122="NE-PL-PVC-1mm",(Užs1!E122/1000)*Užs1!L122,0)+(IF(Užs1!G122="NE-PL-PVC-1mm",(Užs1!E122/1000)*Užs1!L122,0)+(IF(Užs1!I122="NE-PL-PVC-1mm",(Užs1!H122/1000)*Užs1!L122,0)+(IF(Užs1!J122="NE-PL-PVC-1mm",(Užs1!H122/1000)*Užs1!L122,0)))))</f>
        <v>0</v>
      </c>
      <c r="AP83" s="94">
        <f>SUM(IF(Užs1!F122="NE-PL-PVC-2mm",(Užs1!E122/1000)*Užs1!L122,0)+(IF(Užs1!G122="NE-PL-PVC-2mm",(Užs1!E122/1000)*Užs1!L122,0)+(IF(Užs1!I122="NE-PL-PVC-2mm",(Užs1!H122/1000)*Užs1!L122,0)+(IF(Užs1!J122="NE-PL-PVC-2mm",(Užs1!H122/1000)*Užs1!L122,0)))))</f>
        <v>0</v>
      </c>
      <c r="AQ83" s="94">
        <f>SUM(IF(Užs1!F122="NE-PL-PVC-42/2mm",(Užs1!E122/1000)*Užs1!L122,0)+(IF(Užs1!G122="NE-PL-PVC-42/2mm",(Užs1!E122/1000)*Užs1!L122,0)+(IF(Užs1!I122="NE-PL-PVC-42/2mm",(Užs1!H122/1000)*Užs1!L122,0)+(IF(Užs1!J122="NE-PL-PVC-42/2mm",(Užs1!H122/1000)*Užs1!L122,0)))))</f>
        <v>0</v>
      </c>
      <c r="AR83" s="79"/>
    </row>
    <row r="84" spans="1:44" ht="16.8">
      <c r="A84" s="79"/>
      <c r="B84" s="79"/>
      <c r="C84" s="95"/>
      <c r="D84" s="79"/>
      <c r="E84" s="79"/>
      <c r="F84" s="79"/>
      <c r="G84" s="79"/>
      <c r="H84" s="79"/>
      <c r="I84" s="79"/>
      <c r="J84" s="79"/>
      <c r="K84" s="87">
        <v>83</v>
      </c>
      <c r="L84" s="88">
        <f>Užs1!L123</f>
        <v>0</v>
      </c>
      <c r="M84" s="89">
        <f>(Užs1!E123/1000)*(Užs1!H123/1000)*Užs1!L123</f>
        <v>0</v>
      </c>
      <c r="N84" s="90">
        <f>SUM(IF(Užs1!F123="MEL",(Užs1!E123/1000)*Užs1!L123,0)+(IF(Užs1!G123="MEL",(Užs1!E123/1000)*Užs1!L123,0)+(IF(Užs1!I123="MEL",(Užs1!H123/1000)*Užs1!L123,0)+(IF(Užs1!J123="MEL",(Užs1!H123/1000)*Užs1!L123,0)))))</f>
        <v>0</v>
      </c>
      <c r="O84" s="91">
        <f>SUM(IF(Užs1!F123="MEL-BALTAS",(Užs1!E123/1000)*Užs1!L123,0)+(IF(Užs1!G123="MEL-BALTAS",(Užs1!E123/1000)*Užs1!L123,0)+(IF(Užs1!I123="MEL-BALTAS",(Užs1!H123/1000)*Užs1!L123,0)+(IF(Užs1!J123="MEL-BALTAS",(Užs1!H123/1000)*Užs1!L123,0)))))</f>
        <v>0</v>
      </c>
      <c r="P84" s="91">
        <f>SUM(IF(Užs1!F123="MEL-PILKAS",(Užs1!E123/1000)*Užs1!L123,0)+(IF(Užs1!G123="MEL-PILKAS",(Užs1!E123/1000)*Užs1!L123,0)+(IF(Užs1!I123="MEL-PILKAS",(Užs1!H123/1000)*Užs1!L123,0)+(IF(Užs1!J123="MEL-PILKAS",(Užs1!H123/1000)*Užs1!L123,0)))))</f>
        <v>0</v>
      </c>
      <c r="Q84" s="91">
        <f>SUM(IF(Užs1!F123="MEL-KLIENTO",(Užs1!E123/1000)*Užs1!L123,0)+(IF(Užs1!G123="MEL-KLIENTO",(Užs1!E123/1000)*Užs1!L123,0)+(IF(Užs1!I123="MEL-KLIENTO",(Užs1!H123/1000)*Užs1!L123,0)+(IF(Užs1!J123="MEL-KLIENTO",(Užs1!H123/1000)*Užs1!L123,0)))))</f>
        <v>0</v>
      </c>
      <c r="R84" s="91">
        <f>SUM(IF(Užs1!F123="MEL-NE-PL",(Užs1!E123/1000)*Užs1!L123,0)+(IF(Užs1!G123="MEL-NE-PL",(Užs1!E123/1000)*Užs1!L123,0)+(IF(Užs1!I123="MEL-NE-PL",(Užs1!H123/1000)*Užs1!L123,0)+(IF(Užs1!J123="MEL-NE-PL",(Užs1!H123/1000)*Užs1!L123,0)))))</f>
        <v>0</v>
      </c>
      <c r="S84" s="91">
        <f>SUM(IF(Užs1!F123="MEL-40mm",(Užs1!E123/1000)*Užs1!L123,0)+(IF(Užs1!G123="MEL-40mm",(Užs1!E123/1000)*Užs1!L123,0)+(IF(Užs1!I123="MEL-40mm",(Užs1!H123/1000)*Užs1!L123,0)+(IF(Užs1!J123="MEL-40mm",(Užs1!H123/1000)*Užs1!L123,0)))))</f>
        <v>0</v>
      </c>
      <c r="T84" s="92">
        <f>SUM(IF(Užs1!F123="PVC-04mm",(Užs1!E123/1000)*Užs1!L123,0)+(IF(Užs1!G123="PVC-04mm",(Užs1!E123/1000)*Užs1!L123,0)+(IF(Užs1!I123="PVC-04mm",(Užs1!H123/1000)*Užs1!L123,0)+(IF(Užs1!J123="PVC-04mm",(Užs1!H123/1000)*Užs1!L123,0)))))</f>
        <v>0</v>
      </c>
      <c r="U84" s="92">
        <f>SUM(IF(Užs1!F123="PVC-06mm",(Užs1!E123/1000)*Užs1!L123,0)+(IF(Užs1!G123="PVC-06mm",(Užs1!E123/1000)*Užs1!L123,0)+(IF(Užs1!I123="PVC-06mm",(Užs1!H123/1000)*Užs1!L123,0)+(IF(Užs1!J123="PVC-06mm",(Užs1!H123/1000)*Užs1!L123,0)))))</f>
        <v>0</v>
      </c>
      <c r="V84" s="92">
        <f>SUM(IF(Užs1!F123="PVC-08mm",(Užs1!E123/1000)*Užs1!L123,0)+(IF(Užs1!G123="PVC-08mm",(Užs1!E123/1000)*Užs1!L123,0)+(IF(Užs1!I123="PVC-08mm",(Užs1!H123/1000)*Užs1!L123,0)+(IF(Užs1!J123="PVC-08mm",(Užs1!H123/1000)*Užs1!L123,0)))))</f>
        <v>0</v>
      </c>
      <c r="W84" s="92">
        <f>SUM(IF(Užs1!F123="PVC-1mm",(Užs1!E123/1000)*Užs1!L123,0)+(IF(Užs1!G123="PVC-1mm",(Užs1!E123/1000)*Užs1!L123,0)+(IF(Užs1!I123="PVC-1mm",(Užs1!H123/1000)*Užs1!L123,0)+(IF(Užs1!J123="PVC-1mm",(Užs1!H123/1000)*Užs1!L123,0)))))</f>
        <v>0</v>
      </c>
      <c r="X84" s="92">
        <f>SUM(IF(Užs1!F123="PVC-2mm",(Užs1!E123/1000)*Užs1!L123,0)+(IF(Užs1!G123="PVC-2mm",(Užs1!E123/1000)*Užs1!L123,0)+(IF(Užs1!I123="PVC-2mm",(Užs1!H123/1000)*Užs1!L123,0)+(IF(Užs1!J123="PVC-2mm",(Užs1!H123/1000)*Užs1!L123,0)))))</f>
        <v>0</v>
      </c>
      <c r="Y84" s="92">
        <f>SUM(IF(Užs1!F123="PVC-42/2mm",(Užs1!E123/1000)*Užs1!L123,0)+(IF(Užs1!G123="PVC-42/2mm",(Užs1!E123/1000)*Užs1!L123,0)+(IF(Užs1!I123="PVC-42/2mm",(Užs1!H123/1000)*Užs1!L123,0)+(IF(Užs1!J123="PVC-42/2mm",(Užs1!H123/1000)*Užs1!L123,0)))))</f>
        <v>0</v>
      </c>
      <c r="Z84" s="313">
        <f>SUM(IF(Užs1!F123="BESIULIS-08mm",(Užs1!E123/1000)*Užs1!L123,0)+(IF(Užs1!G123="BESIULIS-08mm",(Užs1!E123/1000)*Užs1!L123,0)+(IF(Užs1!I123="BESIULIS-08mm",(Užs1!H123/1000)*Užs1!L123,0)+(IF(Užs1!J123="BESIULIS-08mm",(Užs1!H123/1000)*Užs1!L123,0)))))</f>
        <v>0</v>
      </c>
      <c r="AA84" s="313">
        <f>SUM(IF(Užs1!F123="BESIULIS-1mm",(Užs1!E123/1000)*Užs1!L123,0)+(IF(Užs1!G123="BESIULIS-1mm",(Užs1!E123/1000)*Užs1!L123,0)+(IF(Užs1!I123="BESIULIS-1mm",(Užs1!H123/1000)*Užs1!L123,0)+(IF(Užs1!J123="BESIULIS-1mm",(Užs1!H123/1000)*Užs1!L123,0)))))</f>
        <v>0</v>
      </c>
      <c r="AB84" s="313">
        <f>SUM(IF(Užs1!F123="BESIULIS-2mm",(Užs1!E123/1000)*Užs1!L123,0)+(IF(Užs1!G123="BESIULIS-2mm",(Užs1!E123/1000)*Užs1!L123,0)+(IF(Užs1!I123="BESIULIS-2mm",(Užs1!H123/1000)*Užs1!L123,0)+(IF(Užs1!J123="BESIULIS-2mm",(Užs1!H123/1000)*Užs1!L123,0)))))</f>
        <v>0</v>
      </c>
      <c r="AC84" s="93">
        <f>SUM(IF(Užs1!F123="KLIEN-PVC-04mm",(Užs1!E123/1000)*Užs1!L123,0)+(IF(Užs1!G123="KLIEN-PVC-04mm",(Užs1!E123/1000)*Užs1!L123,0)+(IF(Užs1!I123="KLIEN-PVC-04mm",(Užs1!H123/1000)*Užs1!L123,0)+(IF(Užs1!J123="KLIEN-PVC-04mm",(Užs1!H123/1000)*Užs1!L123,0)))))</f>
        <v>0</v>
      </c>
      <c r="AD84" s="93">
        <f>SUM(IF(Užs1!F123="KLIEN-PVC-06mm",(Užs1!E123/1000)*Užs1!L123,0)+(IF(Užs1!G123="KLIEN-PVC-06mm",(Užs1!E123/1000)*Užs1!L123,0)+(IF(Užs1!I123="KLIEN-PVC-06mm",(Užs1!H123/1000)*Užs1!L123,0)+(IF(Užs1!J123="KLIEN-PVC-06mm",(Užs1!H123/1000)*Užs1!L123,0)))))</f>
        <v>0</v>
      </c>
      <c r="AE84" s="93">
        <f>SUM(IF(Užs1!F123="KLIEN-PVC-08mm",(Užs1!E123/1000)*Užs1!L123,0)+(IF(Užs1!G123="KLIEN-PVC-08mm",(Užs1!E123/1000)*Užs1!L123,0)+(IF(Užs1!I123="KLIEN-PVC-08mm",(Užs1!H123/1000)*Užs1!L123,0)+(IF(Užs1!J123="KLIEN-PVC-08mm",(Užs1!H123/1000)*Užs1!L123,0)))))</f>
        <v>0</v>
      </c>
      <c r="AF84" s="93">
        <f>SUM(IF(Užs1!F123="KLIEN-PVC-1mm",(Užs1!E123/1000)*Užs1!L123,0)+(IF(Užs1!G123="KLIEN-PVC-1mm",(Užs1!E123/1000)*Užs1!L123,0)+(IF(Užs1!I123="KLIEN-PVC-1mm",(Užs1!H123/1000)*Užs1!L123,0)+(IF(Užs1!J123="KLIEN-PVC-1mm",(Užs1!H123/1000)*Užs1!L123,0)))))</f>
        <v>0</v>
      </c>
      <c r="AG84" s="93">
        <f>SUM(IF(Užs1!F123="KLIEN-PVC-2mm",(Užs1!E123/1000)*Užs1!L123,0)+(IF(Užs1!G123="KLIEN-PVC-2mm",(Užs1!E123/1000)*Užs1!L123,0)+(IF(Užs1!I123="KLIEN-PVC-2mm",(Užs1!H123/1000)*Užs1!L123,0)+(IF(Užs1!J123="KLIEN-PVC-2mm",(Užs1!H123/1000)*Užs1!L123,0)))))</f>
        <v>0</v>
      </c>
      <c r="AH84" s="93">
        <f>SUM(IF(Užs1!F123="KLIEN-PVC-42/2mm",(Užs1!E123/1000)*Užs1!L123,0)+(IF(Užs1!G123="KLIEN-PVC-42/2mm",(Užs1!E123/1000)*Užs1!L123,0)+(IF(Užs1!I123="KLIEN-PVC-42/2mm",(Užs1!H123/1000)*Užs1!L123,0)+(IF(Užs1!J123="KLIEN-PVC-42/2mm",(Užs1!H123/1000)*Užs1!L123,0)))))</f>
        <v>0</v>
      </c>
      <c r="AI84" s="315">
        <f>SUM(IF(Užs1!F123="KLIEN-BESIUL-08mm",(Užs1!E123/1000)*Užs1!L123,0)+(IF(Užs1!G123="KLIEN-BESIUL-08mm",(Užs1!E123/1000)*Užs1!L123,0)+(IF(Užs1!I123="KLIEN-BESIUL-08mm",(Užs1!H123/1000)*Užs1!L123,0)+(IF(Užs1!J123="KLIEN-BESIUL-08mm",(Užs1!H123/1000)*Užs1!L123,0)))))</f>
        <v>0</v>
      </c>
      <c r="AJ84" s="315">
        <f>SUM(IF(Užs1!F123="KLIEN-BESIUL-1mm",(Užs1!E123/1000)*Užs1!L123,0)+(IF(Užs1!G123="KLIEN-BESIUL-1mm",(Užs1!E123/1000)*Užs1!L123,0)+(IF(Užs1!I123="KLIEN-BESIUL-1mm",(Užs1!H123/1000)*Užs1!L123,0)+(IF(Užs1!J123="KLIEN-BESIUL-1mm",(Užs1!H123/1000)*Užs1!L123,0)))))</f>
        <v>0</v>
      </c>
      <c r="AK84" s="315">
        <f>SUM(IF(Užs1!F123="KLIEN-BESIUL-2mm",(Užs1!E123/1000)*Užs1!L123,0)+(IF(Užs1!G123="KLIEN-BESIUL-2mm",(Užs1!E123/1000)*Užs1!L123,0)+(IF(Užs1!I123="KLIEN-BESIUL-2mm",(Užs1!H123/1000)*Užs1!L123,0)+(IF(Užs1!J123="KLIEN-BESIUL-2mm",(Užs1!H123/1000)*Užs1!L123,0)))))</f>
        <v>0</v>
      </c>
      <c r="AL84" s="94">
        <f>SUM(IF(Užs1!F123="NE-PL-PVC-04mm",(Užs1!E123/1000)*Užs1!L123,0)+(IF(Užs1!G123="NE-PL-PVC-04mm",(Užs1!E123/1000)*Užs1!L123,0)+(IF(Užs1!I123="NE-PL-PVC-04mm",(Užs1!H123/1000)*Užs1!L123,0)+(IF(Užs1!J123="NE-PL-PVC-04mm",(Užs1!H123/1000)*Užs1!L123,0)))))</f>
        <v>0</v>
      </c>
      <c r="AM84" s="94">
        <f>SUM(IF(Užs1!F123="NE-PL-PVC-06mm",(Užs1!E123/1000)*Užs1!L123,0)+(IF(Užs1!G123="NE-PL-PVC-06mm",(Užs1!E123/1000)*Užs1!L123,0)+(IF(Užs1!I123="NE-PL-PVC-06mm",(Užs1!H123/1000)*Užs1!L123,0)+(IF(Užs1!J123="NE-PL-PVC-06mm",(Užs1!H123/1000)*Užs1!L123,0)))))</f>
        <v>0</v>
      </c>
      <c r="AN84" s="94">
        <f>SUM(IF(Užs1!F123="NE-PL-PVC-08mm",(Užs1!E123/1000)*Užs1!L123,0)+(IF(Užs1!G123="NE-PL-PVC-08mm",(Užs1!E123/1000)*Užs1!L123,0)+(IF(Užs1!I123="NE-PL-PVC-08mm",(Užs1!H123/1000)*Užs1!L123,0)+(IF(Užs1!J123="NE-PL-PVC-08mm",(Užs1!H123/1000)*Užs1!L123,0)))))</f>
        <v>0</v>
      </c>
      <c r="AO84" s="94">
        <f>SUM(IF(Užs1!F123="NE-PL-PVC-1mm",(Užs1!E123/1000)*Užs1!L123,0)+(IF(Užs1!G123="NE-PL-PVC-1mm",(Užs1!E123/1000)*Užs1!L123,0)+(IF(Užs1!I123="NE-PL-PVC-1mm",(Užs1!H123/1000)*Užs1!L123,0)+(IF(Užs1!J123="NE-PL-PVC-1mm",(Užs1!H123/1000)*Užs1!L123,0)))))</f>
        <v>0</v>
      </c>
      <c r="AP84" s="94">
        <f>SUM(IF(Užs1!F123="NE-PL-PVC-2mm",(Užs1!E123/1000)*Užs1!L123,0)+(IF(Užs1!G123="NE-PL-PVC-2mm",(Užs1!E123/1000)*Užs1!L123,0)+(IF(Užs1!I123="NE-PL-PVC-2mm",(Užs1!H123/1000)*Užs1!L123,0)+(IF(Užs1!J123="NE-PL-PVC-2mm",(Užs1!H123/1000)*Užs1!L123,0)))))</f>
        <v>0</v>
      </c>
      <c r="AQ84" s="94">
        <f>SUM(IF(Užs1!F123="NE-PL-PVC-42/2mm",(Užs1!E123/1000)*Užs1!L123,0)+(IF(Užs1!G123="NE-PL-PVC-42/2mm",(Užs1!E123/1000)*Užs1!L123,0)+(IF(Užs1!I123="NE-PL-PVC-42/2mm",(Užs1!H123/1000)*Užs1!L123,0)+(IF(Užs1!J123="NE-PL-PVC-42/2mm",(Užs1!H123/1000)*Užs1!L123,0)))))</f>
        <v>0</v>
      </c>
      <c r="AR84" s="79"/>
    </row>
    <row r="85" spans="1:44" ht="16.8">
      <c r="A85" s="79"/>
      <c r="B85" s="79"/>
      <c r="C85" s="95"/>
      <c r="D85" s="79"/>
      <c r="E85" s="79"/>
      <c r="F85" s="79"/>
      <c r="G85" s="79"/>
      <c r="H85" s="79"/>
      <c r="I85" s="79"/>
      <c r="J85" s="79"/>
      <c r="K85" s="87">
        <v>84</v>
      </c>
      <c r="L85" s="88">
        <f>Užs1!L124</f>
        <v>0</v>
      </c>
      <c r="M85" s="89">
        <f>(Užs1!E124/1000)*(Užs1!H124/1000)*Užs1!L124</f>
        <v>0</v>
      </c>
      <c r="N85" s="90">
        <f>SUM(IF(Užs1!F124="MEL",(Užs1!E124/1000)*Užs1!L124,0)+(IF(Užs1!G124="MEL",(Užs1!E124/1000)*Užs1!L124,0)+(IF(Užs1!I124="MEL",(Užs1!H124/1000)*Užs1!L124,0)+(IF(Užs1!J124="MEL",(Užs1!H124/1000)*Užs1!L124,0)))))</f>
        <v>0</v>
      </c>
      <c r="O85" s="91">
        <f>SUM(IF(Užs1!F124="MEL-BALTAS",(Užs1!E124/1000)*Užs1!L124,0)+(IF(Užs1!G124="MEL-BALTAS",(Užs1!E124/1000)*Užs1!L124,0)+(IF(Užs1!I124="MEL-BALTAS",(Užs1!H124/1000)*Užs1!L124,0)+(IF(Užs1!J124="MEL-BALTAS",(Užs1!H124/1000)*Užs1!L124,0)))))</f>
        <v>0</v>
      </c>
      <c r="P85" s="91">
        <f>SUM(IF(Užs1!F124="MEL-PILKAS",(Užs1!E124/1000)*Užs1!L124,0)+(IF(Užs1!G124="MEL-PILKAS",(Užs1!E124/1000)*Užs1!L124,0)+(IF(Užs1!I124="MEL-PILKAS",(Užs1!H124/1000)*Užs1!L124,0)+(IF(Užs1!J124="MEL-PILKAS",(Užs1!H124/1000)*Užs1!L124,0)))))</f>
        <v>0</v>
      </c>
      <c r="Q85" s="91">
        <f>SUM(IF(Užs1!F124="MEL-KLIENTO",(Užs1!E124/1000)*Užs1!L124,0)+(IF(Užs1!G124="MEL-KLIENTO",(Užs1!E124/1000)*Užs1!L124,0)+(IF(Užs1!I124="MEL-KLIENTO",(Užs1!H124/1000)*Užs1!L124,0)+(IF(Užs1!J124="MEL-KLIENTO",(Užs1!H124/1000)*Užs1!L124,0)))))</f>
        <v>0</v>
      </c>
      <c r="R85" s="91">
        <f>SUM(IF(Užs1!F124="MEL-NE-PL",(Užs1!E124/1000)*Užs1!L124,0)+(IF(Užs1!G124="MEL-NE-PL",(Užs1!E124/1000)*Užs1!L124,0)+(IF(Užs1!I124="MEL-NE-PL",(Užs1!H124/1000)*Užs1!L124,0)+(IF(Užs1!J124="MEL-NE-PL",(Užs1!H124/1000)*Užs1!L124,0)))))</f>
        <v>0</v>
      </c>
      <c r="S85" s="91">
        <f>SUM(IF(Užs1!F124="MEL-40mm",(Užs1!E124/1000)*Užs1!L124,0)+(IF(Užs1!G124="MEL-40mm",(Užs1!E124/1000)*Užs1!L124,0)+(IF(Užs1!I124="MEL-40mm",(Užs1!H124/1000)*Užs1!L124,0)+(IF(Užs1!J124="MEL-40mm",(Užs1!H124/1000)*Užs1!L124,0)))))</f>
        <v>0</v>
      </c>
      <c r="T85" s="92">
        <f>SUM(IF(Užs1!F124="PVC-04mm",(Užs1!E124/1000)*Užs1!L124,0)+(IF(Užs1!G124="PVC-04mm",(Užs1!E124/1000)*Užs1!L124,0)+(IF(Užs1!I124="PVC-04mm",(Užs1!H124/1000)*Užs1!L124,0)+(IF(Užs1!J124="PVC-04mm",(Užs1!H124/1000)*Užs1!L124,0)))))</f>
        <v>0</v>
      </c>
      <c r="U85" s="92">
        <f>SUM(IF(Užs1!F124="PVC-06mm",(Užs1!E124/1000)*Užs1!L124,0)+(IF(Užs1!G124="PVC-06mm",(Užs1!E124/1000)*Užs1!L124,0)+(IF(Užs1!I124="PVC-06mm",(Užs1!H124/1000)*Užs1!L124,0)+(IF(Užs1!J124="PVC-06mm",(Užs1!H124/1000)*Užs1!L124,0)))))</f>
        <v>0</v>
      </c>
      <c r="V85" s="92">
        <f>SUM(IF(Užs1!F124="PVC-08mm",(Užs1!E124/1000)*Užs1!L124,0)+(IF(Užs1!G124="PVC-08mm",(Užs1!E124/1000)*Užs1!L124,0)+(IF(Užs1!I124="PVC-08mm",(Užs1!H124/1000)*Užs1!L124,0)+(IF(Užs1!J124="PVC-08mm",(Užs1!H124/1000)*Užs1!L124,0)))))</f>
        <v>0</v>
      </c>
      <c r="W85" s="92">
        <f>SUM(IF(Užs1!F124="PVC-1mm",(Užs1!E124/1000)*Užs1!L124,0)+(IF(Užs1!G124="PVC-1mm",(Užs1!E124/1000)*Užs1!L124,0)+(IF(Užs1!I124="PVC-1mm",(Užs1!H124/1000)*Užs1!L124,0)+(IF(Užs1!J124="PVC-1mm",(Užs1!H124/1000)*Užs1!L124,0)))))</f>
        <v>0</v>
      </c>
      <c r="X85" s="92">
        <f>SUM(IF(Užs1!F124="PVC-2mm",(Užs1!E124/1000)*Užs1!L124,0)+(IF(Užs1!G124="PVC-2mm",(Užs1!E124/1000)*Užs1!L124,0)+(IF(Užs1!I124="PVC-2mm",(Užs1!H124/1000)*Užs1!L124,0)+(IF(Užs1!J124="PVC-2mm",(Užs1!H124/1000)*Užs1!L124,0)))))</f>
        <v>0</v>
      </c>
      <c r="Y85" s="92">
        <f>SUM(IF(Užs1!F124="PVC-42/2mm",(Užs1!E124/1000)*Užs1!L124,0)+(IF(Užs1!G124="PVC-42/2mm",(Užs1!E124/1000)*Užs1!L124,0)+(IF(Užs1!I124="PVC-42/2mm",(Užs1!H124/1000)*Užs1!L124,0)+(IF(Užs1!J124="PVC-42/2mm",(Užs1!H124/1000)*Užs1!L124,0)))))</f>
        <v>0</v>
      </c>
      <c r="Z85" s="313">
        <f>SUM(IF(Užs1!F124="BESIULIS-08mm",(Užs1!E124/1000)*Užs1!L124,0)+(IF(Užs1!G124="BESIULIS-08mm",(Užs1!E124/1000)*Užs1!L124,0)+(IF(Užs1!I124="BESIULIS-08mm",(Užs1!H124/1000)*Užs1!L124,0)+(IF(Užs1!J124="BESIULIS-08mm",(Užs1!H124/1000)*Užs1!L124,0)))))</f>
        <v>0</v>
      </c>
      <c r="AA85" s="313">
        <f>SUM(IF(Užs1!F124="BESIULIS-1mm",(Užs1!E124/1000)*Užs1!L124,0)+(IF(Užs1!G124="BESIULIS-1mm",(Užs1!E124/1000)*Užs1!L124,0)+(IF(Užs1!I124="BESIULIS-1mm",(Užs1!H124/1000)*Užs1!L124,0)+(IF(Užs1!J124="BESIULIS-1mm",(Užs1!H124/1000)*Užs1!L124,0)))))</f>
        <v>0</v>
      </c>
      <c r="AB85" s="313">
        <f>SUM(IF(Užs1!F124="BESIULIS-2mm",(Užs1!E124/1000)*Užs1!L124,0)+(IF(Užs1!G124="BESIULIS-2mm",(Užs1!E124/1000)*Užs1!L124,0)+(IF(Užs1!I124="BESIULIS-2mm",(Užs1!H124/1000)*Užs1!L124,0)+(IF(Užs1!J124="BESIULIS-2mm",(Užs1!H124/1000)*Užs1!L124,0)))))</f>
        <v>0</v>
      </c>
      <c r="AC85" s="93">
        <f>SUM(IF(Užs1!F124="KLIEN-PVC-04mm",(Užs1!E124/1000)*Užs1!L124,0)+(IF(Užs1!G124="KLIEN-PVC-04mm",(Užs1!E124/1000)*Užs1!L124,0)+(IF(Užs1!I124="KLIEN-PVC-04mm",(Užs1!H124/1000)*Užs1!L124,0)+(IF(Užs1!J124="KLIEN-PVC-04mm",(Užs1!H124/1000)*Užs1!L124,0)))))</f>
        <v>0</v>
      </c>
      <c r="AD85" s="93">
        <f>SUM(IF(Užs1!F124="KLIEN-PVC-06mm",(Užs1!E124/1000)*Užs1!L124,0)+(IF(Užs1!G124="KLIEN-PVC-06mm",(Užs1!E124/1000)*Užs1!L124,0)+(IF(Užs1!I124="KLIEN-PVC-06mm",(Užs1!H124/1000)*Užs1!L124,0)+(IF(Užs1!J124="KLIEN-PVC-06mm",(Užs1!H124/1000)*Užs1!L124,0)))))</f>
        <v>0</v>
      </c>
      <c r="AE85" s="93">
        <f>SUM(IF(Užs1!F124="KLIEN-PVC-08mm",(Užs1!E124/1000)*Užs1!L124,0)+(IF(Užs1!G124="KLIEN-PVC-08mm",(Užs1!E124/1000)*Užs1!L124,0)+(IF(Užs1!I124="KLIEN-PVC-08mm",(Užs1!H124/1000)*Užs1!L124,0)+(IF(Užs1!J124="KLIEN-PVC-08mm",(Užs1!H124/1000)*Užs1!L124,0)))))</f>
        <v>0</v>
      </c>
      <c r="AF85" s="93">
        <f>SUM(IF(Užs1!F124="KLIEN-PVC-1mm",(Užs1!E124/1000)*Užs1!L124,0)+(IF(Užs1!G124="KLIEN-PVC-1mm",(Užs1!E124/1000)*Užs1!L124,0)+(IF(Užs1!I124="KLIEN-PVC-1mm",(Užs1!H124/1000)*Užs1!L124,0)+(IF(Užs1!J124="KLIEN-PVC-1mm",(Užs1!H124/1000)*Užs1!L124,0)))))</f>
        <v>0</v>
      </c>
      <c r="AG85" s="93">
        <f>SUM(IF(Užs1!F124="KLIEN-PVC-2mm",(Užs1!E124/1000)*Užs1!L124,0)+(IF(Užs1!G124="KLIEN-PVC-2mm",(Užs1!E124/1000)*Užs1!L124,0)+(IF(Užs1!I124="KLIEN-PVC-2mm",(Užs1!H124/1000)*Užs1!L124,0)+(IF(Užs1!J124="KLIEN-PVC-2mm",(Užs1!H124/1000)*Užs1!L124,0)))))</f>
        <v>0</v>
      </c>
      <c r="AH85" s="93">
        <f>SUM(IF(Užs1!F124="KLIEN-PVC-42/2mm",(Užs1!E124/1000)*Užs1!L124,0)+(IF(Užs1!G124="KLIEN-PVC-42/2mm",(Užs1!E124/1000)*Užs1!L124,0)+(IF(Užs1!I124="KLIEN-PVC-42/2mm",(Užs1!H124/1000)*Užs1!L124,0)+(IF(Užs1!J124="KLIEN-PVC-42/2mm",(Užs1!H124/1000)*Užs1!L124,0)))))</f>
        <v>0</v>
      </c>
      <c r="AI85" s="315">
        <f>SUM(IF(Užs1!F124="KLIEN-BESIUL-08mm",(Užs1!E124/1000)*Užs1!L124,0)+(IF(Užs1!G124="KLIEN-BESIUL-08mm",(Užs1!E124/1000)*Užs1!L124,0)+(IF(Užs1!I124="KLIEN-BESIUL-08mm",(Užs1!H124/1000)*Užs1!L124,0)+(IF(Užs1!J124="KLIEN-BESIUL-08mm",(Užs1!H124/1000)*Užs1!L124,0)))))</f>
        <v>0</v>
      </c>
      <c r="AJ85" s="315">
        <f>SUM(IF(Užs1!F124="KLIEN-BESIUL-1mm",(Užs1!E124/1000)*Užs1!L124,0)+(IF(Užs1!G124="KLIEN-BESIUL-1mm",(Užs1!E124/1000)*Užs1!L124,0)+(IF(Užs1!I124="KLIEN-BESIUL-1mm",(Užs1!H124/1000)*Užs1!L124,0)+(IF(Užs1!J124="KLIEN-BESIUL-1mm",(Užs1!H124/1000)*Užs1!L124,0)))))</f>
        <v>0</v>
      </c>
      <c r="AK85" s="315">
        <f>SUM(IF(Užs1!F124="KLIEN-BESIUL-2mm",(Užs1!E124/1000)*Užs1!L124,0)+(IF(Užs1!G124="KLIEN-BESIUL-2mm",(Užs1!E124/1000)*Užs1!L124,0)+(IF(Užs1!I124="KLIEN-BESIUL-2mm",(Užs1!H124/1000)*Užs1!L124,0)+(IF(Užs1!J124="KLIEN-BESIUL-2mm",(Užs1!H124/1000)*Užs1!L124,0)))))</f>
        <v>0</v>
      </c>
      <c r="AL85" s="94">
        <f>SUM(IF(Užs1!F124="NE-PL-PVC-04mm",(Užs1!E124/1000)*Užs1!L124,0)+(IF(Užs1!G124="NE-PL-PVC-04mm",(Užs1!E124/1000)*Užs1!L124,0)+(IF(Užs1!I124="NE-PL-PVC-04mm",(Užs1!H124/1000)*Užs1!L124,0)+(IF(Užs1!J124="NE-PL-PVC-04mm",(Užs1!H124/1000)*Užs1!L124,0)))))</f>
        <v>0</v>
      </c>
      <c r="AM85" s="94">
        <f>SUM(IF(Užs1!F124="NE-PL-PVC-06mm",(Užs1!E124/1000)*Užs1!L124,0)+(IF(Užs1!G124="NE-PL-PVC-06mm",(Užs1!E124/1000)*Užs1!L124,0)+(IF(Užs1!I124="NE-PL-PVC-06mm",(Užs1!H124/1000)*Užs1!L124,0)+(IF(Užs1!J124="NE-PL-PVC-06mm",(Užs1!H124/1000)*Užs1!L124,0)))))</f>
        <v>0</v>
      </c>
      <c r="AN85" s="94">
        <f>SUM(IF(Užs1!F124="NE-PL-PVC-08mm",(Užs1!E124/1000)*Užs1!L124,0)+(IF(Užs1!G124="NE-PL-PVC-08mm",(Užs1!E124/1000)*Užs1!L124,0)+(IF(Užs1!I124="NE-PL-PVC-08mm",(Užs1!H124/1000)*Užs1!L124,0)+(IF(Užs1!J124="NE-PL-PVC-08mm",(Užs1!H124/1000)*Užs1!L124,0)))))</f>
        <v>0</v>
      </c>
      <c r="AO85" s="94">
        <f>SUM(IF(Užs1!F124="NE-PL-PVC-1mm",(Užs1!E124/1000)*Užs1!L124,0)+(IF(Užs1!G124="NE-PL-PVC-1mm",(Užs1!E124/1000)*Užs1!L124,0)+(IF(Užs1!I124="NE-PL-PVC-1mm",(Užs1!H124/1000)*Užs1!L124,0)+(IF(Užs1!J124="NE-PL-PVC-1mm",(Užs1!H124/1000)*Užs1!L124,0)))))</f>
        <v>0</v>
      </c>
      <c r="AP85" s="94">
        <f>SUM(IF(Užs1!F124="NE-PL-PVC-2mm",(Užs1!E124/1000)*Užs1!L124,0)+(IF(Užs1!G124="NE-PL-PVC-2mm",(Užs1!E124/1000)*Užs1!L124,0)+(IF(Užs1!I124="NE-PL-PVC-2mm",(Užs1!H124/1000)*Užs1!L124,0)+(IF(Užs1!J124="NE-PL-PVC-2mm",(Užs1!H124/1000)*Užs1!L124,0)))))</f>
        <v>0</v>
      </c>
      <c r="AQ85" s="94">
        <f>SUM(IF(Užs1!F124="NE-PL-PVC-42/2mm",(Užs1!E124/1000)*Užs1!L124,0)+(IF(Užs1!G124="NE-PL-PVC-42/2mm",(Užs1!E124/1000)*Užs1!L124,0)+(IF(Užs1!I124="NE-PL-PVC-42/2mm",(Užs1!H124/1000)*Užs1!L124,0)+(IF(Užs1!J124="NE-PL-PVC-42/2mm",(Užs1!H124/1000)*Užs1!L124,0)))))</f>
        <v>0</v>
      </c>
      <c r="AR85" s="79"/>
    </row>
    <row r="86" spans="1:44" ht="16.8">
      <c r="A86" s="79"/>
      <c r="B86" s="79"/>
      <c r="C86" s="95"/>
      <c r="D86" s="79"/>
      <c r="E86" s="79"/>
      <c r="F86" s="79"/>
      <c r="G86" s="79"/>
      <c r="H86" s="79"/>
      <c r="I86" s="79"/>
      <c r="J86" s="79"/>
      <c r="K86" s="87">
        <v>85</v>
      </c>
      <c r="L86" s="88">
        <f>Užs1!L125</f>
        <v>0</v>
      </c>
      <c r="M86" s="89">
        <f>(Užs1!E125/1000)*(Užs1!H125/1000)*Užs1!L125</f>
        <v>0</v>
      </c>
      <c r="N86" s="90">
        <f>SUM(IF(Užs1!F125="MEL",(Užs1!E125/1000)*Užs1!L125,0)+(IF(Užs1!G125="MEL",(Užs1!E125/1000)*Užs1!L125,0)+(IF(Užs1!I125="MEL",(Užs1!H125/1000)*Užs1!L125,0)+(IF(Užs1!J125="MEL",(Užs1!H125/1000)*Užs1!L125,0)))))</f>
        <v>0</v>
      </c>
      <c r="O86" s="91">
        <f>SUM(IF(Užs1!F125="MEL-BALTAS",(Užs1!E125/1000)*Užs1!L125,0)+(IF(Užs1!G125="MEL-BALTAS",(Užs1!E125/1000)*Užs1!L125,0)+(IF(Užs1!I125="MEL-BALTAS",(Užs1!H125/1000)*Užs1!L125,0)+(IF(Užs1!J125="MEL-BALTAS",(Užs1!H125/1000)*Užs1!L125,0)))))</f>
        <v>0</v>
      </c>
      <c r="P86" s="91">
        <f>SUM(IF(Užs1!F125="MEL-PILKAS",(Užs1!E125/1000)*Užs1!L125,0)+(IF(Užs1!G125="MEL-PILKAS",(Užs1!E125/1000)*Užs1!L125,0)+(IF(Užs1!I125="MEL-PILKAS",(Užs1!H125/1000)*Užs1!L125,0)+(IF(Užs1!J125="MEL-PILKAS",(Užs1!H125/1000)*Užs1!L125,0)))))</f>
        <v>0</v>
      </c>
      <c r="Q86" s="91">
        <f>SUM(IF(Užs1!F125="MEL-KLIENTO",(Užs1!E125/1000)*Užs1!L125,0)+(IF(Užs1!G125="MEL-KLIENTO",(Užs1!E125/1000)*Užs1!L125,0)+(IF(Užs1!I125="MEL-KLIENTO",(Užs1!H125/1000)*Užs1!L125,0)+(IF(Užs1!J125="MEL-KLIENTO",(Užs1!H125/1000)*Užs1!L125,0)))))</f>
        <v>0</v>
      </c>
      <c r="R86" s="91">
        <f>SUM(IF(Užs1!F125="MEL-NE-PL",(Užs1!E125/1000)*Užs1!L125,0)+(IF(Užs1!G125="MEL-NE-PL",(Užs1!E125/1000)*Užs1!L125,0)+(IF(Užs1!I125="MEL-NE-PL",(Užs1!H125/1000)*Užs1!L125,0)+(IF(Užs1!J125="MEL-NE-PL",(Užs1!H125/1000)*Užs1!L125,0)))))</f>
        <v>0</v>
      </c>
      <c r="S86" s="91">
        <f>SUM(IF(Užs1!F125="MEL-40mm",(Užs1!E125/1000)*Užs1!L125,0)+(IF(Užs1!G125="MEL-40mm",(Užs1!E125/1000)*Užs1!L125,0)+(IF(Užs1!I125="MEL-40mm",(Užs1!H125/1000)*Užs1!L125,0)+(IF(Užs1!J125="MEL-40mm",(Užs1!H125/1000)*Užs1!L125,0)))))</f>
        <v>0</v>
      </c>
      <c r="T86" s="92">
        <f>SUM(IF(Užs1!F125="PVC-04mm",(Užs1!E125/1000)*Užs1!L125,0)+(IF(Užs1!G125="PVC-04mm",(Užs1!E125/1000)*Užs1!L125,0)+(IF(Užs1!I125="PVC-04mm",(Užs1!H125/1000)*Užs1!L125,0)+(IF(Užs1!J125="PVC-04mm",(Užs1!H125/1000)*Užs1!L125,0)))))</f>
        <v>0</v>
      </c>
      <c r="U86" s="92">
        <f>SUM(IF(Užs1!F125="PVC-06mm",(Užs1!E125/1000)*Užs1!L125,0)+(IF(Užs1!G125="PVC-06mm",(Užs1!E125/1000)*Užs1!L125,0)+(IF(Užs1!I125="PVC-06mm",(Užs1!H125/1000)*Užs1!L125,0)+(IF(Užs1!J125="PVC-06mm",(Užs1!H125/1000)*Užs1!L125,0)))))</f>
        <v>0</v>
      </c>
      <c r="V86" s="92">
        <f>SUM(IF(Užs1!F125="PVC-08mm",(Užs1!E125/1000)*Užs1!L125,0)+(IF(Užs1!G125="PVC-08mm",(Užs1!E125/1000)*Užs1!L125,0)+(IF(Užs1!I125="PVC-08mm",(Užs1!H125/1000)*Užs1!L125,0)+(IF(Užs1!J125="PVC-08mm",(Užs1!H125/1000)*Užs1!L125,0)))))</f>
        <v>0</v>
      </c>
      <c r="W86" s="92">
        <f>SUM(IF(Užs1!F125="PVC-1mm",(Užs1!E125/1000)*Užs1!L125,0)+(IF(Užs1!G125="PVC-1mm",(Užs1!E125/1000)*Užs1!L125,0)+(IF(Užs1!I125="PVC-1mm",(Užs1!H125/1000)*Užs1!L125,0)+(IF(Užs1!J125="PVC-1mm",(Užs1!H125/1000)*Užs1!L125,0)))))</f>
        <v>0</v>
      </c>
      <c r="X86" s="92">
        <f>SUM(IF(Užs1!F125="PVC-2mm",(Užs1!E125/1000)*Užs1!L125,0)+(IF(Užs1!G125="PVC-2mm",(Užs1!E125/1000)*Užs1!L125,0)+(IF(Užs1!I125="PVC-2mm",(Užs1!H125/1000)*Užs1!L125,0)+(IF(Užs1!J125="PVC-2mm",(Užs1!H125/1000)*Užs1!L125,0)))))</f>
        <v>0</v>
      </c>
      <c r="Y86" s="92">
        <f>SUM(IF(Užs1!F125="PVC-42/2mm",(Užs1!E125/1000)*Užs1!L125,0)+(IF(Užs1!G125="PVC-42/2mm",(Užs1!E125/1000)*Užs1!L125,0)+(IF(Užs1!I125="PVC-42/2mm",(Užs1!H125/1000)*Užs1!L125,0)+(IF(Užs1!J125="PVC-42/2mm",(Užs1!H125/1000)*Užs1!L125,0)))))</f>
        <v>0</v>
      </c>
      <c r="Z86" s="313">
        <f>SUM(IF(Užs1!F125="BESIULIS-08mm",(Užs1!E125/1000)*Užs1!L125,0)+(IF(Užs1!G125="BESIULIS-08mm",(Užs1!E125/1000)*Užs1!L125,0)+(IF(Užs1!I125="BESIULIS-08mm",(Užs1!H125/1000)*Užs1!L125,0)+(IF(Užs1!J125="BESIULIS-08mm",(Užs1!H125/1000)*Užs1!L125,0)))))</f>
        <v>0</v>
      </c>
      <c r="AA86" s="313">
        <f>SUM(IF(Užs1!F125="BESIULIS-1mm",(Užs1!E125/1000)*Užs1!L125,0)+(IF(Užs1!G125="BESIULIS-1mm",(Užs1!E125/1000)*Užs1!L125,0)+(IF(Užs1!I125="BESIULIS-1mm",(Užs1!H125/1000)*Užs1!L125,0)+(IF(Užs1!J125="BESIULIS-1mm",(Užs1!H125/1000)*Užs1!L125,0)))))</f>
        <v>0</v>
      </c>
      <c r="AB86" s="313">
        <f>SUM(IF(Užs1!F125="BESIULIS-2mm",(Užs1!E125/1000)*Užs1!L125,0)+(IF(Užs1!G125="BESIULIS-2mm",(Užs1!E125/1000)*Užs1!L125,0)+(IF(Užs1!I125="BESIULIS-2mm",(Užs1!H125/1000)*Užs1!L125,0)+(IF(Užs1!J125="BESIULIS-2mm",(Užs1!H125/1000)*Užs1!L125,0)))))</f>
        <v>0</v>
      </c>
      <c r="AC86" s="93">
        <f>SUM(IF(Užs1!F125="KLIEN-PVC-04mm",(Užs1!E125/1000)*Užs1!L125,0)+(IF(Užs1!G125="KLIEN-PVC-04mm",(Užs1!E125/1000)*Užs1!L125,0)+(IF(Užs1!I125="KLIEN-PVC-04mm",(Užs1!H125/1000)*Užs1!L125,0)+(IF(Užs1!J125="KLIEN-PVC-04mm",(Užs1!H125/1000)*Užs1!L125,0)))))</f>
        <v>0</v>
      </c>
      <c r="AD86" s="93">
        <f>SUM(IF(Užs1!F125="KLIEN-PVC-06mm",(Užs1!E125/1000)*Užs1!L125,0)+(IF(Užs1!G125="KLIEN-PVC-06mm",(Užs1!E125/1000)*Užs1!L125,0)+(IF(Užs1!I125="KLIEN-PVC-06mm",(Užs1!H125/1000)*Užs1!L125,0)+(IF(Užs1!J125="KLIEN-PVC-06mm",(Užs1!H125/1000)*Užs1!L125,0)))))</f>
        <v>0</v>
      </c>
      <c r="AE86" s="93">
        <f>SUM(IF(Užs1!F125="KLIEN-PVC-08mm",(Užs1!E125/1000)*Užs1!L125,0)+(IF(Užs1!G125="KLIEN-PVC-08mm",(Užs1!E125/1000)*Užs1!L125,0)+(IF(Užs1!I125="KLIEN-PVC-08mm",(Užs1!H125/1000)*Užs1!L125,0)+(IF(Užs1!J125="KLIEN-PVC-08mm",(Užs1!H125/1000)*Užs1!L125,0)))))</f>
        <v>0</v>
      </c>
      <c r="AF86" s="93">
        <f>SUM(IF(Užs1!F125="KLIEN-PVC-1mm",(Užs1!E125/1000)*Užs1!L125,0)+(IF(Užs1!G125="KLIEN-PVC-1mm",(Užs1!E125/1000)*Užs1!L125,0)+(IF(Užs1!I125="KLIEN-PVC-1mm",(Užs1!H125/1000)*Užs1!L125,0)+(IF(Užs1!J125="KLIEN-PVC-1mm",(Užs1!H125/1000)*Užs1!L125,0)))))</f>
        <v>0</v>
      </c>
      <c r="AG86" s="93">
        <f>SUM(IF(Užs1!F125="KLIEN-PVC-2mm",(Užs1!E125/1000)*Užs1!L125,0)+(IF(Užs1!G125="KLIEN-PVC-2mm",(Užs1!E125/1000)*Užs1!L125,0)+(IF(Užs1!I125="KLIEN-PVC-2mm",(Užs1!H125/1000)*Užs1!L125,0)+(IF(Užs1!J125="KLIEN-PVC-2mm",(Užs1!H125/1000)*Užs1!L125,0)))))</f>
        <v>0</v>
      </c>
      <c r="AH86" s="93">
        <f>SUM(IF(Užs1!F125="KLIEN-PVC-42/2mm",(Užs1!E125/1000)*Užs1!L125,0)+(IF(Užs1!G125="KLIEN-PVC-42/2mm",(Užs1!E125/1000)*Užs1!L125,0)+(IF(Užs1!I125="KLIEN-PVC-42/2mm",(Užs1!H125/1000)*Užs1!L125,0)+(IF(Užs1!J125="KLIEN-PVC-42/2mm",(Užs1!H125/1000)*Užs1!L125,0)))))</f>
        <v>0</v>
      </c>
      <c r="AI86" s="315">
        <f>SUM(IF(Užs1!F125="KLIEN-BESIUL-08mm",(Užs1!E125/1000)*Užs1!L125,0)+(IF(Užs1!G125="KLIEN-BESIUL-08mm",(Užs1!E125/1000)*Užs1!L125,0)+(IF(Užs1!I125="KLIEN-BESIUL-08mm",(Užs1!H125/1000)*Užs1!L125,0)+(IF(Užs1!J125="KLIEN-BESIUL-08mm",(Užs1!H125/1000)*Užs1!L125,0)))))</f>
        <v>0</v>
      </c>
      <c r="AJ86" s="315">
        <f>SUM(IF(Užs1!F125="KLIEN-BESIUL-1mm",(Užs1!E125/1000)*Užs1!L125,0)+(IF(Užs1!G125="KLIEN-BESIUL-1mm",(Užs1!E125/1000)*Užs1!L125,0)+(IF(Užs1!I125="KLIEN-BESIUL-1mm",(Užs1!H125/1000)*Užs1!L125,0)+(IF(Užs1!J125="KLIEN-BESIUL-1mm",(Užs1!H125/1000)*Užs1!L125,0)))))</f>
        <v>0</v>
      </c>
      <c r="AK86" s="315">
        <f>SUM(IF(Užs1!F125="KLIEN-BESIUL-2mm",(Užs1!E125/1000)*Užs1!L125,0)+(IF(Užs1!G125="KLIEN-BESIUL-2mm",(Užs1!E125/1000)*Užs1!L125,0)+(IF(Užs1!I125="KLIEN-BESIUL-2mm",(Užs1!H125/1000)*Užs1!L125,0)+(IF(Užs1!J125="KLIEN-BESIUL-2mm",(Užs1!H125/1000)*Užs1!L125,0)))))</f>
        <v>0</v>
      </c>
      <c r="AL86" s="94">
        <f>SUM(IF(Užs1!F125="NE-PL-PVC-04mm",(Užs1!E125/1000)*Užs1!L125,0)+(IF(Užs1!G125="NE-PL-PVC-04mm",(Užs1!E125/1000)*Užs1!L125,0)+(IF(Užs1!I125="NE-PL-PVC-04mm",(Užs1!H125/1000)*Užs1!L125,0)+(IF(Užs1!J125="NE-PL-PVC-04mm",(Užs1!H125/1000)*Užs1!L125,0)))))</f>
        <v>0</v>
      </c>
      <c r="AM86" s="94">
        <f>SUM(IF(Užs1!F125="NE-PL-PVC-06mm",(Užs1!E125/1000)*Užs1!L125,0)+(IF(Užs1!G125="NE-PL-PVC-06mm",(Užs1!E125/1000)*Užs1!L125,0)+(IF(Užs1!I125="NE-PL-PVC-06mm",(Užs1!H125/1000)*Užs1!L125,0)+(IF(Užs1!J125="NE-PL-PVC-06mm",(Užs1!H125/1000)*Užs1!L125,0)))))</f>
        <v>0</v>
      </c>
      <c r="AN86" s="94">
        <f>SUM(IF(Užs1!F125="NE-PL-PVC-08mm",(Užs1!E125/1000)*Užs1!L125,0)+(IF(Užs1!G125="NE-PL-PVC-08mm",(Užs1!E125/1000)*Užs1!L125,0)+(IF(Užs1!I125="NE-PL-PVC-08mm",(Užs1!H125/1000)*Užs1!L125,0)+(IF(Užs1!J125="NE-PL-PVC-08mm",(Užs1!H125/1000)*Užs1!L125,0)))))</f>
        <v>0</v>
      </c>
      <c r="AO86" s="94">
        <f>SUM(IF(Užs1!F125="NE-PL-PVC-1mm",(Užs1!E125/1000)*Užs1!L125,0)+(IF(Užs1!G125="NE-PL-PVC-1mm",(Užs1!E125/1000)*Užs1!L125,0)+(IF(Užs1!I125="NE-PL-PVC-1mm",(Užs1!H125/1000)*Užs1!L125,0)+(IF(Užs1!J125="NE-PL-PVC-1mm",(Užs1!H125/1000)*Užs1!L125,0)))))</f>
        <v>0</v>
      </c>
      <c r="AP86" s="94">
        <f>SUM(IF(Užs1!F125="NE-PL-PVC-2mm",(Užs1!E125/1000)*Užs1!L125,0)+(IF(Užs1!G125="NE-PL-PVC-2mm",(Užs1!E125/1000)*Užs1!L125,0)+(IF(Užs1!I125="NE-PL-PVC-2mm",(Užs1!H125/1000)*Užs1!L125,0)+(IF(Užs1!J125="NE-PL-PVC-2mm",(Užs1!H125/1000)*Užs1!L125,0)))))</f>
        <v>0</v>
      </c>
      <c r="AQ86" s="94">
        <f>SUM(IF(Užs1!F125="NE-PL-PVC-42/2mm",(Užs1!E125/1000)*Užs1!L125,0)+(IF(Užs1!G125="NE-PL-PVC-42/2mm",(Užs1!E125/1000)*Užs1!L125,0)+(IF(Užs1!I125="NE-PL-PVC-42/2mm",(Užs1!H125/1000)*Užs1!L125,0)+(IF(Užs1!J125="NE-PL-PVC-42/2mm",(Užs1!H125/1000)*Užs1!L125,0)))))</f>
        <v>0</v>
      </c>
      <c r="AR86" s="79"/>
    </row>
    <row r="87" spans="1:44" ht="16.8">
      <c r="A87" s="79"/>
      <c r="B87" s="79"/>
      <c r="C87" s="95"/>
      <c r="D87" s="79"/>
      <c r="E87" s="79"/>
      <c r="F87" s="79"/>
      <c r="G87" s="79"/>
      <c r="H87" s="79"/>
      <c r="I87" s="79"/>
      <c r="J87" s="79"/>
      <c r="K87" s="87">
        <v>86</v>
      </c>
      <c r="L87" s="88">
        <f>Užs1!L126</f>
        <v>0</v>
      </c>
      <c r="M87" s="89">
        <f>(Užs1!E126/1000)*(Užs1!H126/1000)*Užs1!L126</f>
        <v>0</v>
      </c>
      <c r="N87" s="90">
        <f>SUM(IF(Užs1!F126="MEL",(Užs1!E126/1000)*Užs1!L126,0)+(IF(Užs1!G126="MEL",(Užs1!E126/1000)*Užs1!L126,0)+(IF(Užs1!I126="MEL",(Užs1!H126/1000)*Užs1!L126,0)+(IF(Užs1!J126="MEL",(Užs1!H126/1000)*Užs1!L126,0)))))</f>
        <v>0</v>
      </c>
      <c r="O87" s="91">
        <f>SUM(IF(Užs1!F126="MEL-BALTAS",(Užs1!E126/1000)*Užs1!L126,0)+(IF(Užs1!G126="MEL-BALTAS",(Užs1!E126/1000)*Užs1!L126,0)+(IF(Užs1!I126="MEL-BALTAS",(Užs1!H126/1000)*Užs1!L126,0)+(IF(Užs1!J126="MEL-BALTAS",(Užs1!H126/1000)*Užs1!L126,0)))))</f>
        <v>0</v>
      </c>
      <c r="P87" s="91">
        <f>SUM(IF(Užs1!F126="MEL-PILKAS",(Užs1!E126/1000)*Užs1!L126,0)+(IF(Užs1!G126="MEL-PILKAS",(Užs1!E126/1000)*Užs1!L126,0)+(IF(Užs1!I126="MEL-PILKAS",(Užs1!H126/1000)*Užs1!L126,0)+(IF(Užs1!J126="MEL-PILKAS",(Užs1!H126/1000)*Užs1!L126,0)))))</f>
        <v>0</v>
      </c>
      <c r="Q87" s="91">
        <f>SUM(IF(Užs1!F126="MEL-KLIENTO",(Užs1!E126/1000)*Užs1!L126,0)+(IF(Užs1!G126="MEL-KLIENTO",(Užs1!E126/1000)*Užs1!L126,0)+(IF(Užs1!I126="MEL-KLIENTO",(Užs1!H126/1000)*Užs1!L126,0)+(IF(Užs1!J126="MEL-KLIENTO",(Užs1!H126/1000)*Užs1!L126,0)))))</f>
        <v>0</v>
      </c>
      <c r="R87" s="91">
        <f>SUM(IF(Užs1!F126="MEL-NE-PL",(Užs1!E126/1000)*Užs1!L126,0)+(IF(Užs1!G126="MEL-NE-PL",(Užs1!E126/1000)*Užs1!L126,0)+(IF(Užs1!I126="MEL-NE-PL",(Užs1!H126/1000)*Užs1!L126,0)+(IF(Užs1!J126="MEL-NE-PL",(Užs1!H126/1000)*Užs1!L126,0)))))</f>
        <v>0</v>
      </c>
      <c r="S87" s="91">
        <f>SUM(IF(Užs1!F126="MEL-40mm",(Užs1!E126/1000)*Užs1!L126,0)+(IF(Užs1!G126="MEL-40mm",(Užs1!E126/1000)*Užs1!L126,0)+(IF(Užs1!I126="MEL-40mm",(Užs1!H126/1000)*Užs1!L126,0)+(IF(Užs1!J126="MEL-40mm",(Užs1!H126/1000)*Užs1!L126,0)))))</f>
        <v>0</v>
      </c>
      <c r="T87" s="92">
        <f>SUM(IF(Užs1!F126="PVC-04mm",(Užs1!E126/1000)*Užs1!L126,0)+(IF(Užs1!G126="PVC-04mm",(Užs1!E126/1000)*Užs1!L126,0)+(IF(Užs1!I126="PVC-04mm",(Užs1!H126/1000)*Užs1!L126,0)+(IF(Užs1!J126="PVC-04mm",(Užs1!H126/1000)*Užs1!L126,0)))))</f>
        <v>0</v>
      </c>
      <c r="U87" s="92">
        <f>SUM(IF(Užs1!F126="PVC-06mm",(Užs1!E126/1000)*Užs1!L126,0)+(IF(Užs1!G126="PVC-06mm",(Užs1!E126/1000)*Užs1!L126,0)+(IF(Užs1!I126="PVC-06mm",(Užs1!H126/1000)*Užs1!L126,0)+(IF(Užs1!J126="PVC-06mm",(Užs1!H126/1000)*Užs1!L126,0)))))</f>
        <v>0</v>
      </c>
      <c r="V87" s="92">
        <f>SUM(IF(Užs1!F126="PVC-08mm",(Užs1!E126/1000)*Užs1!L126,0)+(IF(Užs1!G126="PVC-08mm",(Užs1!E126/1000)*Užs1!L126,0)+(IF(Užs1!I126="PVC-08mm",(Užs1!H126/1000)*Užs1!L126,0)+(IF(Užs1!J126="PVC-08mm",(Užs1!H126/1000)*Užs1!L126,0)))))</f>
        <v>0</v>
      </c>
      <c r="W87" s="92">
        <f>SUM(IF(Užs1!F126="PVC-1mm",(Užs1!E126/1000)*Užs1!L126,0)+(IF(Užs1!G126="PVC-1mm",(Užs1!E126/1000)*Užs1!L126,0)+(IF(Užs1!I126="PVC-1mm",(Užs1!H126/1000)*Užs1!L126,0)+(IF(Užs1!J126="PVC-1mm",(Užs1!H126/1000)*Užs1!L126,0)))))</f>
        <v>0</v>
      </c>
      <c r="X87" s="92">
        <f>SUM(IF(Užs1!F126="PVC-2mm",(Užs1!E126/1000)*Užs1!L126,0)+(IF(Užs1!G126="PVC-2mm",(Užs1!E126/1000)*Užs1!L126,0)+(IF(Užs1!I126="PVC-2mm",(Užs1!H126/1000)*Užs1!L126,0)+(IF(Užs1!J126="PVC-2mm",(Užs1!H126/1000)*Užs1!L126,0)))))</f>
        <v>0</v>
      </c>
      <c r="Y87" s="92">
        <f>SUM(IF(Užs1!F126="PVC-42/2mm",(Užs1!E126/1000)*Užs1!L126,0)+(IF(Užs1!G126="PVC-42/2mm",(Užs1!E126/1000)*Užs1!L126,0)+(IF(Užs1!I126="PVC-42/2mm",(Užs1!H126/1000)*Užs1!L126,0)+(IF(Užs1!J126="PVC-42/2mm",(Užs1!H126/1000)*Užs1!L126,0)))))</f>
        <v>0</v>
      </c>
      <c r="Z87" s="313">
        <f>SUM(IF(Užs1!F126="BESIULIS-08mm",(Užs1!E126/1000)*Užs1!L126,0)+(IF(Užs1!G126="BESIULIS-08mm",(Užs1!E126/1000)*Užs1!L126,0)+(IF(Užs1!I126="BESIULIS-08mm",(Užs1!H126/1000)*Užs1!L126,0)+(IF(Užs1!J126="BESIULIS-08mm",(Užs1!H126/1000)*Užs1!L126,0)))))</f>
        <v>0</v>
      </c>
      <c r="AA87" s="313">
        <f>SUM(IF(Užs1!F126="BESIULIS-1mm",(Užs1!E126/1000)*Užs1!L126,0)+(IF(Užs1!G126="BESIULIS-1mm",(Užs1!E126/1000)*Užs1!L126,0)+(IF(Užs1!I126="BESIULIS-1mm",(Užs1!H126/1000)*Užs1!L126,0)+(IF(Užs1!J126="BESIULIS-1mm",(Užs1!H126/1000)*Užs1!L126,0)))))</f>
        <v>0</v>
      </c>
      <c r="AB87" s="313">
        <f>SUM(IF(Užs1!F126="BESIULIS-2mm",(Užs1!E126/1000)*Užs1!L126,0)+(IF(Užs1!G126="BESIULIS-2mm",(Užs1!E126/1000)*Užs1!L126,0)+(IF(Užs1!I126="BESIULIS-2mm",(Užs1!H126/1000)*Užs1!L126,0)+(IF(Užs1!J126="BESIULIS-2mm",(Užs1!H126/1000)*Užs1!L126,0)))))</f>
        <v>0</v>
      </c>
      <c r="AC87" s="93">
        <f>SUM(IF(Užs1!F126="KLIEN-PVC-04mm",(Užs1!E126/1000)*Užs1!L126,0)+(IF(Užs1!G126="KLIEN-PVC-04mm",(Užs1!E126/1000)*Užs1!L126,0)+(IF(Užs1!I126="KLIEN-PVC-04mm",(Užs1!H126/1000)*Užs1!L126,0)+(IF(Užs1!J126="KLIEN-PVC-04mm",(Užs1!H126/1000)*Užs1!L126,0)))))</f>
        <v>0</v>
      </c>
      <c r="AD87" s="93">
        <f>SUM(IF(Užs1!F126="KLIEN-PVC-06mm",(Užs1!E126/1000)*Užs1!L126,0)+(IF(Užs1!G126="KLIEN-PVC-06mm",(Užs1!E126/1000)*Užs1!L126,0)+(IF(Užs1!I126="KLIEN-PVC-06mm",(Užs1!H126/1000)*Užs1!L126,0)+(IF(Užs1!J126="KLIEN-PVC-06mm",(Užs1!H126/1000)*Užs1!L126,0)))))</f>
        <v>0</v>
      </c>
      <c r="AE87" s="93">
        <f>SUM(IF(Užs1!F126="KLIEN-PVC-08mm",(Užs1!E126/1000)*Užs1!L126,0)+(IF(Užs1!G126="KLIEN-PVC-08mm",(Užs1!E126/1000)*Užs1!L126,0)+(IF(Užs1!I126="KLIEN-PVC-08mm",(Užs1!H126/1000)*Užs1!L126,0)+(IF(Užs1!J126="KLIEN-PVC-08mm",(Užs1!H126/1000)*Užs1!L126,0)))))</f>
        <v>0</v>
      </c>
      <c r="AF87" s="93">
        <f>SUM(IF(Užs1!F126="KLIEN-PVC-1mm",(Užs1!E126/1000)*Užs1!L126,0)+(IF(Užs1!G126="KLIEN-PVC-1mm",(Užs1!E126/1000)*Užs1!L126,0)+(IF(Užs1!I126="KLIEN-PVC-1mm",(Užs1!H126/1000)*Užs1!L126,0)+(IF(Užs1!J126="KLIEN-PVC-1mm",(Užs1!H126/1000)*Užs1!L126,0)))))</f>
        <v>0</v>
      </c>
      <c r="AG87" s="93">
        <f>SUM(IF(Užs1!F126="KLIEN-PVC-2mm",(Užs1!E126/1000)*Užs1!L126,0)+(IF(Užs1!G126="KLIEN-PVC-2mm",(Užs1!E126/1000)*Užs1!L126,0)+(IF(Užs1!I126="KLIEN-PVC-2mm",(Užs1!H126/1000)*Užs1!L126,0)+(IF(Užs1!J126="KLIEN-PVC-2mm",(Užs1!H126/1000)*Užs1!L126,0)))))</f>
        <v>0</v>
      </c>
      <c r="AH87" s="93">
        <f>SUM(IF(Užs1!F126="KLIEN-PVC-42/2mm",(Užs1!E126/1000)*Užs1!L126,0)+(IF(Užs1!G126="KLIEN-PVC-42/2mm",(Užs1!E126/1000)*Užs1!L126,0)+(IF(Užs1!I126="KLIEN-PVC-42/2mm",(Užs1!H126/1000)*Užs1!L126,0)+(IF(Užs1!J126="KLIEN-PVC-42/2mm",(Užs1!H126/1000)*Užs1!L126,0)))))</f>
        <v>0</v>
      </c>
      <c r="AI87" s="315">
        <f>SUM(IF(Užs1!F126="KLIEN-BESIUL-08mm",(Užs1!E126/1000)*Užs1!L126,0)+(IF(Užs1!G126="KLIEN-BESIUL-08mm",(Užs1!E126/1000)*Užs1!L126,0)+(IF(Užs1!I126="KLIEN-BESIUL-08mm",(Užs1!H126/1000)*Užs1!L126,0)+(IF(Užs1!J126="KLIEN-BESIUL-08mm",(Užs1!H126/1000)*Užs1!L126,0)))))</f>
        <v>0</v>
      </c>
      <c r="AJ87" s="315">
        <f>SUM(IF(Užs1!F126="KLIEN-BESIUL-1mm",(Užs1!E126/1000)*Užs1!L126,0)+(IF(Užs1!G126="KLIEN-BESIUL-1mm",(Užs1!E126/1000)*Užs1!L126,0)+(IF(Užs1!I126="KLIEN-BESIUL-1mm",(Užs1!H126/1000)*Užs1!L126,0)+(IF(Užs1!J126="KLIEN-BESIUL-1mm",(Užs1!H126/1000)*Užs1!L126,0)))))</f>
        <v>0</v>
      </c>
      <c r="AK87" s="315">
        <f>SUM(IF(Užs1!F126="KLIEN-BESIUL-2mm",(Užs1!E126/1000)*Užs1!L126,0)+(IF(Užs1!G126="KLIEN-BESIUL-2mm",(Užs1!E126/1000)*Užs1!L126,0)+(IF(Užs1!I126="KLIEN-BESIUL-2mm",(Užs1!H126/1000)*Užs1!L126,0)+(IF(Užs1!J126="KLIEN-BESIUL-2mm",(Užs1!H126/1000)*Užs1!L126,0)))))</f>
        <v>0</v>
      </c>
      <c r="AL87" s="94">
        <f>SUM(IF(Užs1!F126="NE-PL-PVC-04mm",(Užs1!E126/1000)*Užs1!L126,0)+(IF(Užs1!G126="NE-PL-PVC-04mm",(Užs1!E126/1000)*Užs1!L126,0)+(IF(Užs1!I126="NE-PL-PVC-04mm",(Užs1!H126/1000)*Užs1!L126,0)+(IF(Užs1!J126="NE-PL-PVC-04mm",(Užs1!H126/1000)*Užs1!L126,0)))))</f>
        <v>0</v>
      </c>
      <c r="AM87" s="94">
        <f>SUM(IF(Užs1!F126="NE-PL-PVC-06mm",(Užs1!E126/1000)*Užs1!L126,0)+(IF(Užs1!G126="NE-PL-PVC-06mm",(Užs1!E126/1000)*Užs1!L126,0)+(IF(Užs1!I126="NE-PL-PVC-06mm",(Užs1!H126/1000)*Užs1!L126,0)+(IF(Užs1!J126="NE-PL-PVC-06mm",(Užs1!H126/1000)*Užs1!L126,0)))))</f>
        <v>0</v>
      </c>
      <c r="AN87" s="94">
        <f>SUM(IF(Užs1!F126="NE-PL-PVC-08mm",(Užs1!E126/1000)*Užs1!L126,0)+(IF(Užs1!G126="NE-PL-PVC-08mm",(Užs1!E126/1000)*Užs1!L126,0)+(IF(Užs1!I126="NE-PL-PVC-08mm",(Užs1!H126/1000)*Užs1!L126,0)+(IF(Užs1!J126="NE-PL-PVC-08mm",(Užs1!H126/1000)*Užs1!L126,0)))))</f>
        <v>0</v>
      </c>
      <c r="AO87" s="94">
        <f>SUM(IF(Užs1!F126="NE-PL-PVC-1mm",(Užs1!E126/1000)*Užs1!L126,0)+(IF(Užs1!G126="NE-PL-PVC-1mm",(Užs1!E126/1000)*Užs1!L126,0)+(IF(Užs1!I126="NE-PL-PVC-1mm",(Užs1!H126/1000)*Užs1!L126,0)+(IF(Užs1!J126="NE-PL-PVC-1mm",(Užs1!H126/1000)*Užs1!L126,0)))))</f>
        <v>0</v>
      </c>
      <c r="AP87" s="94">
        <f>SUM(IF(Užs1!F126="NE-PL-PVC-2mm",(Užs1!E126/1000)*Užs1!L126,0)+(IF(Užs1!G126="NE-PL-PVC-2mm",(Užs1!E126/1000)*Užs1!L126,0)+(IF(Užs1!I126="NE-PL-PVC-2mm",(Užs1!H126/1000)*Užs1!L126,0)+(IF(Užs1!J126="NE-PL-PVC-2mm",(Užs1!H126/1000)*Užs1!L126,0)))))</f>
        <v>0</v>
      </c>
      <c r="AQ87" s="94">
        <f>SUM(IF(Užs1!F126="NE-PL-PVC-42/2mm",(Užs1!E126/1000)*Užs1!L126,0)+(IF(Užs1!G126="NE-PL-PVC-42/2mm",(Užs1!E126/1000)*Užs1!L126,0)+(IF(Užs1!I126="NE-PL-PVC-42/2mm",(Užs1!H126/1000)*Užs1!L126,0)+(IF(Užs1!J126="NE-PL-PVC-42/2mm",(Užs1!H126/1000)*Užs1!L126,0)))))</f>
        <v>0</v>
      </c>
      <c r="AR87" s="79"/>
    </row>
    <row r="88" spans="1:44" ht="16.8">
      <c r="A88" s="79"/>
      <c r="B88" s="79"/>
      <c r="C88" s="95"/>
      <c r="D88" s="79"/>
      <c r="E88" s="79"/>
      <c r="F88" s="79"/>
      <c r="G88" s="79"/>
      <c r="H88" s="79"/>
      <c r="I88" s="79"/>
      <c r="J88" s="79"/>
      <c r="K88" s="87">
        <v>87</v>
      </c>
      <c r="L88" s="88">
        <f>Užs1!L127</f>
        <v>0</v>
      </c>
      <c r="M88" s="89">
        <f>(Užs1!E127/1000)*(Užs1!H127/1000)*Užs1!L127</f>
        <v>0</v>
      </c>
      <c r="N88" s="90">
        <f>SUM(IF(Užs1!F127="MEL",(Užs1!E127/1000)*Užs1!L127,0)+(IF(Užs1!G127="MEL",(Užs1!E127/1000)*Užs1!L127,0)+(IF(Užs1!I127="MEL",(Užs1!H127/1000)*Užs1!L127,0)+(IF(Užs1!J127="MEL",(Užs1!H127/1000)*Užs1!L127,0)))))</f>
        <v>0</v>
      </c>
      <c r="O88" s="91">
        <f>SUM(IF(Užs1!F127="MEL-BALTAS",(Užs1!E127/1000)*Užs1!L127,0)+(IF(Užs1!G127="MEL-BALTAS",(Užs1!E127/1000)*Užs1!L127,0)+(IF(Užs1!I127="MEL-BALTAS",(Užs1!H127/1000)*Užs1!L127,0)+(IF(Užs1!J127="MEL-BALTAS",(Užs1!H127/1000)*Užs1!L127,0)))))</f>
        <v>0</v>
      </c>
      <c r="P88" s="91">
        <f>SUM(IF(Užs1!F127="MEL-PILKAS",(Užs1!E127/1000)*Užs1!L127,0)+(IF(Užs1!G127="MEL-PILKAS",(Užs1!E127/1000)*Užs1!L127,0)+(IF(Užs1!I127="MEL-PILKAS",(Užs1!H127/1000)*Užs1!L127,0)+(IF(Užs1!J127="MEL-PILKAS",(Užs1!H127/1000)*Užs1!L127,0)))))</f>
        <v>0</v>
      </c>
      <c r="Q88" s="91">
        <f>SUM(IF(Užs1!F127="MEL-KLIENTO",(Užs1!E127/1000)*Užs1!L127,0)+(IF(Užs1!G127="MEL-KLIENTO",(Užs1!E127/1000)*Užs1!L127,0)+(IF(Užs1!I127="MEL-KLIENTO",(Užs1!H127/1000)*Užs1!L127,0)+(IF(Užs1!J127="MEL-KLIENTO",(Užs1!H127/1000)*Užs1!L127,0)))))</f>
        <v>0</v>
      </c>
      <c r="R88" s="91">
        <f>SUM(IF(Užs1!F127="MEL-NE-PL",(Užs1!E127/1000)*Užs1!L127,0)+(IF(Užs1!G127="MEL-NE-PL",(Užs1!E127/1000)*Užs1!L127,0)+(IF(Užs1!I127="MEL-NE-PL",(Užs1!H127/1000)*Užs1!L127,0)+(IF(Užs1!J127="MEL-NE-PL",(Užs1!H127/1000)*Užs1!L127,0)))))</f>
        <v>0</v>
      </c>
      <c r="S88" s="91">
        <f>SUM(IF(Užs1!F127="MEL-40mm",(Užs1!E127/1000)*Užs1!L127,0)+(IF(Užs1!G127="MEL-40mm",(Užs1!E127/1000)*Užs1!L127,0)+(IF(Užs1!I127="MEL-40mm",(Užs1!H127/1000)*Užs1!L127,0)+(IF(Užs1!J127="MEL-40mm",(Užs1!H127/1000)*Užs1!L127,0)))))</f>
        <v>0</v>
      </c>
      <c r="T88" s="92">
        <f>SUM(IF(Užs1!F127="PVC-04mm",(Užs1!E127/1000)*Užs1!L127,0)+(IF(Užs1!G127="PVC-04mm",(Užs1!E127/1000)*Užs1!L127,0)+(IF(Užs1!I127="PVC-04mm",(Užs1!H127/1000)*Užs1!L127,0)+(IF(Užs1!J127="PVC-04mm",(Užs1!H127/1000)*Užs1!L127,0)))))</f>
        <v>0</v>
      </c>
      <c r="U88" s="92">
        <f>SUM(IF(Užs1!F127="PVC-06mm",(Užs1!E127/1000)*Užs1!L127,0)+(IF(Užs1!G127="PVC-06mm",(Užs1!E127/1000)*Užs1!L127,0)+(IF(Užs1!I127="PVC-06mm",(Užs1!H127/1000)*Užs1!L127,0)+(IF(Užs1!J127="PVC-06mm",(Užs1!H127/1000)*Užs1!L127,0)))))</f>
        <v>0</v>
      </c>
      <c r="V88" s="92">
        <f>SUM(IF(Užs1!F127="PVC-08mm",(Užs1!E127/1000)*Užs1!L127,0)+(IF(Užs1!G127="PVC-08mm",(Užs1!E127/1000)*Užs1!L127,0)+(IF(Užs1!I127="PVC-08mm",(Užs1!H127/1000)*Užs1!L127,0)+(IF(Užs1!J127="PVC-08mm",(Užs1!H127/1000)*Užs1!L127,0)))))</f>
        <v>0</v>
      </c>
      <c r="W88" s="92">
        <f>SUM(IF(Užs1!F127="PVC-1mm",(Užs1!E127/1000)*Užs1!L127,0)+(IF(Užs1!G127="PVC-1mm",(Užs1!E127/1000)*Užs1!L127,0)+(IF(Užs1!I127="PVC-1mm",(Užs1!H127/1000)*Užs1!L127,0)+(IF(Užs1!J127="PVC-1mm",(Užs1!H127/1000)*Užs1!L127,0)))))</f>
        <v>0</v>
      </c>
      <c r="X88" s="92">
        <f>SUM(IF(Užs1!F127="PVC-2mm",(Užs1!E127/1000)*Užs1!L127,0)+(IF(Užs1!G127="PVC-2mm",(Užs1!E127/1000)*Užs1!L127,0)+(IF(Užs1!I127="PVC-2mm",(Užs1!H127/1000)*Užs1!L127,0)+(IF(Užs1!J127="PVC-2mm",(Užs1!H127/1000)*Užs1!L127,0)))))</f>
        <v>0</v>
      </c>
      <c r="Y88" s="92">
        <f>SUM(IF(Užs1!F127="PVC-42/2mm",(Užs1!E127/1000)*Užs1!L127,0)+(IF(Užs1!G127="PVC-42/2mm",(Užs1!E127/1000)*Užs1!L127,0)+(IF(Užs1!I127="PVC-42/2mm",(Užs1!H127/1000)*Užs1!L127,0)+(IF(Užs1!J127="PVC-42/2mm",(Užs1!H127/1000)*Užs1!L127,0)))))</f>
        <v>0</v>
      </c>
      <c r="Z88" s="313">
        <f>SUM(IF(Užs1!F127="BESIULIS-08mm",(Užs1!E127/1000)*Užs1!L127,0)+(IF(Užs1!G127="BESIULIS-08mm",(Užs1!E127/1000)*Užs1!L127,0)+(IF(Užs1!I127="BESIULIS-08mm",(Užs1!H127/1000)*Užs1!L127,0)+(IF(Užs1!J127="BESIULIS-08mm",(Užs1!H127/1000)*Užs1!L127,0)))))</f>
        <v>0</v>
      </c>
      <c r="AA88" s="313">
        <f>SUM(IF(Užs1!F127="BESIULIS-1mm",(Užs1!E127/1000)*Užs1!L127,0)+(IF(Užs1!G127="BESIULIS-1mm",(Užs1!E127/1000)*Užs1!L127,0)+(IF(Užs1!I127="BESIULIS-1mm",(Užs1!H127/1000)*Užs1!L127,0)+(IF(Užs1!J127="BESIULIS-1mm",(Užs1!H127/1000)*Užs1!L127,0)))))</f>
        <v>0</v>
      </c>
      <c r="AB88" s="313">
        <f>SUM(IF(Užs1!F127="BESIULIS-2mm",(Užs1!E127/1000)*Užs1!L127,0)+(IF(Užs1!G127="BESIULIS-2mm",(Užs1!E127/1000)*Užs1!L127,0)+(IF(Užs1!I127="BESIULIS-2mm",(Užs1!H127/1000)*Užs1!L127,0)+(IF(Užs1!J127="BESIULIS-2mm",(Užs1!H127/1000)*Užs1!L127,0)))))</f>
        <v>0</v>
      </c>
      <c r="AC88" s="93">
        <f>SUM(IF(Užs1!F127="KLIEN-PVC-04mm",(Užs1!E127/1000)*Užs1!L127,0)+(IF(Užs1!G127="KLIEN-PVC-04mm",(Užs1!E127/1000)*Užs1!L127,0)+(IF(Užs1!I127="KLIEN-PVC-04mm",(Užs1!H127/1000)*Užs1!L127,0)+(IF(Užs1!J127="KLIEN-PVC-04mm",(Užs1!H127/1000)*Užs1!L127,0)))))</f>
        <v>0</v>
      </c>
      <c r="AD88" s="93">
        <f>SUM(IF(Užs1!F127="KLIEN-PVC-06mm",(Užs1!E127/1000)*Užs1!L127,0)+(IF(Užs1!G127="KLIEN-PVC-06mm",(Užs1!E127/1000)*Užs1!L127,0)+(IF(Užs1!I127="KLIEN-PVC-06mm",(Užs1!H127/1000)*Užs1!L127,0)+(IF(Užs1!J127="KLIEN-PVC-06mm",(Užs1!H127/1000)*Užs1!L127,0)))))</f>
        <v>0</v>
      </c>
      <c r="AE88" s="93">
        <f>SUM(IF(Užs1!F127="KLIEN-PVC-08mm",(Užs1!E127/1000)*Užs1!L127,0)+(IF(Užs1!G127="KLIEN-PVC-08mm",(Užs1!E127/1000)*Užs1!L127,0)+(IF(Užs1!I127="KLIEN-PVC-08mm",(Užs1!H127/1000)*Užs1!L127,0)+(IF(Užs1!J127="KLIEN-PVC-08mm",(Užs1!H127/1000)*Užs1!L127,0)))))</f>
        <v>0</v>
      </c>
      <c r="AF88" s="93">
        <f>SUM(IF(Užs1!F127="KLIEN-PVC-1mm",(Užs1!E127/1000)*Užs1!L127,0)+(IF(Užs1!G127="KLIEN-PVC-1mm",(Užs1!E127/1000)*Užs1!L127,0)+(IF(Užs1!I127="KLIEN-PVC-1mm",(Užs1!H127/1000)*Užs1!L127,0)+(IF(Užs1!J127="KLIEN-PVC-1mm",(Užs1!H127/1000)*Užs1!L127,0)))))</f>
        <v>0</v>
      </c>
      <c r="AG88" s="93">
        <f>SUM(IF(Užs1!F127="KLIEN-PVC-2mm",(Užs1!E127/1000)*Užs1!L127,0)+(IF(Užs1!G127="KLIEN-PVC-2mm",(Užs1!E127/1000)*Užs1!L127,0)+(IF(Užs1!I127="KLIEN-PVC-2mm",(Užs1!H127/1000)*Užs1!L127,0)+(IF(Užs1!J127="KLIEN-PVC-2mm",(Užs1!H127/1000)*Užs1!L127,0)))))</f>
        <v>0</v>
      </c>
      <c r="AH88" s="93">
        <f>SUM(IF(Užs1!F127="KLIEN-PVC-42/2mm",(Užs1!E127/1000)*Užs1!L127,0)+(IF(Užs1!G127="KLIEN-PVC-42/2mm",(Užs1!E127/1000)*Užs1!L127,0)+(IF(Užs1!I127="KLIEN-PVC-42/2mm",(Užs1!H127/1000)*Užs1!L127,0)+(IF(Užs1!J127="KLIEN-PVC-42/2mm",(Užs1!H127/1000)*Užs1!L127,0)))))</f>
        <v>0</v>
      </c>
      <c r="AI88" s="315">
        <f>SUM(IF(Užs1!F127="KLIEN-BESIUL-08mm",(Užs1!E127/1000)*Užs1!L127,0)+(IF(Užs1!G127="KLIEN-BESIUL-08mm",(Užs1!E127/1000)*Užs1!L127,0)+(IF(Užs1!I127="KLIEN-BESIUL-08mm",(Užs1!H127/1000)*Užs1!L127,0)+(IF(Užs1!J127="KLIEN-BESIUL-08mm",(Užs1!H127/1000)*Užs1!L127,0)))))</f>
        <v>0</v>
      </c>
      <c r="AJ88" s="315">
        <f>SUM(IF(Užs1!F127="KLIEN-BESIUL-1mm",(Užs1!E127/1000)*Užs1!L127,0)+(IF(Užs1!G127="KLIEN-BESIUL-1mm",(Užs1!E127/1000)*Užs1!L127,0)+(IF(Užs1!I127="KLIEN-BESIUL-1mm",(Užs1!H127/1000)*Užs1!L127,0)+(IF(Užs1!J127="KLIEN-BESIUL-1mm",(Užs1!H127/1000)*Užs1!L127,0)))))</f>
        <v>0</v>
      </c>
      <c r="AK88" s="315">
        <f>SUM(IF(Užs1!F127="KLIEN-BESIUL-2mm",(Užs1!E127/1000)*Užs1!L127,0)+(IF(Užs1!G127="KLIEN-BESIUL-2mm",(Užs1!E127/1000)*Užs1!L127,0)+(IF(Užs1!I127="KLIEN-BESIUL-2mm",(Užs1!H127/1000)*Užs1!L127,0)+(IF(Užs1!J127="KLIEN-BESIUL-2mm",(Užs1!H127/1000)*Užs1!L127,0)))))</f>
        <v>0</v>
      </c>
      <c r="AL88" s="94">
        <f>SUM(IF(Užs1!F127="NE-PL-PVC-04mm",(Užs1!E127/1000)*Užs1!L127,0)+(IF(Užs1!G127="NE-PL-PVC-04mm",(Užs1!E127/1000)*Užs1!L127,0)+(IF(Užs1!I127="NE-PL-PVC-04mm",(Užs1!H127/1000)*Užs1!L127,0)+(IF(Užs1!J127="NE-PL-PVC-04mm",(Užs1!H127/1000)*Užs1!L127,0)))))</f>
        <v>0</v>
      </c>
      <c r="AM88" s="94">
        <f>SUM(IF(Užs1!F127="NE-PL-PVC-06mm",(Užs1!E127/1000)*Užs1!L127,0)+(IF(Užs1!G127="NE-PL-PVC-06mm",(Užs1!E127/1000)*Užs1!L127,0)+(IF(Užs1!I127="NE-PL-PVC-06mm",(Užs1!H127/1000)*Užs1!L127,0)+(IF(Užs1!J127="NE-PL-PVC-06mm",(Užs1!H127/1000)*Užs1!L127,0)))))</f>
        <v>0</v>
      </c>
      <c r="AN88" s="94">
        <f>SUM(IF(Užs1!F127="NE-PL-PVC-08mm",(Užs1!E127/1000)*Užs1!L127,0)+(IF(Užs1!G127="NE-PL-PVC-08mm",(Užs1!E127/1000)*Užs1!L127,0)+(IF(Užs1!I127="NE-PL-PVC-08mm",(Užs1!H127/1000)*Užs1!L127,0)+(IF(Užs1!J127="NE-PL-PVC-08mm",(Užs1!H127/1000)*Užs1!L127,0)))))</f>
        <v>0</v>
      </c>
      <c r="AO88" s="94">
        <f>SUM(IF(Užs1!F127="NE-PL-PVC-1mm",(Užs1!E127/1000)*Užs1!L127,0)+(IF(Užs1!G127="NE-PL-PVC-1mm",(Užs1!E127/1000)*Užs1!L127,0)+(IF(Užs1!I127="NE-PL-PVC-1mm",(Užs1!H127/1000)*Užs1!L127,0)+(IF(Užs1!J127="NE-PL-PVC-1mm",(Užs1!H127/1000)*Užs1!L127,0)))))</f>
        <v>0</v>
      </c>
      <c r="AP88" s="94">
        <f>SUM(IF(Užs1!F127="NE-PL-PVC-2mm",(Užs1!E127/1000)*Užs1!L127,0)+(IF(Užs1!G127="NE-PL-PVC-2mm",(Užs1!E127/1000)*Užs1!L127,0)+(IF(Užs1!I127="NE-PL-PVC-2mm",(Užs1!H127/1000)*Užs1!L127,0)+(IF(Užs1!J127="NE-PL-PVC-2mm",(Užs1!H127/1000)*Užs1!L127,0)))))</f>
        <v>0</v>
      </c>
      <c r="AQ88" s="94">
        <f>SUM(IF(Užs1!F127="NE-PL-PVC-42/2mm",(Užs1!E127/1000)*Užs1!L127,0)+(IF(Užs1!G127="NE-PL-PVC-42/2mm",(Užs1!E127/1000)*Užs1!L127,0)+(IF(Užs1!I127="NE-PL-PVC-42/2mm",(Užs1!H127/1000)*Užs1!L127,0)+(IF(Užs1!J127="NE-PL-PVC-42/2mm",(Užs1!H127/1000)*Užs1!L127,0)))))</f>
        <v>0</v>
      </c>
      <c r="AR88" s="79"/>
    </row>
    <row r="89" spans="1:44" ht="16.8">
      <c r="A89" s="79"/>
      <c r="B89" s="79"/>
      <c r="C89" s="95"/>
      <c r="D89" s="79"/>
      <c r="E89" s="79"/>
      <c r="F89" s="79"/>
      <c r="G89" s="79"/>
      <c r="H89" s="79"/>
      <c r="I89" s="79"/>
      <c r="J89" s="79"/>
      <c r="K89" s="87">
        <v>88</v>
      </c>
      <c r="L89" s="88">
        <f>Užs1!L128</f>
        <v>0</v>
      </c>
      <c r="M89" s="89">
        <f>(Užs1!E128/1000)*(Užs1!H128/1000)*Užs1!L128</f>
        <v>0</v>
      </c>
      <c r="N89" s="90">
        <f>SUM(IF(Užs1!F128="MEL",(Užs1!E128/1000)*Užs1!L128,0)+(IF(Užs1!G128="MEL",(Užs1!E128/1000)*Užs1!L128,0)+(IF(Užs1!I128="MEL",(Užs1!H128/1000)*Užs1!L128,0)+(IF(Užs1!J128="MEL",(Užs1!H128/1000)*Užs1!L128,0)))))</f>
        <v>0</v>
      </c>
      <c r="O89" s="91">
        <f>SUM(IF(Užs1!F128="MEL-BALTAS",(Užs1!E128/1000)*Užs1!L128,0)+(IF(Užs1!G128="MEL-BALTAS",(Užs1!E128/1000)*Užs1!L128,0)+(IF(Užs1!I128="MEL-BALTAS",(Užs1!H128/1000)*Užs1!L128,0)+(IF(Užs1!J128="MEL-BALTAS",(Užs1!H128/1000)*Užs1!L128,0)))))</f>
        <v>0</v>
      </c>
      <c r="P89" s="91">
        <f>SUM(IF(Užs1!F128="MEL-PILKAS",(Užs1!E128/1000)*Užs1!L128,0)+(IF(Užs1!G128="MEL-PILKAS",(Užs1!E128/1000)*Užs1!L128,0)+(IF(Užs1!I128="MEL-PILKAS",(Užs1!H128/1000)*Užs1!L128,0)+(IF(Užs1!J128="MEL-PILKAS",(Užs1!H128/1000)*Užs1!L128,0)))))</f>
        <v>0</v>
      </c>
      <c r="Q89" s="91">
        <f>SUM(IF(Užs1!F128="MEL-KLIENTO",(Užs1!E128/1000)*Užs1!L128,0)+(IF(Užs1!G128="MEL-KLIENTO",(Užs1!E128/1000)*Užs1!L128,0)+(IF(Užs1!I128="MEL-KLIENTO",(Užs1!H128/1000)*Užs1!L128,0)+(IF(Užs1!J128="MEL-KLIENTO",(Užs1!H128/1000)*Užs1!L128,0)))))</f>
        <v>0</v>
      </c>
      <c r="R89" s="91">
        <f>SUM(IF(Užs1!F128="MEL-NE-PL",(Užs1!E128/1000)*Užs1!L128,0)+(IF(Užs1!G128="MEL-NE-PL",(Užs1!E128/1000)*Užs1!L128,0)+(IF(Užs1!I128="MEL-NE-PL",(Užs1!H128/1000)*Užs1!L128,0)+(IF(Užs1!J128="MEL-NE-PL",(Užs1!H128/1000)*Užs1!L128,0)))))</f>
        <v>0</v>
      </c>
      <c r="S89" s="91">
        <f>SUM(IF(Užs1!F128="MEL-40mm",(Užs1!E128/1000)*Užs1!L128,0)+(IF(Užs1!G128="MEL-40mm",(Užs1!E128/1000)*Užs1!L128,0)+(IF(Užs1!I128="MEL-40mm",(Užs1!H128/1000)*Užs1!L128,0)+(IF(Užs1!J128="MEL-40mm",(Užs1!H128/1000)*Užs1!L128,0)))))</f>
        <v>0</v>
      </c>
      <c r="T89" s="92">
        <f>SUM(IF(Užs1!F128="PVC-04mm",(Užs1!E128/1000)*Užs1!L128,0)+(IF(Užs1!G128="PVC-04mm",(Užs1!E128/1000)*Užs1!L128,0)+(IF(Užs1!I128="PVC-04mm",(Užs1!H128/1000)*Užs1!L128,0)+(IF(Užs1!J128="PVC-04mm",(Užs1!H128/1000)*Užs1!L128,0)))))</f>
        <v>0</v>
      </c>
      <c r="U89" s="92">
        <f>SUM(IF(Užs1!F128="PVC-06mm",(Užs1!E128/1000)*Užs1!L128,0)+(IF(Užs1!G128="PVC-06mm",(Užs1!E128/1000)*Užs1!L128,0)+(IF(Užs1!I128="PVC-06mm",(Užs1!H128/1000)*Užs1!L128,0)+(IF(Užs1!J128="PVC-06mm",(Užs1!H128/1000)*Užs1!L128,0)))))</f>
        <v>0</v>
      </c>
      <c r="V89" s="92">
        <f>SUM(IF(Užs1!F128="PVC-08mm",(Užs1!E128/1000)*Užs1!L128,0)+(IF(Užs1!G128="PVC-08mm",(Užs1!E128/1000)*Užs1!L128,0)+(IF(Užs1!I128="PVC-08mm",(Užs1!H128/1000)*Užs1!L128,0)+(IF(Užs1!J128="PVC-08mm",(Užs1!H128/1000)*Užs1!L128,0)))))</f>
        <v>0</v>
      </c>
      <c r="W89" s="92">
        <f>SUM(IF(Užs1!F128="PVC-1mm",(Užs1!E128/1000)*Užs1!L128,0)+(IF(Užs1!G128="PVC-1mm",(Užs1!E128/1000)*Užs1!L128,0)+(IF(Užs1!I128="PVC-1mm",(Užs1!H128/1000)*Užs1!L128,0)+(IF(Užs1!J128="PVC-1mm",(Užs1!H128/1000)*Užs1!L128,0)))))</f>
        <v>0</v>
      </c>
      <c r="X89" s="92">
        <f>SUM(IF(Užs1!F128="PVC-2mm",(Užs1!E128/1000)*Užs1!L128,0)+(IF(Užs1!G128="PVC-2mm",(Užs1!E128/1000)*Užs1!L128,0)+(IF(Užs1!I128="PVC-2mm",(Užs1!H128/1000)*Užs1!L128,0)+(IF(Užs1!J128="PVC-2mm",(Užs1!H128/1000)*Užs1!L128,0)))))</f>
        <v>0</v>
      </c>
      <c r="Y89" s="92">
        <f>SUM(IF(Užs1!F128="PVC-42/2mm",(Užs1!E128/1000)*Užs1!L128,0)+(IF(Užs1!G128="PVC-42/2mm",(Užs1!E128/1000)*Užs1!L128,0)+(IF(Užs1!I128="PVC-42/2mm",(Užs1!H128/1000)*Užs1!L128,0)+(IF(Užs1!J128="PVC-42/2mm",(Užs1!H128/1000)*Užs1!L128,0)))))</f>
        <v>0</v>
      </c>
      <c r="Z89" s="313">
        <f>SUM(IF(Užs1!F128="BESIULIS-08mm",(Užs1!E128/1000)*Užs1!L128,0)+(IF(Užs1!G128="BESIULIS-08mm",(Užs1!E128/1000)*Užs1!L128,0)+(IF(Užs1!I128="BESIULIS-08mm",(Užs1!H128/1000)*Užs1!L128,0)+(IF(Užs1!J128="BESIULIS-08mm",(Užs1!H128/1000)*Užs1!L128,0)))))</f>
        <v>0</v>
      </c>
      <c r="AA89" s="313">
        <f>SUM(IF(Užs1!F128="BESIULIS-1mm",(Užs1!E128/1000)*Užs1!L128,0)+(IF(Užs1!G128="BESIULIS-1mm",(Užs1!E128/1000)*Užs1!L128,0)+(IF(Užs1!I128="BESIULIS-1mm",(Užs1!H128/1000)*Užs1!L128,0)+(IF(Užs1!J128="BESIULIS-1mm",(Užs1!H128/1000)*Užs1!L128,0)))))</f>
        <v>0</v>
      </c>
      <c r="AB89" s="313">
        <f>SUM(IF(Užs1!F128="BESIULIS-2mm",(Užs1!E128/1000)*Užs1!L128,0)+(IF(Užs1!G128="BESIULIS-2mm",(Užs1!E128/1000)*Užs1!L128,0)+(IF(Užs1!I128="BESIULIS-2mm",(Užs1!H128/1000)*Užs1!L128,0)+(IF(Užs1!J128="BESIULIS-2mm",(Užs1!H128/1000)*Užs1!L128,0)))))</f>
        <v>0</v>
      </c>
      <c r="AC89" s="93">
        <f>SUM(IF(Užs1!F128="KLIEN-PVC-04mm",(Užs1!E128/1000)*Užs1!L128,0)+(IF(Užs1!G128="KLIEN-PVC-04mm",(Užs1!E128/1000)*Užs1!L128,0)+(IF(Užs1!I128="KLIEN-PVC-04mm",(Užs1!H128/1000)*Užs1!L128,0)+(IF(Užs1!J128="KLIEN-PVC-04mm",(Užs1!H128/1000)*Užs1!L128,0)))))</f>
        <v>0</v>
      </c>
      <c r="AD89" s="93">
        <f>SUM(IF(Užs1!F128="KLIEN-PVC-06mm",(Užs1!E128/1000)*Užs1!L128,0)+(IF(Užs1!G128="KLIEN-PVC-06mm",(Užs1!E128/1000)*Užs1!L128,0)+(IF(Užs1!I128="KLIEN-PVC-06mm",(Užs1!H128/1000)*Užs1!L128,0)+(IF(Užs1!J128="KLIEN-PVC-06mm",(Užs1!H128/1000)*Užs1!L128,0)))))</f>
        <v>0</v>
      </c>
      <c r="AE89" s="93">
        <f>SUM(IF(Užs1!F128="KLIEN-PVC-08mm",(Užs1!E128/1000)*Užs1!L128,0)+(IF(Užs1!G128="KLIEN-PVC-08mm",(Užs1!E128/1000)*Užs1!L128,0)+(IF(Užs1!I128="KLIEN-PVC-08mm",(Užs1!H128/1000)*Užs1!L128,0)+(IF(Užs1!J128="KLIEN-PVC-08mm",(Užs1!H128/1000)*Užs1!L128,0)))))</f>
        <v>0</v>
      </c>
      <c r="AF89" s="93">
        <f>SUM(IF(Užs1!F128="KLIEN-PVC-1mm",(Užs1!E128/1000)*Užs1!L128,0)+(IF(Užs1!G128="KLIEN-PVC-1mm",(Užs1!E128/1000)*Užs1!L128,0)+(IF(Užs1!I128="KLIEN-PVC-1mm",(Užs1!H128/1000)*Užs1!L128,0)+(IF(Užs1!J128="KLIEN-PVC-1mm",(Užs1!H128/1000)*Užs1!L128,0)))))</f>
        <v>0</v>
      </c>
      <c r="AG89" s="93">
        <f>SUM(IF(Užs1!F128="KLIEN-PVC-2mm",(Užs1!E128/1000)*Užs1!L128,0)+(IF(Užs1!G128="KLIEN-PVC-2mm",(Užs1!E128/1000)*Užs1!L128,0)+(IF(Užs1!I128="KLIEN-PVC-2mm",(Užs1!H128/1000)*Užs1!L128,0)+(IF(Užs1!J128="KLIEN-PVC-2mm",(Užs1!H128/1000)*Užs1!L128,0)))))</f>
        <v>0</v>
      </c>
      <c r="AH89" s="93">
        <f>SUM(IF(Užs1!F128="KLIEN-PVC-42/2mm",(Užs1!E128/1000)*Užs1!L128,0)+(IF(Užs1!G128="KLIEN-PVC-42/2mm",(Užs1!E128/1000)*Užs1!L128,0)+(IF(Užs1!I128="KLIEN-PVC-42/2mm",(Užs1!H128/1000)*Užs1!L128,0)+(IF(Užs1!J128="KLIEN-PVC-42/2mm",(Užs1!H128/1000)*Užs1!L128,0)))))</f>
        <v>0</v>
      </c>
      <c r="AI89" s="315">
        <f>SUM(IF(Užs1!F128="KLIEN-BESIUL-08mm",(Užs1!E128/1000)*Užs1!L128,0)+(IF(Užs1!G128="KLIEN-BESIUL-08mm",(Užs1!E128/1000)*Užs1!L128,0)+(IF(Užs1!I128="KLIEN-BESIUL-08mm",(Užs1!H128/1000)*Užs1!L128,0)+(IF(Užs1!J128="KLIEN-BESIUL-08mm",(Užs1!H128/1000)*Užs1!L128,0)))))</f>
        <v>0</v>
      </c>
      <c r="AJ89" s="315">
        <f>SUM(IF(Užs1!F128="KLIEN-BESIUL-1mm",(Užs1!E128/1000)*Užs1!L128,0)+(IF(Užs1!G128="KLIEN-BESIUL-1mm",(Užs1!E128/1000)*Užs1!L128,0)+(IF(Užs1!I128="KLIEN-BESIUL-1mm",(Užs1!H128/1000)*Užs1!L128,0)+(IF(Užs1!J128="KLIEN-BESIUL-1mm",(Užs1!H128/1000)*Užs1!L128,0)))))</f>
        <v>0</v>
      </c>
      <c r="AK89" s="315">
        <f>SUM(IF(Užs1!F128="KLIEN-BESIUL-2mm",(Užs1!E128/1000)*Užs1!L128,0)+(IF(Užs1!G128="KLIEN-BESIUL-2mm",(Užs1!E128/1000)*Užs1!L128,0)+(IF(Užs1!I128="KLIEN-BESIUL-2mm",(Užs1!H128/1000)*Užs1!L128,0)+(IF(Užs1!J128="KLIEN-BESIUL-2mm",(Užs1!H128/1000)*Užs1!L128,0)))))</f>
        <v>0</v>
      </c>
      <c r="AL89" s="94">
        <f>SUM(IF(Užs1!F128="NE-PL-PVC-04mm",(Užs1!E128/1000)*Užs1!L128,0)+(IF(Užs1!G128="NE-PL-PVC-04mm",(Užs1!E128/1000)*Užs1!L128,0)+(IF(Užs1!I128="NE-PL-PVC-04mm",(Užs1!H128/1000)*Užs1!L128,0)+(IF(Užs1!J128="NE-PL-PVC-04mm",(Užs1!H128/1000)*Užs1!L128,0)))))</f>
        <v>0</v>
      </c>
      <c r="AM89" s="94">
        <f>SUM(IF(Užs1!F128="NE-PL-PVC-06mm",(Užs1!E128/1000)*Užs1!L128,0)+(IF(Užs1!G128="NE-PL-PVC-06mm",(Užs1!E128/1000)*Užs1!L128,0)+(IF(Užs1!I128="NE-PL-PVC-06mm",(Užs1!H128/1000)*Užs1!L128,0)+(IF(Užs1!J128="NE-PL-PVC-06mm",(Užs1!H128/1000)*Užs1!L128,0)))))</f>
        <v>0</v>
      </c>
      <c r="AN89" s="94">
        <f>SUM(IF(Užs1!F128="NE-PL-PVC-08mm",(Užs1!E128/1000)*Užs1!L128,0)+(IF(Užs1!G128="NE-PL-PVC-08mm",(Užs1!E128/1000)*Užs1!L128,0)+(IF(Užs1!I128="NE-PL-PVC-08mm",(Užs1!H128/1000)*Užs1!L128,0)+(IF(Užs1!J128="NE-PL-PVC-08mm",(Užs1!H128/1000)*Užs1!L128,0)))))</f>
        <v>0</v>
      </c>
      <c r="AO89" s="94">
        <f>SUM(IF(Užs1!F128="NE-PL-PVC-1mm",(Užs1!E128/1000)*Užs1!L128,0)+(IF(Užs1!G128="NE-PL-PVC-1mm",(Užs1!E128/1000)*Užs1!L128,0)+(IF(Užs1!I128="NE-PL-PVC-1mm",(Užs1!H128/1000)*Užs1!L128,0)+(IF(Užs1!J128="NE-PL-PVC-1mm",(Užs1!H128/1000)*Užs1!L128,0)))))</f>
        <v>0</v>
      </c>
      <c r="AP89" s="94">
        <f>SUM(IF(Užs1!F128="NE-PL-PVC-2mm",(Užs1!E128/1000)*Užs1!L128,0)+(IF(Užs1!G128="NE-PL-PVC-2mm",(Užs1!E128/1000)*Užs1!L128,0)+(IF(Užs1!I128="NE-PL-PVC-2mm",(Užs1!H128/1000)*Užs1!L128,0)+(IF(Užs1!J128="NE-PL-PVC-2mm",(Užs1!H128/1000)*Užs1!L128,0)))))</f>
        <v>0</v>
      </c>
      <c r="AQ89" s="94">
        <f>SUM(IF(Užs1!F128="NE-PL-PVC-42/2mm",(Užs1!E128/1000)*Užs1!L128,0)+(IF(Užs1!G128="NE-PL-PVC-42/2mm",(Užs1!E128/1000)*Užs1!L128,0)+(IF(Užs1!I128="NE-PL-PVC-42/2mm",(Užs1!H128/1000)*Užs1!L128,0)+(IF(Užs1!J128="NE-PL-PVC-42/2mm",(Užs1!H128/1000)*Užs1!L128,0)))))</f>
        <v>0</v>
      </c>
      <c r="AR89" s="79"/>
    </row>
    <row r="90" spans="1:44" ht="16.8">
      <c r="A90" s="79"/>
      <c r="B90" s="79"/>
      <c r="C90" s="95"/>
      <c r="D90" s="79"/>
      <c r="E90" s="79"/>
      <c r="F90" s="79"/>
      <c r="G90" s="79"/>
      <c r="H90" s="79"/>
      <c r="I90" s="79"/>
      <c r="J90" s="79"/>
      <c r="K90" s="87">
        <v>89</v>
      </c>
      <c r="L90" s="88">
        <f>Užs1!L129</f>
        <v>0</v>
      </c>
      <c r="M90" s="89">
        <f>(Užs1!E129/1000)*(Užs1!H129/1000)*Užs1!L129</f>
        <v>0</v>
      </c>
      <c r="N90" s="90">
        <f>SUM(IF(Užs1!F129="MEL",(Užs1!E129/1000)*Užs1!L129,0)+(IF(Užs1!G129="MEL",(Užs1!E129/1000)*Užs1!L129,0)+(IF(Užs1!I129="MEL",(Užs1!H129/1000)*Užs1!L129,0)+(IF(Užs1!J129="MEL",(Užs1!H129/1000)*Užs1!L129,0)))))</f>
        <v>0</v>
      </c>
      <c r="O90" s="91">
        <f>SUM(IF(Užs1!F129="MEL-BALTAS",(Užs1!E129/1000)*Užs1!L129,0)+(IF(Užs1!G129="MEL-BALTAS",(Užs1!E129/1000)*Užs1!L129,0)+(IF(Užs1!I129="MEL-BALTAS",(Užs1!H129/1000)*Užs1!L129,0)+(IF(Užs1!J129="MEL-BALTAS",(Užs1!H129/1000)*Užs1!L129,0)))))</f>
        <v>0</v>
      </c>
      <c r="P90" s="91">
        <f>SUM(IF(Užs1!F129="MEL-PILKAS",(Užs1!E129/1000)*Užs1!L129,0)+(IF(Užs1!G129="MEL-PILKAS",(Užs1!E129/1000)*Užs1!L129,0)+(IF(Užs1!I129="MEL-PILKAS",(Užs1!H129/1000)*Užs1!L129,0)+(IF(Užs1!J129="MEL-PILKAS",(Užs1!H129/1000)*Užs1!L129,0)))))</f>
        <v>0</v>
      </c>
      <c r="Q90" s="91">
        <f>SUM(IF(Užs1!F129="MEL-KLIENTO",(Užs1!E129/1000)*Užs1!L129,0)+(IF(Užs1!G129="MEL-KLIENTO",(Užs1!E129/1000)*Užs1!L129,0)+(IF(Užs1!I129="MEL-KLIENTO",(Užs1!H129/1000)*Užs1!L129,0)+(IF(Užs1!J129="MEL-KLIENTO",(Užs1!H129/1000)*Užs1!L129,0)))))</f>
        <v>0</v>
      </c>
      <c r="R90" s="91">
        <f>SUM(IF(Užs1!F129="MEL-NE-PL",(Užs1!E129/1000)*Užs1!L129,0)+(IF(Užs1!G129="MEL-NE-PL",(Užs1!E129/1000)*Užs1!L129,0)+(IF(Užs1!I129="MEL-NE-PL",(Užs1!H129/1000)*Užs1!L129,0)+(IF(Užs1!J129="MEL-NE-PL",(Užs1!H129/1000)*Užs1!L129,0)))))</f>
        <v>0</v>
      </c>
      <c r="S90" s="91">
        <f>SUM(IF(Užs1!F129="MEL-40mm",(Užs1!E129/1000)*Užs1!L129,0)+(IF(Užs1!G129="MEL-40mm",(Užs1!E129/1000)*Užs1!L129,0)+(IF(Užs1!I129="MEL-40mm",(Užs1!H129/1000)*Užs1!L129,0)+(IF(Užs1!J129="MEL-40mm",(Užs1!H129/1000)*Užs1!L129,0)))))</f>
        <v>0</v>
      </c>
      <c r="T90" s="92">
        <f>SUM(IF(Užs1!F129="PVC-04mm",(Užs1!E129/1000)*Užs1!L129,0)+(IF(Užs1!G129="PVC-04mm",(Užs1!E129/1000)*Užs1!L129,0)+(IF(Užs1!I129="PVC-04mm",(Užs1!H129/1000)*Užs1!L129,0)+(IF(Užs1!J129="PVC-04mm",(Užs1!H129/1000)*Užs1!L129,0)))))</f>
        <v>0</v>
      </c>
      <c r="U90" s="92">
        <f>SUM(IF(Užs1!F129="PVC-06mm",(Užs1!E129/1000)*Užs1!L129,0)+(IF(Užs1!G129="PVC-06mm",(Užs1!E129/1000)*Užs1!L129,0)+(IF(Užs1!I129="PVC-06mm",(Užs1!H129/1000)*Užs1!L129,0)+(IF(Užs1!J129="PVC-06mm",(Užs1!H129/1000)*Užs1!L129,0)))))</f>
        <v>0</v>
      </c>
      <c r="V90" s="92">
        <f>SUM(IF(Užs1!F129="PVC-08mm",(Užs1!E129/1000)*Užs1!L129,0)+(IF(Užs1!G129="PVC-08mm",(Užs1!E129/1000)*Užs1!L129,0)+(IF(Užs1!I129="PVC-08mm",(Užs1!H129/1000)*Užs1!L129,0)+(IF(Užs1!J129="PVC-08mm",(Užs1!H129/1000)*Užs1!L129,0)))))</f>
        <v>0</v>
      </c>
      <c r="W90" s="92">
        <f>SUM(IF(Užs1!F129="PVC-1mm",(Užs1!E129/1000)*Užs1!L129,0)+(IF(Užs1!G129="PVC-1mm",(Užs1!E129/1000)*Užs1!L129,0)+(IF(Užs1!I129="PVC-1mm",(Užs1!H129/1000)*Užs1!L129,0)+(IF(Užs1!J129="PVC-1mm",(Užs1!H129/1000)*Užs1!L129,0)))))</f>
        <v>0</v>
      </c>
      <c r="X90" s="92">
        <f>SUM(IF(Užs1!F129="PVC-2mm",(Užs1!E129/1000)*Užs1!L129,0)+(IF(Užs1!G129="PVC-2mm",(Užs1!E129/1000)*Užs1!L129,0)+(IF(Užs1!I129="PVC-2mm",(Užs1!H129/1000)*Užs1!L129,0)+(IF(Užs1!J129="PVC-2mm",(Užs1!H129/1000)*Užs1!L129,0)))))</f>
        <v>0</v>
      </c>
      <c r="Y90" s="92">
        <f>SUM(IF(Užs1!F129="PVC-42/2mm",(Užs1!E129/1000)*Užs1!L129,0)+(IF(Užs1!G129="PVC-42/2mm",(Užs1!E129/1000)*Užs1!L129,0)+(IF(Užs1!I129="PVC-42/2mm",(Užs1!H129/1000)*Užs1!L129,0)+(IF(Užs1!J129="PVC-42/2mm",(Užs1!H129/1000)*Užs1!L129,0)))))</f>
        <v>0</v>
      </c>
      <c r="Z90" s="313">
        <f>SUM(IF(Užs1!F129="BESIULIS-08mm",(Užs1!E129/1000)*Užs1!L129,0)+(IF(Užs1!G129="BESIULIS-08mm",(Užs1!E129/1000)*Užs1!L129,0)+(IF(Užs1!I129="BESIULIS-08mm",(Užs1!H129/1000)*Užs1!L129,0)+(IF(Užs1!J129="BESIULIS-08mm",(Užs1!H129/1000)*Užs1!L129,0)))))</f>
        <v>0</v>
      </c>
      <c r="AA90" s="313">
        <f>SUM(IF(Užs1!F129="BESIULIS-1mm",(Užs1!E129/1000)*Užs1!L129,0)+(IF(Užs1!G129="BESIULIS-1mm",(Užs1!E129/1000)*Užs1!L129,0)+(IF(Užs1!I129="BESIULIS-1mm",(Užs1!H129/1000)*Užs1!L129,0)+(IF(Užs1!J129="BESIULIS-1mm",(Užs1!H129/1000)*Užs1!L129,0)))))</f>
        <v>0</v>
      </c>
      <c r="AB90" s="313">
        <f>SUM(IF(Užs1!F129="BESIULIS-2mm",(Užs1!E129/1000)*Užs1!L129,0)+(IF(Užs1!G129="BESIULIS-2mm",(Užs1!E129/1000)*Užs1!L129,0)+(IF(Užs1!I129="BESIULIS-2mm",(Užs1!H129/1000)*Užs1!L129,0)+(IF(Užs1!J129="BESIULIS-2mm",(Užs1!H129/1000)*Užs1!L129,0)))))</f>
        <v>0</v>
      </c>
      <c r="AC90" s="93">
        <f>SUM(IF(Užs1!F129="KLIEN-PVC-04mm",(Užs1!E129/1000)*Užs1!L129,0)+(IF(Užs1!G129="KLIEN-PVC-04mm",(Užs1!E129/1000)*Užs1!L129,0)+(IF(Užs1!I129="KLIEN-PVC-04mm",(Užs1!H129/1000)*Užs1!L129,0)+(IF(Užs1!J129="KLIEN-PVC-04mm",(Užs1!H129/1000)*Užs1!L129,0)))))</f>
        <v>0</v>
      </c>
      <c r="AD90" s="93">
        <f>SUM(IF(Užs1!F129="KLIEN-PVC-06mm",(Užs1!E129/1000)*Užs1!L129,0)+(IF(Užs1!G129="KLIEN-PVC-06mm",(Užs1!E129/1000)*Užs1!L129,0)+(IF(Užs1!I129="KLIEN-PVC-06mm",(Užs1!H129/1000)*Užs1!L129,0)+(IF(Užs1!J129="KLIEN-PVC-06mm",(Užs1!H129/1000)*Užs1!L129,0)))))</f>
        <v>0</v>
      </c>
      <c r="AE90" s="93">
        <f>SUM(IF(Užs1!F129="KLIEN-PVC-08mm",(Užs1!E129/1000)*Užs1!L129,0)+(IF(Užs1!G129="KLIEN-PVC-08mm",(Užs1!E129/1000)*Užs1!L129,0)+(IF(Užs1!I129="KLIEN-PVC-08mm",(Užs1!H129/1000)*Užs1!L129,0)+(IF(Užs1!J129="KLIEN-PVC-08mm",(Užs1!H129/1000)*Užs1!L129,0)))))</f>
        <v>0</v>
      </c>
      <c r="AF90" s="93">
        <f>SUM(IF(Užs1!F129="KLIEN-PVC-1mm",(Užs1!E129/1000)*Užs1!L129,0)+(IF(Užs1!G129="KLIEN-PVC-1mm",(Užs1!E129/1000)*Užs1!L129,0)+(IF(Užs1!I129="KLIEN-PVC-1mm",(Užs1!H129/1000)*Užs1!L129,0)+(IF(Užs1!J129="KLIEN-PVC-1mm",(Užs1!H129/1000)*Užs1!L129,0)))))</f>
        <v>0</v>
      </c>
      <c r="AG90" s="93">
        <f>SUM(IF(Užs1!F129="KLIEN-PVC-2mm",(Užs1!E129/1000)*Užs1!L129,0)+(IF(Užs1!G129="KLIEN-PVC-2mm",(Užs1!E129/1000)*Užs1!L129,0)+(IF(Užs1!I129="KLIEN-PVC-2mm",(Užs1!H129/1000)*Užs1!L129,0)+(IF(Užs1!J129="KLIEN-PVC-2mm",(Užs1!H129/1000)*Užs1!L129,0)))))</f>
        <v>0</v>
      </c>
      <c r="AH90" s="93">
        <f>SUM(IF(Užs1!F129="KLIEN-PVC-42/2mm",(Užs1!E129/1000)*Užs1!L129,0)+(IF(Užs1!G129="KLIEN-PVC-42/2mm",(Užs1!E129/1000)*Užs1!L129,0)+(IF(Užs1!I129="KLIEN-PVC-42/2mm",(Užs1!H129/1000)*Užs1!L129,0)+(IF(Užs1!J129="KLIEN-PVC-42/2mm",(Užs1!H129/1000)*Užs1!L129,0)))))</f>
        <v>0</v>
      </c>
      <c r="AI90" s="315">
        <f>SUM(IF(Užs1!F129="KLIEN-BESIUL-08mm",(Užs1!E129/1000)*Užs1!L129,0)+(IF(Užs1!G129="KLIEN-BESIUL-08mm",(Užs1!E129/1000)*Užs1!L129,0)+(IF(Užs1!I129="KLIEN-BESIUL-08mm",(Užs1!H129/1000)*Užs1!L129,0)+(IF(Užs1!J129="KLIEN-BESIUL-08mm",(Užs1!H129/1000)*Užs1!L129,0)))))</f>
        <v>0</v>
      </c>
      <c r="AJ90" s="315">
        <f>SUM(IF(Užs1!F129="KLIEN-BESIUL-1mm",(Užs1!E129/1000)*Užs1!L129,0)+(IF(Užs1!G129="KLIEN-BESIUL-1mm",(Užs1!E129/1000)*Užs1!L129,0)+(IF(Užs1!I129="KLIEN-BESIUL-1mm",(Užs1!H129/1000)*Užs1!L129,0)+(IF(Užs1!J129="KLIEN-BESIUL-1mm",(Užs1!H129/1000)*Užs1!L129,0)))))</f>
        <v>0</v>
      </c>
      <c r="AK90" s="315">
        <f>SUM(IF(Užs1!F129="KLIEN-BESIUL-2mm",(Užs1!E129/1000)*Užs1!L129,0)+(IF(Užs1!G129="KLIEN-BESIUL-2mm",(Užs1!E129/1000)*Užs1!L129,0)+(IF(Užs1!I129="KLIEN-BESIUL-2mm",(Užs1!H129/1000)*Užs1!L129,0)+(IF(Užs1!J129="KLIEN-BESIUL-2mm",(Užs1!H129/1000)*Užs1!L129,0)))))</f>
        <v>0</v>
      </c>
      <c r="AL90" s="94">
        <f>SUM(IF(Užs1!F129="NE-PL-PVC-04mm",(Užs1!E129/1000)*Užs1!L129,0)+(IF(Užs1!G129="NE-PL-PVC-04mm",(Užs1!E129/1000)*Užs1!L129,0)+(IF(Užs1!I129="NE-PL-PVC-04mm",(Užs1!H129/1000)*Užs1!L129,0)+(IF(Užs1!J129="NE-PL-PVC-04mm",(Užs1!H129/1000)*Užs1!L129,0)))))</f>
        <v>0</v>
      </c>
      <c r="AM90" s="94">
        <f>SUM(IF(Užs1!F129="NE-PL-PVC-06mm",(Užs1!E129/1000)*Užs1!L129,0)+(IF(Užs1!G129="NE-PL-PVC-06mm",(Užs1!E129/1000)*Užs1!L129,0)+(IF(Užs1!I129="NE-PL-PVC-06mm",(Užs1!H129/1000)*Užs1!L129,0)+(IF(Užs1!J129="NE-PL-PVC-06mm",(Užs1!H129/1000)*Užs1!L129,0)))))</f>
        <v>0</v>
      </c>
      <c r="AN90" s="94">
        <f>SUM(IF(Užs1!F129="NE-PL-PVC-08mm",(Užs1!E129/1000)*Užs1!L129,0)+(IF(Užs1!G129="NE-PL-PVC-08mm",(Užs1!E129/1000)*Užs1!L129,0)+(IF(Užs1!I129="NE-PL-PVC-08mm",(Užs1!H129/1000)*Užs1!L129,0)+(IF(Užs1!J129="NE-PL-PVC-08mm",(Užs1!H129/1000)*Užs1!L129,0)))))</f>
        <v>0</v>
      </c>
      <c r="AO90" s="94">
        <f>SUM(IF(Užs1!F129="NE-PL-PVC-1mm",(Užs1!E129/1000)*Užs1!L129,0)+(IF(Užs1!G129="NE-PL-PVC-1mm",(Užs1!E129/1000)*Užs1!L129,0)+(IF(Užs1!I129="NE-PL-PVC-1mm",(Užs1!H129/1000)*Užs1!L129,0)+(IF(Užs1!J129="NE-PL-PVC-1mm",(Užs1!H129/1000)*Užs1!L129,0)))))</f>
        <v>0</v>
      </c>
      <c r="AP90" s="94">
        <f>SUM(IF(Užs1!F129="NE-PL-PVC-2mm",(Užs1!E129/1000)*Užs1!L129,0)+(IF(Užs1!G129="NE-PL-PVC-2mm",(Užs1!E129/1000)*Užs1!L129,0)+(IF(Užs1!I129="NE-PL-PVC-2mm",(Užs1!H129/1000)*Užs1!L129,0)+(IF(Užs1!J129="NE-PL-PVC-2mm",(Užs1!H129/1000)*Užs1!L129,0)))))</f>
        <v>0</v>
      </c>
      <c r="AQ90" s="94">
        <f>SUM(IF(Užs1!F129="NE-PL-PVC-42/2mm",(Užs1!E129/1000)*Užs1!L129,0)+(IF(Užs1!G129="NE-PL-PVC-42/2mm",(Užs1!E129/1000)*Užs1!L129,0)+(IF(Užs1!I129="NE-PL-PVC-42/2mm",(Užs1!H129/1000)*Užs1!L129,0)+(IF(Užs1!J129="NE-PL-PVC-42/2mm",(Užs1!H129/1000)*Užs1!L129,0)))))</f>
        <v>0</v>
      </c>
      <c r="AR90" s="79"/>
    </row>
    <row r="91" spans="1:44" ht="16.8">
      <c r="A91" s="79"/>
      <c r="B91" s="79"/>
      <c r="C91" s="95"/>
      <c r="D91" s="79"/>
      <c r="E91" s="79"/>
      <c r="F91" s="79"/>
      <c r="G91" s="79"/>
      <c r="H91" s="79"/>
      <c r="I91" s="79"/>
      <c r="J91" s="79"/>
      <c r="K91" s="87">
        <v>90</v>
      </c>
      <c r="L91" s="88">
        <f>Užs1!L130</f>
        <v>0</v>
      </c>
      <c r="M91" s="89">
        <f>(Užs1!E130/1000)*(Užs1!H130/1000)*Užs1!L130</f>
        <v>0</v>
      </c>
      <c r="N91" s="90">
        <f>SUM(IF(Užs1!F130="MEL",(Užs1!E130/1000)*Užs1!L130,0)+(IF(Užs1!G130="MEL",(Užs1!E130/1000)*Užs1!L130,0)+(IF(Užs1!I130="MEL",(Užs1!H130/1000)*Užs1!L130,0)+(IF(Užs1!J130="MEL",(Užs1!H130/1000)*Užs1!L130,0)))))</f>
        <v>0</v>
      </c>
      <c r="O91" s="91">
        <f>SUM(IF(Užs1!F130="MEL-BALTAS",(Užs1!E130/1000)*Užs1!L130,0)+(IF(Užs1!G130="MEL-BALTAS",(Užs1!E130/1000)*Užs1!L130,0)+(IF(Užs1!I130="MEL-BALTAS",(Užs1!H130/1000)*Užs1!L130,0)+(IF(Užs1!J130="MEL-BALTAS",(Užs1!H130/1000)*Užs1!L130,0)))))</f>
        <v>0</v>
      </c>
      <c r="P91" s="91">
        <f>SUM(IF(Užs1!F130="MEL-PILKAS",(Užs1!E130/1000)*Užs1!L130,0)+(IF(Užs1!G130="MEL-PILKAS",(Užs1!E130/1000)*Užs1!L130,0)+(IF(Užs1!I130="MEL-PILKAS",(Užs1!H130/1000)*Užs1!L130,0)+(IF(Užs1!J130="MEL-PILKAS",(Užs1!H130/1000)*Užs1!L130,0)))))</f>
        <v>0</v>
      </c>
      <c r="Q91" s="91">
        <f>SUM(IF(Užs1!F130="MEL-KLIENTO",(Užs1!E130/1000)*Užs1!L130,0)+(IF(Užs1!G130="MEL-KLIENTO",(Užs1!E130/1000)*Užs1!L130,0)+(IF(Užs1!I130="MEL-KLIENTO",(Užs1!H130/1000)*Užs1!L130,0)+(IF(Užs1!J130="MEL-KLIENTO",(Užs1!H130/1000)*Užs1!L130,0)))))</f>
        <v>0</v>
      </c>
      <c r="R91" s="91">
        <f>SUM(IF(Užs1!F130="MEL-NE-PL",(Užs1!E130/1000)*Užs1!L130,0)+(IF(Užs1!G130="MEL-NE-PL",(Užs1!E130/1000)*Užs1!L130,0)+(IF(Užs1!I130="MEL-NE-PL",(Užs1!H130/1000)*Užs1!L130,0)+(IF(Užs1!J130="MEL-NE-PL",(Užs1!H130/1000)*Užs1!L130,0)))))</f>
        <v>0</v>
      </c>
      <c r="S91" s="91">
        <f>SUM(IF(Užs1!F130="MEL-40mm",(Užs1!E130/1000)*Užs1!L130,0)+(IF(Užs1!G130="MEL-40mm",(Užs1!E130/1000)*Užs1!L130,0)+(IF(Užs1!I130="MEL-40mm",(Užs1!H130/1000)*Užs1!L130,0)+(IF(Užs1!J130="MEL-40mm",(Užs1!H130/1000)*Užs1!L130,0)))))</f>
        <v>0</v>
      </c>
      <c r="T91" s="92">
        <f>SUM(IF(Užs1!F130="PVC-04mm",(Užs1!E130/1000)*Užs1!L130,0)+(IF(Užs1!G130="PVC-04mm",(Užs1!E130/1000)*Užs1!L130,0)+(IF(Užs1!I130="PVC-04mm",(Užs1!H130/1000)*Užs1!L130,0)+(IF(Užs1!J130="PVC-04mm",(Užs1!H130/1000)*Užs1!L130,0)))))</f>
        <v>0</v>
      </c>
      <c r="U91" s="92">
        <f>SUM(IF(Užs1!F130="PVC-06mm",(Užs1!E130/1000)*Užs1!L130,0)+(IF(Užs1!G130="PVC-06mm",(Užs1!E130/1000)*Užs1!L130,0)+(IF(Užs1!I130="PVC-06mm",(Užs1!H130/1000)*Užs1!L130,0)+(IF(Užs1!J130="PVC-06mm",(Užs1!H130/1000)*Užs1!L130,0)))))</f>
        <v>0</v>
      </c>
      <c r="V91" s="92">
        <f>SUM(IF(Užs1!F130="PVC-08mm",(Užs1!E130/1000)*Užs1!L130,0)+(IF(Užs1!G130="PVC-08mm",(Užs1!E130/1000)*Užs1!L130,0)+(IF(Užs1!I130="PVC-08mm",(Užs1!H130/1000)*Užs1!L130,0)+(IF(Užs1!J130="PVC-08mm",(Užs1!H130/1000)*Užs1!L130,0)))))</f>
        <v>0</v>
      </c>
      <c r="W91" s="92">
        <f>SUM(IF(Užs1!F130="PVC-1mm",(Užs1!E130/1000)*Užs1!L130,0)+(IF(Užs1!G130="PVC-1mm",(Užs1!E130/1000)*Užs1!L130,0)+(IF(Užs1!I130="PVC-1mm",(Užs1!H130/1000)*Užs1!L130,0)+(IF(Užs1!J130="PVC-1mm",(Užs1!H130/1000)*Užs1!L130,0)))))</f>
        <v>0</v>
      </c>
      <c r="X91" s="92">
        <f>SUM(IF(Užs1!F130="PVC-2mm",(Užs1!E130/1000)*Užs1!L130,0)+(IF(Užs1!G130="PVC-2mm",(Užs1!E130/1000)*Užs1!L130,0)+(IF(Užs1!I130="PVC-2mm",(Užs1!H130/1000)*Užs1!L130,0)+(IF(Užs1!J130="PVC-2mm",(Užs1!H130/1000)*Užs1!L130,0)))))</f>
        <v>0</v>
      </c>
      <c r="Y91" s="92">
        <f>SUM(IF(Užs1!F130="PVC-42/2mm",(Užs1!E130/1000)*Užs1!L130,0)+(IF(Užs1!G130="PVC-42/2mm",(Užs1!E130/1000)*Užs1!L130,0)+(IF(Užs1!I130="PVC-42/2mm",(Užs1!H130/1000)*Užs1!L130,0)+(IF(Užs1!J130="PVC-42/2mm",(Užs1!H130/1000)*Užs1!L130,0)))))</f>
        <v>0</v>
      </c>
      <c r="Z91" s="313">
        <f>SUM(IF(Užs1!F130="BESIULIS-08mm",(Užs1!E130/1000)*Užs1!L130,0)+(IF(Užs1!G130="BESIULIS-08mm",(Užs1!E130/1000)*Užs1!L130,0)+(IF(Užs1!I130="BESIULIS-08mm",(Užs1!H130/1000)*Užs1!L130,0)+(IF(Užs1!J130="BESIULIS-08mm",(Užs1!H130/1000)*Užs1!L130,0)))))</f>
        <v>0</v>
      </c>
      <c r="AA91" s="313">
        <f>SUM(IF(Užs1!F130="BESIULIS-1mm",(Užs1!E130/1000)*Užs1!L130,0)+(IF(Užs1!G130="BESIULIS-1mm",(Užs1!E130/1000)*Užs1!L130,0)+(IF(Užs1!I130="BESIULIS-1mm",(Užs1!H130/1000)*Užs1!L130,0)+(IF(Užs1!J130="BESIULIS-1mm",(Užs1!H130/1000)*Užs1!L130,0)))))</f>
        <v>0</v>
      </c>
      <c r="AB91" s="313">
        <f>SUM(IF(Užs1!F130="BESIULIS-2mm",(Užs1!E130/1000)*Užs1!L130,0)+(IF(Užs1!G130="BESIULIS-2mm",(Užs1!E130/1000)*Užs1!L130,0)+(IF(Užs1!I130="BESIULIS-2mm",(Užs1!H130/1000)*Užs1!L130,0)+(IF(Užs1!J130="BESIULIS-2mm",(Užs1!H130/1000)*Užs1!L130,0)))))</f>
        <v>0</v>
      </c>
      <c r="AC91" s="93">
        <f>SUM(IF(Užs1!F130="KLIEN-PVC-04mm",(Užs1!E130/1000)*Užs1!L130,0)+(IF(Užs1!G130="KLIEN-PVC-04mm",(Užs1!E130/1000)*Užs1!L130,0)+(IF(Užs1!I130="KLIEN-PVC-04mm",(Užs1!H130/1000)*Užs1!L130,0)+(IF(Užs1!J130="KLIEN-PVC-04mm",(Užs1!H130/1000)*Užs1!L130,0)))))</f>
        <v>0</v>
      </c>
      <c r="AD91" s="93">
        <f>SUM(IF(Užs1!F130="KLIEN-PVC-06mm",(Užs1!E130/1000)*Užs1!L130,0)+(IF(Užs1!G130="KLIEN-PVC-06mm",(Užs1!E130/1000)*Užs1!L130,0)+(IF(Užs1!I130="KLIEN-PVC-06mm",(Užs1!H130/1000)*Užs1!L130,0)+(IF(Užs1!J130="KLIEN-PVC-06mm",(Užs1!H130/1000)*Užs1!L130,0)))))</f>
        <v>0</v>
      </c>
      <c r="AE91" s="93">
        <f>SUM(IF(Užs1!F130="KLIEN-PVC-08mm",(Užs1!E130/1000)*Užs1!L130,0)+(IF(Užs1!G130="KLIEN-PVC-08mm",(Užs1!E130/1000)*Užs1!L130,0)+(IF(Užs1!I130="KLIEN-PVC-08mm",(Užs1!H130/1000)*Užs1!L130,0)+(IF(Užs1!J130="KLIEN-PVC-08mm",(Užs1!H130/1000)*Užs1!L130,0)))))</f>
        <v>0</v>
      </c>
      <c r="AF91" s="93">
        <f>SUM(IF(Užs1!F130="KLIEN-PVC-1mm",(Užs1!E130/1000)*Užs1!L130,0)+(IF(Užs1!G130="KLIEN-PVC-1mm",(Užs1!E130/1000)*Užs1!L130,0)+(IF(Užs1!I130="KLIEN-PVC-1mm",(Užs1!H130/1000)*Užs1!L130,0)+(IF(Užs1!J130="KLIEN-PVC-1mm",(Užs1!H130/1000)*Užs1!L130,0)))))</f>
        <v>0</v>
      </c>
      <c r="AG91" s="93">
        <f>SUM(IF(Užs1!F130="KLIEN-PVC-2mm",(Užs1!E130/1000)*Užs1!L130,0)+(IF(Užs1!G130="KLIEN-PVC-2mm",(Užs1!E130/1000)*Užs1!L130,0)+(IF(Užs1!I130="KLIEN-PVC-2mm",(Užs1!H130/1000)*Užs1!L130,0)+(IF(Užs1!J130="KLIEN-PVC-2mm",(Užs1!H130/1000)*Užs1!L130,0)))))</f>
        <v>0</v>
      </c>
      <c r="AH91" s="93">
        <f>SUM(IF(Užs1!F130="KLIEN-PVC-42/2mm",(Užs1!E130/1000)*Užs1!L130,0)+(IF(Užs1!G130="KLIEN-PVC-42/2mm",(Užs1!E130/1000)*Užs1!L130,0)+(IF(Užs1!I130="KLIEN-PVC-42/2mm",(Užs1!H130/1000)*Užs1!L130,0)+(IF(Užs1!J130="KLIEN-PVC-42/2mm",(Užs1!H130/1000)*Užs1!L130,0)))))</f>
        <v>0</v>
      </c>
      <c r="AI91" s="315">
        <f>SUM(IF(Užs1!F130="KLIEN-BESIUL-08mm",(Užs1!E130/1000)*Užs1!L130,0)+(IF(Užs1!G130="KLIEN-BESIUL-08mm",(Užs1!E130/1000)*Užs1!L130,0)+(IF(Užs1!I130="KLIEN-BESIUL-08mm",(Užs1!H130/1000)*Užs1!L130,0)+(IF(Užs1!J130="KLIEN-BESIUL-08mm",(Užs1!H130/1000)*Užs1!L130,0)))))</f>
        <v>0</v>
      </c>
      <c r="AJ91" s="315">
        <f>SUM(IF(Užs1!F130="KLIEN-BESIUL-1mm",(Užs1!E130/1000)*Užs1!L130,0)+(IF(Užs1!G130="KLIEN-BESIUL-1mm",(Užs1!E130/1000)*Užs1!L130,0)+(IF(Užs1!I130="KLIEN-BESIUL-1mm",(Užs1!H130/1000)*Užs1!L130,0)+(IF(Užs1!J130="KLIEN-BESIUL-1mm",(Užs1!H130/1000)*Užs1!L130,0)))))</f>
        <v>0</v>
      </c>
      <c r="AK91" s="315">
        <f>SUM(IF(Užs1!F130="KLIEN-BESIUL-2mm",(Užs1!E130/1000)*Užs1!L130,0)+(IF(Užs1!G130="KLIEN-BESIUL-2mm",(Užs1!E130/1000)*Užs1!L130,0)+(IF(Užs1!I130="KLIEN-BESIUL-2mm",(Užs1!H130/1000)*Užs1!L130,0)+(IF(Užs1!J130="KLIEN-BESIUL-2mm",(Užs1!H130/1000)*Užs1!L130,0)))))</f>
        <v>0</v>
      </c>
      <c r="AL91" s="94">
        <f>SUM(IF(Užs1!F130="NE-PL-PVC-04mm",(Užs1!E130/1000)*Užs1!L130,0)+(IF(Užs1!G130="NE-PL-PVC-04mm",(Užs1!E130/1000)*Užs1!L130,0)+(IF(Užs1!I130="NE-PL-PVC-04mm",(Užs1!H130/1000)*Užs1!L130,0)+(IF(Užs1!J130="NE-PL-PVC-04mm",(Užs1!H130/1000)*Užs1!L130,0)))))</f>
        <v>0</v>
      </c>
      <c r="AM91" s="94">
        <f>SUM(IF(Užs1!F130="NE-PL-PVC-06mm",(Užs1!E130/1000)*Užs1!L130,0)+(IF(Užs1!G130="NE-PL-PVC-06mm",(Užs1!E130/1000)*Užs1!L130,0)+(IF(Užs1!I130="NE-PL-PVC-06mm",(Užs1!H130/1000)*Užs1!L130,0)+(IF(Užs1!J130="NE-PL-PVC-06mm",(Užs1!H130/1000)*Užs1!L130,0)))))</f>
        <v>0</v>
      </c>
      <c r="AN91" s="94">
        <f>SUM(IF(Užs1!F130="NE-PL-PVC-08mm",(Užs1!E130/1000)*Užs1!L130,0)+(IF(Užs1!G130="NE-PL-PVC-08mm",(Užs1!E130/1000)*Užs1!L130,0)+(IF(Užs1!I130="NE-PL-PVC-08mm",(Užs1!H130/1000)*Užs1!L130,0)+(IF(Užs1!J130="NE-PL-PVC-08mm",(Užs1!H130/1000)*Užs1!L130,0)))))</f>
        <v>0</v>
      </c>
      <c r="AO91" s="94">
        <f>SUM(IF(Užs1!F130="NE-PL-PVC-1mm",(Užs1!E130/1000)*Užs1!L130,0)+(IF(Užs1!G130="NE-PL-PVC-1mm",(Užs1!E130/1000)*Užs1!L130,0)+(IF(Užs1!I130="NE-PL-PVC-1mm",(Užs1!H130/1000)*Užs1!L130,0)+(IF(Užs1!J130="NE-PL-PVC-1mm",(Užs1!H130/1000)*Užs1!L130,0)))))</f>
        <v>0</v>
      </c>
      <c r="AP91" s="94">
        <f>SUM(IF(Užs1!F130="NE-PL-PVC-2mm",(Užs1!E130/1000)*Užs1!L130,0)+(IF(Užs1!G130="NE-PL-PVC-2mm",(Užs1!E130/1000)*Užs1!L130,0)+(IF(Užs1!I130="NE-PL-PVC-2mm",(Užs1!H130/1000)*Užs1!L130,0)+(IF(Užs1!J130="NE-PL-PVC-2mm",(Užs1!H130/1000)*Užs1!L130,0)))))</f>
        <v>0</v>
      </c>
      <c r="AQ91" s="94">
        <f>SUM(IF(Užs1!F130="NE-PL-PVC-42/2mm",(Užs1!E130/1000)*Užs1!L130,0)+(IF(Užs1!G130="NE-PL-PVC-42/2mm",(Užs1!E130/1000)*Užs1!L130,0)+(IF(Užs1!I130="NE-PL-PVC-42/2mm",(Užs1!H130/1000)*Užs1!L130,0)+(IF(Užs1!J130="NE-PL-PVC-42/2mm",(Užs1!H130/1000)*Užs1!L130,0)))))</f>
        <v>0</v>
      </c>
      <c r="AR91" s="79"/>
    </row>
    <row r="92" spans="1:44" ht="16.8">
      <c r="A92" s="79"/>
      <c r="B92" s="79"/>
      <c r="C92" s="95"/>
      <c r="D92" s="79"/>
      <c r="E92" s="79"/>
      <c r="F92" s="79"/>
      <c r="G92" s="79"/>
      <c r="H92" s="79"/>
      <c r="I92" s="79"/>
      <c r="J92" s="79"/>
      <c r="K92" s="87">
        <v>91</v>
      </c>
      <c r="L92" s="96">
        <f t="shared" ref="L92:AQ92" si="0">SUM(L2:L91)</f>
        <v>0</v>
      </c>
      <c r="M92" s="96">
        <f t="shared" si="0"/>
        <v>0</v>
      </c>
      <c r="N92" s="96">
        <f t="shared" si="0"/>
        <v>0</v>
      </c>
      <c r="O92" s="96">
        <f t="shared" si="0"/>
        <v>0</v>
      </c>
      <c r="P92" s="96">
        <f t="shared" si="0"/>
        <v>0</v>
      </c>
      <c r="Q92" s="96">
        <f t="shared" si="0"/>
        <v>0</v>
      </c>
      <c r="R92" s="96">
        <f t="shared" si="0"/>
        <v>0</v>
      </c>
      <c r="S92" s="96">
        <f t="shared" si="0"/>
        <v>0</v>
      </c>
      <c r="T92" s="96">
        <f t="shared" si="0"/>
        <v>0</v>
      </c>
      <c r="U92" s="96">
        <f t="shared" si="0"/>
        <v>0</v>
      </c>
      <c r="V92" s="96">
        <f t="shared" si="0"/>
        <v>0</v>
      </c>
      <c r="W92" s="96">
        <f t="shared" si="0"/>
        <v>0</v>
      </c>
      <c r="X92" s="96">
        <f t="shared" si="0"/>
        <v>0</v>
      </c>
      <c r="Y92" s="96">
        <f t="shared" si="0"/>
        <v>0</v>
      </c>
      <c r="Z92" s="96">
        <f t="shared" si="0"/>
        <v>0</v>
      </c>
      <c r="AA92" s="96">
        <f t="shared" si="0"/>
        <v>0</v>
      </c>
      <c r="AB92" s="96">
        <f t="shared" si="0"/>
        <v>0</v>
      </c>
      <c r="AC92" s="96">
        <f t="shared" si="0"/>
        <v>0</v>
      </c>
      <c r="AD92" s="96">
        <f t="shared" si="0"/>
        <v>0</v>
      </c>
      <c r="AE92" s="96">
        <f t="shared" si="0"/>
        <v>0</v>
      </c>
      <c r="AF92" s="96">
        <f t="shared" si="0"/>
        <v>0</v>
      </c>
      <c r="AG92" s="96">
        <f t="shared" si="0"/>
        <v>0</v>
      </c>
      <c r="AH92" s="96">
        <f t="shared" si="0"/>
        <v>0</v>
      </c>
      <c r="AI92" s="96">
        <f t="shared" si="0"/>
        <v>0</v>
      </c>
      <c r="AJ92" s="96">
        <f t="shared" si="0"/>
        <v>0</v>
      </c>
      <c r="AK92" s="96">
        <f t="shared" si="0"/>
        <v>0</v>
      </c>
      <c r="AL92" s="96">
        <f t="shared" si="0"/>
        <v>0</v>
      </c>
      <c r="AM92" s="96">
        <f t="shared" si="0"/>
        <v>0</v>
      </c>
      <c r="AN92" s="96">
        <f t="shared" si="0"/>
        <v>0</v>
      </c>
      <c r="AO92" s="96">
        <f t="shared" si="0"/>
        <v>0</v>
      </c>
      <c r="AP92" s="96">
        <f t="shared" si="0"/>
        <v>0</v>
      </c>
      <c r="AQ92" s="96">
        <f t="shared" si="0"/>
        <v>0</v>
      </c>
      <c r="AR92" s="79"/>
    </row>
    <row r="93" spans="1:44" ht="20.399999999999999">
      <c r="A93" s="79"/>
      <c r="B93" s="79"/>
      <c r="C93" s="95"/>
      <c r="D93" s="79"/>
      <c r="E93" s="79"/>
      <c r="F93" s="79"/>
      <c r="G93" s="79"/>
      <c r="H93" s="79"/>
      <c r="I93" s="79"/>
      <c r="J93" s="79"/>
      <c r="K93" s="80" t="s">
        <v>407</v>
      </c>
      <c r="L93" s="81" t="s">
        <v>408</v>
      </c>
      <c r="M93" s="82" t="s">
        <v>409</v>
      </c>
      <c r="N93" s="83" t="s">
        <v>32</v>
      </c>
      <c r="O93" s="83" t="s">
        <v>410</v>
      </c>
      <c r="P93" s="83" t="s">
        <v>411</v>
      </c>
      <c r="Q93" s="83" t="s">
        <v>36</v>
      </c>
      <c r="R93" s="83" t="s">
        <v>412</v>
      </c>
      <c r="S93" s="83" t="s">
        <v>38</v>
      </c>
      <c r="T93" s="84" t="s">
        <v>39</v>
      </c>
      <c r="U93" s="84" t="s">
        <v>42</v>
      </c>
      <c r="V93" s="84" t="s">
        <v>44</v>
      </c>
      <c r="W93" s="84" t="s">
        <v>46</v>
      </c>
      <c r="X93" s="84" t="s">
        <v>48</v>
      </c>
      <c r="Y93" s="84" t="s">
        <v>50</v>
      </c>
      <c r="Z93" s="312" t="s">
        <v>726</v>
      </c>
      <c r="AA93" s="312" t="s">
        <v>727</v>
      </c>
      <c r="AB93" s="312" t="s">
        <v>728</v>
      </c>
      <c r="AC93" s="85" t="s">
        <v>41</v>
      </c>
      <c r="AD93" s="85" t="s">
        <v>43</v>
      </c>
      <c r="AE93" s="85" t="s">
        <v>45</v>
      </c>
      <c r="AF93" s="85" t="s">
        <v>47</v>
      </c>
      <c r="AG93" s="85" t="s">
        <v>49</v>
      </c>
      <c r="AH93" s="85" t="s">
        <v>51</v>
      </c>
      <c r="AI93" s="314" t="s">
        <v>735</v>
      </c>
      <c r="AJ93" s="314" t="s">
        <v>736</v>
      </c>
      <c r="AK93" s="314" t="s">
        <v>737</v>
      </c>
      <c r="AL93" s="86" t="s">
        <v>413</v>
      </c>
      <c r="AM93" s="86" t="s">
        <v>414</v>
      </c>
      <c r="AN93" s="86" t="s">
        <v>415</v>
      </c>
      <c r="AO93" s="86" t="s">
        <v>416</v>
      </c>
      <c r="AP93" s="86" t="s">
        <v>417</v>
      </c>
      <c r="AQ93" s="86" t="s">
        <v>418</v>
      </c>
      <c r="AR93" s="79"/>
    </row>
    <row r="94" spans="1:44" ht="16.8">
      <c r="A94" s="79"/>
      <c r="B94" s="79"/>
      <c r="C94" s="95"/>
      <c r="D94" s="79"/>
      <c r="E94" s="79"/>
      <c r="F94" s="79"/>
      <c r="G94" s="79"/>
      <c r="H94" s="79"/>
      <c r="I94" s="79"/>
      <c r="J94" s="79"/>
      <c r="K94" s="46"/>
      <c r="L94" s="46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</row>
  </sheetData>
  <sheetProtection password="ECE5" sheet="1" objects="1" scenarios="1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apas16"/>
  <dimension ref="A1:AR94"/>
  <sheetViews>
    <sheetView zoomScaleNormal="100" workbookViewId="0">
      <selection activeCell="F18" sqref="F18"/>
    </sheetView>
  </sheetViews>
  <sheetFormatPr defaultRowHeight="14.4"/>
  <cols>
    <col min="1" max="1" width="2.5546875" customWidth="1"/>
    <col min="2" max="2" width="29.44140625" customWidth="1"/>
    <col min="3" max="3" width="52.5546875" customWidth="1"/>
    <col min="4" max="4" width="13.5546875" customWidth="1"/>
    <col min="11" max="43" width="8.77734375" hidden="1" customWidth="1"/>
  </cols>
  <sheetData>
    <row r="1" spans="1:44" ht="23.85" customHeight="1" thickBot="1">
      <c r="A1" s="79"/>
      <c r="B1" s="235" t="s">
        <v>76</v>
      </c>
      <c r="C1" s="235" t="s">
        <v>406</v>
      </c>
      <c r="D1" s="79"/>
      <c r="K1" s="80" t="s">
        <v>407</v>
      </c>
      <c r="L1" s="81" t="s">
        <v>408</v>
      </c>
      <c r="M1" s="82" t="s">
        <v>409</v>
      </c>
      <c r="N1" s="83" t="s">
        <v>32</v>
      </c>
      <c r="O1" s="83" t="s">
        <v>410</v>
      </c>
      <c r="P1" s="83" t="s">
        <v>411</v>
      </c>
      <c r="Q1" s="83" t="s">
        <v>36</v>
      </c>
      <c r="R1" s="83" t="s">
        <v>412</v>
      </c>
      <c r="S1" s="83" t="s">
        <v>38</v>
      </c>
      <c r="T1" s="84" t="s">
        <v>39</v>
      </c>
      <c r="U1" s="84" t="s">
        <v>42</v>
      </c>
      <c r="V1" s="84" t="s">
        <v>44</v>
      </c>
      <c r="W1" s="84" t="s">
        <v>46</v>
      </c>
      <c r="X1" s="84" t="s">
        <v>48</v>
      </c>
      <c r="Y1" s="84" t="s">
        <v>50</v>
      </c>
      <c r="Z1" s="312" t="s">
        <v>726</v>
      </c>
      <c r="AA1" s="312" t="s">
        <v>727</v>
      </c>
      <c r="AB1" s="312" t="s">
        <v>728</v>
      </c>
      <c r="AC1" s="85" t="s">
        <v>41</v>
      </c>
      <c r="AD1" s="85" t="s">
        <v>43</v>
      </c>
      <c r="AE1" s="85" t="s">
        <v>45</v>
      </c>
      <c r="AF1" s="85" t="s">
        <v>47</v>
      </c>
      <c r="AG1" s="85" t="s">
        <v>49</v>
      </c>
      <c r="AH1" s="85" t="s">
        <v>51</v>
      </c>
      <c r="AI1" s="314" t="s">
        <v>735</v>
      </c>
      <c r="AJ1" s="314" t="s">
        <v>736</v>
      </c>
      <c r="AK1" s="314" t="s">
        <v>737</v>
      </c>
      <c r="AL1" s="86" t="s">
        <v>413</v>
      </c>
      <c r="AM1" s="86" t="s">
        <v>414</v>
      </c>
      <c r="AN1" s="86" t="s">
        <v>415</v>
      </c>
      <c r="AO1" s="86" t="s">
        <v>416</v>
      </c>
      <c r="AP1" s="86" t="s">
        <v>417</v>
      </c>
      <c r="AQ1" s="86" t="s">
        <v>418</v>
      </c>
      <c r="AR1" s="79"/>
    </row>
    <row r="2" spans="1:44" ht="17.100000000000001" customHeight="1" thickBot="1">
      <c r="A2" s="200"/>
      <c r="B2" s="233" t="s">
        <v>39</v>
      </c>
      <c r="C2" s="236" t="s">
        <v>426</v>
      </c>
      <c r="D2" s="79"/>
      <c r="K2" s="87">
        <v>1</v>
      </c>
      <c r="L2" s="88">
        <f>Užs2!L41</f>
        <v>0</v>
      </c>
      <c r="M2" s="89">
        <f>(Užs2!E41/1000)*(Užs2!H41/1000)*Užs2!L41</f>
        <v>0</v>
      </c>
      <c r="N2" s="90">
        <f>SUM(IF(Užs2!F41="MEL",(Užs2!E41/1000)*Užs2!L41,0)+(IF(Užs2!G41="MEL",(Užs2!E41/1000)*Užs2!L41,0)+(IF(Užs2!I41="MEL",(Užs2!H41/1000)*Užs2!L41,0)+(IF(Užs2!J41="MEL",(Užs2!H41/1000)*Užs2!L41,0)))))</f>
        <v>0</v>
      </c>
      <c r="O2" s="91">
        <f>SUM(IF(Užs2!F41="MEL-BALTAS",(Užs2!E41/1000)*Užs2!L41,0)+(IF(Užs2!G41="MEL-BALTAS",(Užs2!E41/1000)*Užs2!L41,0)+(IF(Užs2!I41="MEL-BALTAS",(Užs2!H41/1000)*Užs2!L41,0)+(IF(Užs2!J41="MEL-BALTAS",(Užs2!H41/1000)*Užs2!L41,0)))))</f>
        <v>0</v>
      </c>
      <c r="P2" s="91">
        <f>SUM(IF(Užs2!F41="MEL-PILKAS",(Užs2!E41/1000)*Užs2!L41,0)+(IF(Užs2!G41="MEL-PILKAS",(Užs2!E41/1000)*Užs2!L41,0)+(IF(Užs2!I41="MEL-PILKAS",(Užs2!H41/1000)*Užs2!L41,0)+(IF(Užs2!J41="MEL-PILKAS",(Užs2!H41/1000)*Užs2!L41,0)))))</f>
        <v>0</v>
      </c>
      <c r="Q2" s="91">
        <f>SUM(IF(Užs2!F41="MEL-KLIENTO",(Užs2!E41/1000)*Užs2!L41,0)+(IF(Užs2!G41="MEL-KLIENTO",(Užs2!E41/1000)*Užs2!L41,0)+(IF(Užs2!I41="MEL-KLIENTO",(Užs2!H41/1000)*Užs2!L41,0)+(IF(Užs2!J41="MEL-KLIENTO",(Užs2!H41/1000)*Užs2!L41,0)))))</f>
        <v>0</v>
      </c>
      <c r="R2" s="91">
        <f>SUM(IF(Užs2!F41="MEL-NE-PL",(Užs2!E41/1000)*Užs2!L41,0)+(IF(Užs2!G41="MEL-NE-PL",(Užs2!E41/1000)*Užs2!L41,0)+(IF(Užs2!I41="MEL-NE-PL",(Užs2!H41/1000)*Užs2!L41,0)+(IF(Užs2!J41="MEL-NE-PL",(Užs2!H41/1000)*Užs2!L41,0)))))</f>
        <v>0</v>
      </c>
      <c r="S2" s="91">
        <f>SUM(IF(Užs2!F41="MEL-40mm",(Užs2!E41/1000)*Užs2!L41,0)+(IF(Užs2!G41="MEL-40mm",(Užs2!E41/1000)*Užs2!L41,0)+(IF(Užs2!I41="MEL-40mm",(Užs2!H41/1000)*Užs2!L41,0)+(IF(Užs2!J41="MEL-40mm",(Užs2!H41/1000)*Užs2!L41,0)))))</f>
        <v>0</v>
      </c>
      <c r="T2" s="92">
        <f>SUM(IF(Užs2!F41="PVC-04mm",(Užs2!E41/1000)*Užs2!L41,0)+(IF(Užs2!G41="PVC-04mm",(Užs2!E41/1000)*Užs2!L41,0)+(IF(Užs2!I41="PVC-04mm",(Užs2!H41/1000)*Užs2!L41,0)+(IF(Užs2!J41="PVC-04mm",(Užs2!H41/1000)*Užs2!L41,0)))))</f>
        <v>0</v>
      </c>
      <c r="U2" s="92">
        <f>SUM(IF(Užs2!F41="PVC-06mm",(Užs2!E41/1000)*Užs2!L41,0)+(IF(Užs2!G41="PVC-06mm",(Užs2!E41/1000)*Užs2!L41,0)+(IF(Užs2!I41="PVC-06mm",(Užs2!H41/1000)*Užs2!L41,0)+(IF(Užs2!J41="PVC-06mm",(Užs2!H41/1000)*Užs2!L41,0)))))</f>
        <v>0</v>
      </c>
      <c r="V2" s="92">
        <f>SUM(IF(Užs2!F41="PVC-08mm",(Užs2!E41/1000)*Užs2!L41,0)+(IF(Užs2!G41="PVC-08mm",(Užs2!E41/1000)*Užs2!L41,0)+(IF(Užs2!I41="PVC-08mm",(Užs2!H41/1000)*Užs2!L41,0)+(IF(Užs2!J41="PVC-08mm",(Užs2!H41/1000)*Užs2!L41,0)))))</f>
        <v>0</v>
      </c>
      <c r="W2" s="92">
        <f>SUM(IF(Užs2!F41="PVC-1mm",(Užs2!E41/1000)*Užs2!L41,0)+(IF(Užs2!G41="PVC-1mm",(Užs2!E41/1000)*Užs2!L41,0)+(IF(Užs2!I41="PVC-1mm",(Užs2!H41/1000)*Užs2!L41,0)+(IF(Užs2!J41="PVC-1mm",(Užs2!H41/1000)*Užs2!L41,0)))))</f>
        <v>0</v>
      </c>
      <c r="X2" s="92">
        <f>SUM(IF(Užs2!F41="PVC-2mm",(Užs2!E41/1000)*Užs2!L41,0)+(IF(Užs2!G41="PVC-2mm",(Užs2!E41/1000)*Užs2!L41,0)+(IF(Užs2!I41="PVC-2mm",(Užs2!H41/1000)*Užs2!L41,0)+(IF(Užs2!J41="PVC-2mm",(Užs2!H41/1000)*Užs2!L41,0)))))</f>
        <v>0</v>
      </c>
      <c r="Y2" s="92">
        <f>SUM(IF(Užs2!F41="PVC-42/2mm",(Užs2!E41/1000)*Užs2!L41,0)+(IF(Užs2!G41="PVC-42/2mm",(Užs2!E41/1000)*Užs2!L41,0)+(IF(Užs2!I41="PVC-42/2mm",(Užs2!H41/1000)*Užs2!L41,0)+(IF(Užs2!J41="PVC-42/2mm",(Užs2!H41/1000)*Užs2!L41,0)))))</f>
        <v>0</v>
      </c>
      <c r="Z2" s="313">
        <f>SUM(IF(Užs2!F41="BESIULIS-08mm",(Užs2!E41/1000)*Užs2!L41,0)+(IF(Užs2!G41="BESIULIS-08mm",(Užs2!E41/1000)*Užs2!L41,0)+(IF(Užs2!I41="BESIULIS-08mm",(Užs2!H41/1000)*Užs2!L41,0)+(IF(Užs2!J41="BESIULIS-08mm",(Užs2!H41/1000)*Užs2!L41,0)))))</f>
        <v>0</v>
      </c>
      <c r="AA2" s="313">
        <f>SUM(IF(Užs2!F41="BESIULIS-1mm",(Užs2!E41/1000)*Užs2!L41,0)+(IF(Užs2!G41="BESIULIS-1mm",(Užs2!E41/1000)*Užs2!L41,0)+(IF(Užs2!I41="BESIULIS-1mm",(Užs2!H41/1000)*Užs2!L41,0)+(IF(Užs2!J41="BESIULIS-1mm",(Užs2!H41/1000)*Užs2!L41,0)))))</f>
        <v>0</v>
      </c>
      <c r="AB2" s="313">
        <f>SUM(IF(Užs2!F41="BESIULIS-2mm",(Užs2!E41/1000)*Užs2!L41,0)+(IF(Užs2!G41="BESIULIS-2mm",(Užs2!E41/1000)*Užs2!L41,0)+(IF(Užs2!I41="BESIULIS-2mm",(Užs2!H41/1000)*Užs2!L41,0)+(IF(Užs2!J41="BESIULIS-2mm",(Užs2!H41/1000)*Užs2!L41,0)))))</f>
        <v>0</v>
      </c>
      <c r="AC2" s="93">
        <f>SUM(IF(Užs2!F41="KLIEN-PVC-04mm",(Užs2!E41/1000)*Užs2!L41,0)+(IF(Užs2!G41="KLIEN-PVC-04mm",(Užs2!E41/1000)*Užs2!L41,0)+(IF(Užs2!I41="KLIEN-PVC-04mm",(Užs2!H41/1000)*Užs2!L41,0)+(IF(Užs2!J41="KLIEN-PVC-04mm",(Užs2!H41/1000)*Užs2!L41,0)))))</f>
        <v>0</v>
      </c>
      <c r="AD2" s="93">
        <f>SUM(IF(Užs2!F41="KLIEN-PVC-06mm",(Užs2!E41/1000)*Užs2!L41,0)+(IF(Užs2!G41="KLIEN-PVC-06mm",(Užs2!E41/1000)*Užs2!L41,0)+(IF(Užs2!I41="KLIEN-PVC-06mm",(Užs2!H41/1000)*Užs2!L41,0)+(IF(Užs2!J41="KLIEN-PVC-06mm",(Užs2!H41/1000)*Užs2!L41,0)))))</f>
        <v>0</v>
      </c>
      <c r="AE2" s="93">
        <f>SUM(IF(Užs2!F41="KLIEN-PVC-08mm",(Užs2!E41/1000)*Užs2!L41,0)+(IF(Užs2!G41="KLIEN-PVC-08mm",(Užs2!E41/1000)*Užs2!L41,0)+(IF(Užs2!I41="KLIEN-PVC-08mm",(Užs2!H41/1000)*Užs2!L41,0)+(IF(Užs2!J41="KLIEN-PVC-08mm",(Užs2!H41/1000)*Užs2!L41,0)))))</f>
        <v>0</v>
      </c>
      <c r="AF2" s="93">
        <f>SUM(IF(Užs2!F41="KLIEN-PVC-1mm",(Užs2!E41/1000)*Užs2!L41,0)+(IF(Užs2!G41="KLIEN-PVC-1mm",(Užs2!E41/1000)*Užs2!L41,0)+(IF(Užs2!I41="KLIEN-PVC-1mm",(Užs2!H41/1000)*Užs2!L41,0)+(IF(Užs2!J41="KLIEN-PVC-1mm",(Užs2!H41/1000)*Užs2!L41,0)))))</f>
        <v>0</v>
      </c>
      <c r="AG2" s="93">
        <f>SUM(IF(Užs2!F41="KLIEN-PVC-2mm",(Užs2!E41/1000)*Užs2!L41,0)+(IF(Užs2!G41="KLIEN-PVC-2mm",(Užs2!E41/1000)*Užs2!L41,0)+(IF(Užs2!I41="KLIEN-PVC-2mm",(Užs2!H41/1000)*Užs2!L41,0)+(IF(Užs2!J41="KLIEN-PVC-2mm",(Užs2!H41/1000)*Užs2!L41,0)))))</f>
        <v>0</v>
      </c>
      <c r="AH2" s="93">
        <f>SUM(IF(Užs2!F41="KLIEN-PVC-42/2mm",(Užs2!E41/1000)*Užs2!L41,0)+(IF(Užs2!G41="KLIEN-PVC-42/2mm",(Užs2!E41/1000)*Užs2!L41,0)+(IF(Užs2!I41="KLIEN-PVC-42/2mm",(Užs2!H41/1000)*Užs2!L41,0)+(IF(Užs2!J41="KLIEN-PVC-42/2mm",(Užs2!H41/1000)*Užs2!L41,0)))))</f>
        <v>0</v>
      </c>
      <c r="AI2" s="315">
        <f>SUM(IF(Užs2!F41="KLIEN-BESIUL-08mm",(Užs2!E41/1000)*Užs2!L41,0)+(IF(Užs2!G41="KLIEN-BESIUL-08mm",(Užs2!E41/1000)*Užs2!L41,0)+(IF(Užs2!I41="KLIEN-BESIUL-08mm",(Užs2!H41/1000)*Užs2!L41,0)+(IF(Užs2!J41="KLIEN-BESIUL-08mm",(Užs2!H41/1000)*Užs2!L41,0)))))</f>
        <v>0</v>
      </c>
      <c r="AJ2" s="315">
        <f>SUM(IF(Užs2!F41="KLIEN-BESIUL-1mm",(Užs2!E41/1000)*Užs2!L41,0)+(IF(Užs2!G41="KLIEN-BESIUL-1mm",(Užs2!E41/1000)*Užs2!L41,0)+(IF(Užs2!I41="KLIEN-BESIUL-1mm",(Užs2!H41/1000)*Užs2!L41,0)+(IF(Užs2!J41="KLIEN-BESIUL-1mm",(Užs2!H41/1000)*Užs2!L41,0)))))</f>
        <v>0</v>
      </c>
      <c r="AK2" s="315">
        <f>SUM(IF(Užs2!F41="KLIEN-BESIUL-2mm",(Užs2!E41/1000)*Užs2!L41,0)+(IF(Užs2!G41="KLIEN-BESIUL-2mm",(Užs2!E41/1000)*Užs2!L41,0)+(IF(Užs2!I41="KLIEN-BESIUL-2mm",(Užs2!H41/1000)*Užs2!L41,0)+(IF(Užs2!J41="KLIEN-BESIUL-2mm",(Užs2!H41/1000)*Užs2!L41,0)))))</f>
        <v>0</v>
      </c>
      <c r="AL2" s="94">
        <f>SUM(IF(Užs2!F41="NE-PL-PVC-04mm",(Užs2!E41/1000)*Užs2!L41,0)+(IF(Užs2!G41="NE-PL-PVC-04mm",(Užs2!E41/1000)*Užs2!L41,0)+(IF(Užs2!I41="NE-PL-PVC-04mm",(Užs2!H41/1000)*Užs2!L41,0)+(IF(Užs2!J41="NE-PL-PVC-04mm",(Užs2!H41/1000)*Užs2!L41,0)))))</f>
        <v>0</v>
      </c>
      <c r="AM2" s="94">
        <f>SUM(IF(Užs2!F41="NE-PL-PVC-06mm",(Užs2!E41/1000)*Užs2!L41,0)+(IF(Užs2!G41="NE-PL-PVC-06mm",(Užs2!E41/1000)*Užs2!L41,0)+(IF(Užs2!I41="NE-PL-PVC-06mm",(Užs2!H41/1000)*Užs2!L41,0)+(IF(Užs2!J41="NE-PL-PVC-06mm",(Užs2!H41/1000)*Užs2!L41,0)))))</f>
        <v>0</v>
      </c>
      <c r="AN2" s="94">
        <f>SUM(IF(Užs2!F41="NE-PL-PVC-08mm",(Užs2!E41/1000)*Užs2!L41,0)+(IF(Užs2!G41="NE-PL-PVC-08mm",(Užs2!E41/1000)*Užs2!L41,0)+(IF(Užs2!I41="NE-PL-PVC-08mm",(Užs2!H41/1000)*Užs2!L41,0)+(IF(Užs2!J41="NE-PL-PVC-08mm",(Užs2!H41/1000)*Užs2!L41,0)))))</f>
        <v>0</v>
      </c>
      <c r="AO2" s="94">
        <f>SUM(IF(Užs2!F41="NE-PL-PVC-1mm",(Užs2!E41/1000)*Užs2!L41,0)+(IF(Užs2!G41="NE-PL-PVC-1mm",(Užs2!E41/1000)*Užs2!L41,0)+(IF(Užs2!I41="NE-PL-PVC-1mm",(Užs2!H41/1000)*Užs2!L41,0)+(IF(Užs2!J41="NE-PL-PVC-1mm",(Užs2!H41/1000)*Užs2!L41,0)))))</f>
        <v>0</v>
      </c>
      <c r="AP2" s="94">
        <f>SUM(IF(Užs2!F41="NE-PL-PVC-2mm",(Užs2!E41/1000)*Užs2!L41,0)+(IF(Užs2!G41="NE-PL-PVC-2mm",(Užs2!E41/1000)*Užs2!L41,0)+(IF(Užs2!I41="NE-PL-PVC-2mm",(Užs2!H41/1000)*Užs2!L41,0)+(IF(Užs2!J41="NE-PL-PVC-2mm",(Užs2!H41/1000)*Užs2!L41,0)))))</f>
        <v>0</v>
      </c>
      <c r="AQ2" s="94">
        <f>SUM(IF(Užs2!F41="NE-PL-PVC-42/2mm",(Užs2!E41/1000)*Užs2!L41,0)+(IF(Užs2!G41="NE-PL-PVC-42/2mm",(Užs2!E41/1000)*Užs2!L41,0)+(IF(Užs2!I41="NE-PL-PVC-42/2mm",(Užs2!H41/1000)*Užs2!L41,0)+(IF(Užs2!J41="NE-PL-PVC-42/2mm",(Užs2!H41/1000)*Užs2!L41,0)))))</f>
        <v>0</v>
      </c>
      <c r="AR2" s="79"/>
    </row>
    <row r="3" spans="1:44" ht="17.100000000000001" customHeight="1">
      <c r="A3" s="79"/>
      <c r="B3" s="233" t="s">
        <v>42</v>
      </c>
      <c r="C3" s="236" t="s">
        <v>427</v>
      </c>
      <c r="D3" s="79"/>
      <c r="E3" s="79"/>
      <c r="F3" s="79"/>
      <c r="G3" s="79"/>
      <c r="H3" s="79"/>
      <c r="I3" s="79"/>
      <c r="J3" s="79"/>
      <c r="K3" s="87">
        <v>2</v>
      </c>
      <c r="L3" s="88">
        <f>Užs2!L42</f>
        <v>0</v>
      </c>
      <c r="M3" s="89">
        <f>(Užs2!E42/1000)*(Užs2!H42/1000)*Užs2!L42</f>
        <v>0</v>
      </c>
      <c r="N3" s="90">
        <f>SUM(IF(Užs2!F42="MEL",(Užs2!E42/1000)*Užs2!L42,0)+(IF(Užs2!G42="MEL",(Užs2!E42/1000)*Užs2!L42,0)+(IF(Užs2!I42="MEL",(Užs2!H42/1000)*Užs2!L42,0)+(IF(Užs2!J42="MEL",(Užs2!H42/1000)*Užs2!L42,0)))))</f>
        <v>0</v>
      </c>
      <c r="O3" s="91">
        <f>SUM(IF(Užs2!F42="MEL-BALTAS",(Užs2!E42/1000)*Užs2!L42,0)+(IF(Užs2!G42="MEL-BALTAS",(Užs2!E42/1000)*Užs2!L42,0)+(IF(Užs2!I42="MEL-BALTAS",(Užs2!H42/1000)*Užs2!L42,0)+(IF(Užs2!J42="MEL-BALTAS",(Užs2!H42/1000)*Užs2!L42,0)))))</f>
        <v>0</v>
      </c>
      <c r="P3" s="91">
        <f>SUM(IF(Užs2!F42="MEL-PILKAS",(Užs2!E42/1000)*Užs2!L42,0)+(IF(Užs2!G42="MEL-PILKAS",(Užs2!E42/1000)*Užs2!L42,0)+(IF(Užs2!I42="MEL-PILKAS",(Užs2!H42/1000)*Užs2!L42,0)+(IF(Užs2!J42="MEL-PILKAS",(Užs2!H42/1000)*Užs2!L42,0)))))</f>
        <v>0</v>
      </c>
      <c r="Q3" s="91">
        <f>SUM(IF(Užs2!F42="MEL-KLIENTO",(Užs2!E42/1000)*Užs2!L42,0)+(IF(Užs2!G42="MEL-KLIENTO",(Užs2!E42/1000)*Užs2!L42,0)+(IF(Užs2!I42="MEL-KLIENTO",(Užs2!H42/1000)*Užs2!L42,0)+(IF(Užs2!J42="MEL-KLIENTO",(Užs2!H42/1000)*Užs2!L42,0)))))</f>
        <v>0</v>
      </c>
      <c r="R3" s="91">
        <f>SUM(IF(Užs2!F42="MEL-NE-PL",(Užs2!E42/1000)*Užs2!L42,0)+(IF(Užs2!G42="MEL-NE-PL",(Užs2!E42/1000)*Užs2!L42,0)+(IF(Užs2!I42="MEL-NE-PL",(Užs2!H42/1000)*Užs2!L42,0)+(IF(Užs2!J42="MEL-NE-PL",(Užs2!H42/1000)*Užs2!L42,0)))))</f>
        <v>0</v>
      </c>
      <c r="S3" s="91">
        <f>SUM(IF(Užs2!F42="MEL-40mm",(Užs2!E42/1000)*Užs2!L42,0)+(IF(Užs2!G42="MEL-40mm",(Užs2!E42/1000)*Užs2!L42,0)+(IF(Užs2!I42="MEL-40mm",(Užs2!H42/1000)*Užs2!L42,0)+(IF(Užs2!J42="MEL-40mm",(Užs2!H42/1000)*Užs2!L42,0)))))</f>
        <v>0</v>
      </c>
      <c r="T3" s="92">
        <f>SUM(IF(Užs2!F42="PVC-04mm",(Užs2!E42/1000)*Užs2!L42,0)+(IF(Užs2!G42="PVC-04mm",(Užs2!E42/1000)*Užs2!L42,0)+(IF(Užs2!I42="PVC-04mm",(Užs2!H42/1000)*Užs2!L42,0)+(IF(Užs2!J42="PVC-04mm",(Užs2!H42/1000)*Užs2!L42,0)))))</f>
        <v>0</v>
      </c>
      <c r="U3" s="92">
        <f>SUM(IF(Užs2!F42="PVC-06mm",(Užs2!E42/1000)*Užs2!L42,0)+(IF(Užs2!G42="PVC-06mm",(Užs2!E42/1000)*Užs2!L42,0)+(IF(Užs2!I42="PVC-06mm",(Užs2!H42/1000)*Užs2!L42,0)+(IF(Užs2!J42="PVC-06mm",(Užs2!H42/1000)*Užs2!L42,0)))))</f>
        <v>0</v>
      </c>
      <c r="V3" s="92">
        <f>SUM(IF(Užs2!F42="PVC-08mm",(Užs2!E42/1000)*Užs2!L42,0)+(IF(Užs2!G42="PVC-08mm",(Užs2!E42/1000)*Užs2!L42,0)+(IF(Užs2!I42="PVC-08mm",(Užs2!H42/1000)*Užs2!L42,0)+(IF(Užs2!J42="PVC-08mm",(Užs2!H42/1000)*Užs2!L42,0)))))</f>
        <v>0</v>
      </c>
      <c r="W3" s="92">
        <f>SUM(IF(Užs2!F42="PVC-1mm",(Užs2!E42/1000)*Užs2!L42,0)+(IF(Užs2!G42="PVC-1mm",(Užs2!E42/1000)*Užs2!L42,0)+(IF(Užs2!I42="PVC-1mm",(Užs2!H42/1000)*Užs2!L42,0)+(IF(Užs2!J42="PVC-1mm",(Užs2!H42/1000)*Užs2!L42,0)))))</f>
        <v>0</v>
      </c>
      <c r="X3" s="92">
        <f>SUM(IF(Užs2!F42="PVC-2mm",(Užs2!E42/1000)*Užs2!L42,0)+(IF(Užs2!G42="PVC-2mm",(Užs2!E42/1000)*Užs2!L42,0)+(IF(Užs2!I42="PVC-2mm",(Užs2!H42/1000)*Užs2!L42,0)+(IF(Užs2!J42="PVC-2mm",(Užs2!H42/1000)*Užs2!L42,0)))))</f>
        <v>0</v>
      </c>
      <c r="Y3" s="92">
        <f>SUM(IF(Užs2!F42="PVC-42/2mm",(Užs2!E42/1000)*Užs2!L42,0)+(IF(Užs2!G42="PVC-42/2mm",(Užs2!E42/1000)*Užs2!L42,0)+(IF(Užs2!I42="PVC-42/2mm",(Užs2!H42/1000)*Užs2!L42,0)+(IF(Užs2!J42="PVC-42/2mm",(Užs2!H42/1000)*Užs2!L42,0)))))</f>
        <v>0</v>
      </c>
      <c r="Z3" s="313">
        <f>SUM(IF(Užs2!F42="BESIULIS-08mm",(Užs2!E42/1000)*Užs2!L42,0)+(IF(Užs2!G42="BESIULIS-08mm",(Užs2!E42/1000)*Užs2!L42,0)+(IF(Užs2!I42="BESIULIS-08mm",(Užs2!H42/1000)*Užs2!L42,0)+(IF(Užs2!J42="BESIULIS-08mm",(Užs2!H42/1000)*Užs2!L42,0)))))</f>
        <v>0</v>
      </c>
      <c r="AA3" s="313">
        <f>SUM(IF(Užs2!F42="BESIULIS-1mm",(Užs2!E42/1000)*Užs2!L42,0)+(IF(Užs2!G42="BESIULIS-1mm",(Užs2!E42/1000)*Užs2!L42,0)+(IF(Užs2!I42="BESIULIS-1mm",(Užs2!H42/1000)*Užs2!L42,0)+(IF(Užs2!J42="BESIULIS-1mm",(Užs2!H42/1000)*Užs2!L42,0)))))</f>
        <v>0</v>
      </c>
      <c r="AB3" s="313">
        <f>SUM(IF(Užs2!F42="BESIULIS-2mm",(Užs2!E42/1000)*Užs2!L42,0)+(IF(Užs2!G42="BESIULIS-2mm",(Užs2!E42/1000)*Užs2!L42,0)+(IF(Užs2!I42="BESIULIS-2mm",(Užs2!H42/1000)*Užs2!L42,0)+(IF(Užs2!J42="BESIULIS-2mm",(Užs2!H42/1000)*Užs2!L42,0)))))</f>
        <v>0</v>
      </c>
      <c r="AC3" s="93">
        <f>SUM(IF(Užs2!F42="KLIEN-PVC-04mm",(Užs2!E42/1000)*Užs2!L42,0)+(IF(Užs2!G42="KLIEN-PVC-04mm",(Užs2!E42/1000)*Užs2!L42,0)+(IF(Užs2!I42="KLIEN-PVC-04mm",(Užs2!H42/1000)*Užs2!L42,0)+(IF(Užs2!J42="KLIEN-PVC-04mm",(Užs2!H42/1000)*Užs2!L42,0)))))</f>
        <v>0</v>
      </c>
      <c r="AD3" s="93">
        <f>SUM(IF(Užs2!F42="KLIEN-PVC-06mm",(Užs2!E42/1000)*Užs2!L42,0)+(IF(Užs2!G42="KLIEN-PVC-06mm",(Užs2!E42/1000)*Užs2!L42,0)+(IF(Užs2!I42="KLIEN-PVC-06mm",(Užs2!H42/1000)*Užs2!L42,0)+(IF(Užs2!J42="KLIEN-PVC-06mm",(Užs2!H42/1000)*Užs2!L42,0)))))</f>
        <v>0</v>
      </c>
      <c r="AE3" s="93">
        <f>SUM(IF(Užs2!F42="KLIEN-PVC-08mm",(Užs2!E42/1000)*Užs2!L42,0)+(IF(Užs2!G42="KLIEN-PVC-08mm",(Užs2!E42/1000)*Užs2!L42,0)+(IF(Užs2!I42="KLIEN-PVC-08mm",(Užs2!H42/1000)*Užs2!L42,0)+(IF(Užs2!J42="KLIEN-PVC-08mm",(Užs2!H42/1000)*Užs2!L42,0)))))</f>
        <v>0</v>
      </c>
      <c r="AF3" s="93">
        <f>SUM(IF(Užs2!F42="KLIEN-PVC-1mm",(Užs2!E42/1000)*Užs2!L42,0)+(IF(Užs2!G42="KLIEN-PVC-1mm",(Užs2!E42/1000)*Užs2!L42,0)+(IF(Užs2!I42="KLIEN-PVC-1mm",(Užs2!H42/1000)*Užs2!L42,0)+(IF(Užs2!J42="KLIEN-PVC-1mm",(Užs2!H42/1000)*Užs2!L42,0)))))</f>
        <v>0</v>
      </c>
      <c r="AG3" s="93">
        <f>SUM(IF(Užs2!F42="KLIEN-PVC-2mm",(Užs2!E42/1000)*Užs2!L42,0)+(IF(Užs2!G42="KLIEN-PVC-2mm",(Užs2!E42/1000)*Užs2!L42,0)+(IF(Užs2!I42="KLIEN-PVC-2mm",(Užs2!H42/1000)*Užs2!L42,0)+(IF(Užs2!J42="KLIEN-PVC-2mm",(Užs2!H42/1000)*Užs2!L42,0)))))</f>
        <v>0</v>
      </c>
      <c r="AH3" s="93">
        <f>SUM(IF(Užs2!F42="KLIEN-PVC-42/2mm",(Užs2!E42/1000)*Užs2!L42,0)+(IF(Užs2!G42="KLIEN-PVC-42/2mm",(Užs2!E42/1000)*Užs2!L42,0)+(IF(Užs2!I42="KLIEN-PVC-42/2mm",(Užs2!H42/1000)*Užs2!L42,0)+(IF(Užs2!J42="KLIEN-PVC-42/2mm",(Užs2!H42/1000)*Užs2!L42,0)))))</f>
        <v>0</v>
      </c>
      <c r="AI3" s="315">
        <f>SUM(IF(Užs2!F42="KLIEN-BESIUL-08mm",(Užs2!E42/1000)*Užs2!L42,0)+(IF(Užs2!G42="KLIEN-BESIUL-08mm",(Užs2!E42/1000)*Užs2!L42,0)+(IF(Užs2!I42="KLIEN-BESIUL-08mm",(Užs2!H42/1000)*Užs2!L42,0)+(IF(Užs2!J42="KLIEN-BESIUL-08mm",(Užs2!H42/1000)*Užs2!L42,0)))))</f>
        <v>0</v>
      </c>
      <c r="AJ3" s="315">
        <f>SUM(IF(Užs2!F42="KLIEN-BESIUL-1mm",(Užs2!E42/1000)*Užs2!L42,0)+(IF(Užs2!G42="KLIEN-BESIUL-1mm",(Užs2!E42/1000)*Užs2!L42,0)+(IF(Užs2!I42="KLIEN-BESIUL-1mm",(Užs2!H42/1000)*Užs2!L42,0)+(IF(Užs2!J42="KLIEN-BESIUL-1mm",(Užs2!H42/1000)*Užs2!L42,0)))))</f>
        <v>0</v>
      </c>
      <c r="AK3" s="315">
        <f>SUM(IF(Užs2!F42="KLIEN-BESIUL-2mm",(Užs2!E42/1000)*Užs2!L42,0)+(IF(Užs2!G42="KLIEN-BESIUL-2mm",(Užs2!E42/1000)*Užs2!L42,0)+(IF(Užs2!I42="KLIEN-BESIUL-2mm",(Užs2!H42/1000)*Užs2!L42,0)+(IF(Užs2!J42="KLIEN-BESIUL-2mm",(Užs2!H42/1000)*Užs2!L42,0)))))</f>
        <v>0</v>
      </c>
      <c r="AL3" s="94">
        <f>SUM(IF(Užs2!F42="NE-PL-PVC-04mm",(Užs2!E42/1000)*Užs2!L42,0)+(IF(Užs2!G42="NE-PL-PVC-04mm",(Užs2!E42/1000)*Užs2!L42,0)+(IF(Užs2!I42="NE-PL-PVC-04mm",(Užs2!H42/1000)*Užs2!L42,0)+(IF(Užs2!J42="NE-PL-PVC-04mm",(Užs2!H42/1000)*Užs2!L42,0)))))</f>
        <v>0</v>
      </c>
      <c r="AM3" s="94">
        <f>SUM(IF(Užs2!F42="NE-PL-PVC-06mm",(Užs2!E42/1000)*Užs2!L42,0)+(IF(Užs2!G42="NE-PL-PVC-06mm",(Užs2!E42/1000)*Užs2!L42,0)+(IF(Užs2!I42="NE-PL-PVC-06mm",(Užs2!H42/1000)*Užs2!L42,0)+(IF(Užs2!J42="NE-PL-PVC-06mm",(Užs2!H42/1000)*Užs2!L42,0)))))</f>
        <v>0</v>
      </c>
      <c r="AN3" s="94">
        <f>SUM(IF(Užs2!F42="NE-PL-PVC-08mm",(Užs2!E42/1000)*Užs2!L42,0)+(IF(Užs2!G42="NE-PL-PVC-08mm",(Užs2!E42/1000)*Užs2!L42,0)+(IF(Užs2!I42="NE-PL-PVC-08mm",(Užs2!H42/1000)*Užs2!L42,0)+(IF(Užs2!J42="NE-PL-PVC-08mm",(Užs2!H42/1000)*Užs2!L42,0)))))</f>
        <v>0</v>
      </c>
      <c r="AO3" s="94">
        <f>SUM(IF(Užs2!F42="NE-PL-PVC-1mm",(Užs2!E42/1000)*Užs2!L42,0)+(IF(Užs2!G42="NE-PL-PVC-1mm",(Užs2!E42/1000)*Užs2!L42,0)+(IF(Užs2!I42="NE-PL-PVC-1mm",(Užs2!H42/1000)*Užs2!L42,0)+(IF(Užs2!J42="NE-PL-PVC-1mm",(Užs2!H42/1000)*Užs2!L42,0)))))</f>
        <v>0</v>
      </c>
      <c r="AP3" s="94">
        <f>SUM(IF(Užs2!F42="NE-PL-PVC-2mm",(Užs2!E42/1000)*Užs2!L42,0)+(IF(Užs2!G42="NE-PL-PVC-2mm",(Užs2!E42/1000)*Užs2!L42,0)+(IF(Užs2!I42="NE-PL-PVC-2mm",(Užs2!H42/1000)*Užs2!L42,0)+(IF(Užs2!J42="NE-PL-PVC-2mm",(Užs2!H42/1000)*Užs2!L42,0)))))</f>
        <v>0</v>
      </c>
      <c r="AQ3" s="94">
        <f>SUM(IF(Užs2!F42="NE-PL-PVC-42/2mm",(Užs2!E42/1000)*Užs2!L42,0)+(IF(Užs2!G42="NE-PL-PVC-42/2mm",(Užs2!E42/1000)*Užs2!L42,0)+(IF(Užs2!I42="NE-PL-PVC-42/2mm",(Užs2!H42/1000)*Užs2!L42,0)+(IF(Užs2!J42="NE-PL-PVC-42/2mm",(Užs2!H42/1000)*Užs2!L42,0)))))</f>
        <v>0</v>
      </c>
      <c r="AR3" s="79"/>
    </row>
    <row r="4" spans="1:44" ht="17.100000000000001" customHeight="1">
      <c r="A4" s="79"/>
      <c r="B4" s="233" t="s">
        <v>44</v>
      </c>
      <c r="C4" s="236" t="s">
        <v>428</v>
      </c>
      <c r="D4" s="79"/>
      <c r="E4" s="79"/>
      <c r="F4" s="79"/>
      <c r="G4" s="79"/>
      <c r="H4" s="79"/>
      <c r="I4" s="79"/>
      <c r="J4" s="79"/>
      <c r="K4" s="87">
        <v>3</v>
      </c>
      <c r="L4" s="88">
        <f>Užs2!L43</f>
        <v>0</v>
      </c>
      <c r="M4" s="89">
        <f>(Užs2!E43/1000)*(Užs2!H43/1000)*Užs2!L43</f>
        <v>0</v>
      </c>
      <c r="N4" s="90">
        <f>SUM(IF(Užs2!F43="MEL",(Užs2!E43/1000)*Užs2!L43,0)+(IF(Užs2!G43="MEL",(Užs2!E43/1000)*Užs2!L43,0)+(IF(Užs2!I43="MEL",(Užs2!H43/1000)*Užs2!L43,0)+(IF(Užs2!J43="MEL",(Užs2!H43/1000)*Užs2!L43,0)))))</f>
        <v>0</v>
      </c>
      <c r="O4" s="91">
        <f>SUM(IF(Užs2!F43="MEL-BALTAS",(Užs2!E43/1000)*Užs2!L43,0)+(IF(Užs2!G43="MEL-BALTAS",(Užs2!E43/1000)*Užs2!L43,0)+(IF(Užs2!I43="MEL-BALTAS",(Užs2!H43/1000)*Užs2!L43,0)+(IF(Užs2!J43="MEL-BALTAS",(Užs2!H43/1000)*Užs2!L43,0)))))</f>
        <v>0</v>
      </c>
      <c r="P4" s="91">
        <f>SUM(IF(Užs2!F43="MEL-PILKAS",(Užs2!E43/1000)*Užs2!L43,0)+(IF(Užs2!G43="MEL-PILKAS",(Užs2!E43/1000)*Užs2!L43,0)+(IF(Užs2!I43="MEL-PILKAS",(Užs2!H43/1000)*Užs2!L43,0)+(IF(Užs2!J43="MEL-PILKAS",(Užs2!H43/1000)*Užs2!L43,0)))))</f>
        <v>0</v>
      </c>
      <c r="Q4" s="91">
        <f>SUM(IF(Užs2!F43="MEL-KLIENTO",(Užs2!E43/1000)*Užs2!L43,0)+(IF(Užs2!G43="MEL-KLIENTO",(Užs2!E43/1000)*Užs2!L43,0)+(IF(Užs2!I43="MEL-KLIENTO",(Užs2!H43/1000)*Užs2!L43,0)+(IF(Užs2!J43="MEL-KLIENTO",(Užs2!H43/1000)*Užs2!L43,0)))))</f>
        <v>0</v>
      </c>
      <c r="R4" s="91">
        <f>SUM(IF(Užs2!F43="MEL-NE-PL",(Užs2!E43/1000)*Užs2!L43,0)+(IF(Užs2!G43="MEL-NE-PL",(Užs2!E43/1000)*Užs2!L43,0)+(IF(Užs2!I43="MEL-NE-PL",(Užs2!H43/1000)*Užs2!L43,0)+(IF(Užs2!J43="MEL-NE-PL",(Užs2!H43/1000)*Užs2!L43,0)))))</f>
        <v>0</v>
      </c>
      <c r="S4" s="91">
        <f>SUM(IF(Užs2!F43="MEL-40mm",(Užs2!E43/1000)*Užs2!L43,0)+(IF(Užs2!G43="MEL-40mm",(Užs2!E43/1000)*Užs2!L43,0)+(IF(Užs2!I43="MEL-40mm",(Užs2!H43/1000)*Užs2!L43,0)+(IF(Užs2!J43="MEL-40mm",(Užs2!H43/1000)*Užs2!L43,0)))))</f>
        <v>0</v>
      </c>
      <c r="T4" s="92">
        <f>SUM(IF(Užs2!F43="PVC-04mm",(Užs2!E43/1000)*Užs2!L43,0)+(IF(Užs2!G43="PVC-04mm",(Užs2!E43/1000)*Užs2!L43,0)+(IF(Užs2!I43="PVC-04mm",(Užs2!H43/1000)*Užs2!L43,0)+(IF(Užs2!J43="PVC-04mm",(Užs2!H43/1000)*Užs2!L43,0)))))</f>
        <v>0</v>
      </c>
      <c r="U4" s="92">
        <f>SUM(IF(Užs2!F43="PVC-06mm",(Užs2!E43/1000)*Užs2!L43,0)+(IF(Užs2!G43="PVC-06mm",(Užs2!E43/1000)*Užs2!L43,0)+(IF(Užs2!I43="PVC-06mm",(Užs2!H43/1000)*Užs2!L43,0)+(IF(Užs2!J43="PVC-06mm",(Užs2!H43/1000)*Užs2!L43,0)))))</f>
        <v>0</v>
      </c>
      <c r="V4" s="92">
        <f>SUM(IF(Užs2!F43="PVC-08mm",(Užs2!E43/1000)*Užs2!L43,0)+(IF(Užs2!G43="PVC-08mm",(Užs2!E43/1000)*Užs2!L43,0)+(IF(Užs2!I43="PVC-08mm",(Užs2!H43/1000)*Užs2!L43,0)+(IF(Užs2!J43="PVC-08mm",(Užs2!H43/1000)*Užs2!L43,0)))))</f>
        <v>0</v>
      </c>
      <c r="W4" s="92">
        <f>SUM(IF(Užs2!F43="PVC-1mm",(Užs2!E43/1000)*Užs2!L43,0)+(IF(Užs2!G43="PVC-1mm",(Užs2!E43/1000)*Užs2!L43,0)+(IF(Užs2!I43="PVC-1mm",(Užs2!H43/1000)*Užs2!L43,0)+(IF(Užs2!J43="PVC-1mm",(Užs2!H43/1000)*Užs2!L43,0)))))</f>
        <v>0</v>
      </c>
      <c r="X4" s="92">
        <f>SUM(IF(Užs2!F43="PVC-2mm",(Užs2!E43/1000)*Užs2!L43,0)+(IF(Užs2!G43="PVC-2mm",(Užs2!E43/1000)*Užs2!L43,0)+(IF(Užs2!I43="PVC-2mm",(Užs2!H43/1000)*Užs2!L43,0)+(IF(Užs2!J43="PVC-2mm",(Užs2!H43/1000)*Užs2!L43,0)))))</f>
        <v>0</v>
      </c>
      <c r="Y4" s="92">
        <f>SUM(IF(Užs2!F43="PVC-42/2mm",(Užs2!E43/1000)*Užs2!L43,0)+(IF(Užs2!G43="PVC-42/2mm",(Užs2!E43/1000)*Užs2!L43,0)+(IF(Užs2!I43="PVC-42/2mm",(Užs2!H43/1000)*Užs2!L43,0)+(IF(Užs2!J43="PVC-42/2mm",(Užs2!H43/1000)*Užs2!L43,0)))))</f>
        <v>0</v>
      </c>
      <c r="Z4" s="313">
        <f>SUM(IF(Užs2!F43="BESIULIS-08mm",(Užs2!E43/1000)*Užs2!L43,0)+(IF(Užs2!G43="BESIULIS-08mm",(Užs2!E43/1000)*Užs2!L43,0)+(IF(Užs2!I43="BESIULIS-08mm",(Užs2!H43/1000)*Užs2!L43,0)+(IF(Užs2!J43="BESIULIS-08mm",(Užs2!H43/1000)*Užs2!L43,0)))))</f>
        <v>0</v>
      </c>
      <c r="AA4" s="313">
        <f>SUM(IF(Užs2!F43="BESIULIS-1mm",(Užs2!E43/1000)*Užs2!L43,0)+(IF(Užs2!G43="BESIULIS-1mm",(Užs2!E43/1000)*Užs2!L43,0)+(IF(Užs2!I43="BESIULIS-1mm",(Užs2!H43/1000)*Užs2!L43,0)+(IF(Užs2!J43="BESIULIS-1mm",(Užs2!H43/1000)*Užs2!L43,0)))))</f>
        <v>0</v>
      </c>
      <c r="AB4" s="313">
        <f>SUM(IF(Užs2!F43="BESIULIS-2mm",(Užs2!E43/1000)*Užs2!L43,0)+(IF(Užs2!G43="BESIULIS-2mm",(Užs2!E43/1000)*Užs2!L43,0)+(IF(Užs2!I43="BESIULIS-2mm",(Užs2!H43/1000)*Užs2!L43,0)+(IF(Užs2!J43="BESIULIS-2mm",(Užs2!H43/1000)*Užs2!L43,0)))))</f>
        <v>0</v>
      </c>
      <c r="AC4" s="93">
        <f>SUM(IF(Užs2!F43="KLIEN-PVC-04mm",(Užs2!E43/1000)*Užs2!L43,0)+(IF(Užs2!G43="KLIEN-PVC-04mm",(Užs2!E43/1000)*Užs2!L43,0)+(IF(Užs2!I43="KLIEN-PVC-04mm",(Užs2!H43/1000)*Užs2!L43,0)+(IF(Užs2!J43="KLIEN-PVC-04mm",(Užs2!H43/1000)*Užs2!L43,0)))))</f>
        <v>0</v>
      </c>
      <c r="AD4" s="93">
        <f>SUM(IF(Užs2!F43="KLIEN-PVC-06mm",(Užs2!E43/1000)*Užs2!L43,0)+(IF(Užs2!G43="KLIEN-PVC-06mm",(Užs2!E43/1000)*Užs2!L43,0)+(IF(Užs2!I43="KLIEN-PVC-06mm",(Užs2!H43/1000)*Užs2!L43,0)+(IF(Užs2!J43="KLIEN-PVC-06mm",(Užs2!H43/1000)*Užs2!L43,0)))))</f>
        <v>0</v>
      </c>
      <c r="AE4" s="93">
        <f>SUM(IF(Užs2!F43="KLIEN-PVC-08mm",(Užs2!E43/1000)*Užs2!L43,0)+(IF(Užs2!G43="KLIEN-PVC-08mm",(Užs2!E43/1000)*Užs2!L43,0)+(IF(Užs2!I43="KLIEN-PVC-08mm",(Užs2!H43/1000)*Užs2!L43,0)+(IF(Užs2!J43="KLIEN-PVC-08mm",(Užs2!H43/1000)*Užs2!L43,0)))))</f>
        <v>0</v>
      </c>
      <c r="AF4" s="93">
        <f>SUM(IF(Užs2!F43="KLIEN-PVC-1mm",(Užs2!E43/1000)*Užs2!L43,0)+(IF(Užs2!G43="KLIEN-PVC-1mm",(Užs2!E43/1000)*Užs2!L43,0)+(IF(Užs2!I43="KLIEN-PVC-1mm",(Užs2!H43/1000)*Užs2!L43,0)+(IF(Užs2!J43="KLIEN-PVC-1mm",(Užs2!H43/1000)*Užs2!L43,0)))))</f>
        <v>0</v>
      </c>
      <c r="AG4" s="93">
        <f>SUM(IF(Užs2!F43="KLIEN-PVC-2mm",(Užs2!E43/1000)*Užs2!L43,0)+(IF(Užs2!G43="KLIEN-PVC-2mm",(Užs2!E43/1000)*Užs2!L43,0)+(IF(Užs2!I43="KLIEN-PVC-2mm",(Užs2!H43/1000)*Užs2!L43,0)+(IF(Užs2!J43="KLIEN-PVC-2mm",(Užs2!H43/1000)*Užs2!L43,0)))))</f>
        <v>0</v>
      </c>
      <c r="AH4" s="93">
        <f>SUM(IF(Užs2!F43="KLIEN-PVC-42/2mm",(Užs2!E43/1000)*Užs2!L43,0)+(IF(Užs2!G43="KLIEN-PVC-42/2mm",(Užs2!E43/1000)*Užs2!L43,0)+(IF(Užs2!I43="KLIEN-PVC-42/2mm",(Užs2!H43/1000)*Užs2!L43,0)+(IF(Užs2!J43="KLIEN-PVC-42/2mm",(Užs2!H43/1000)*Užs2!L43,0)))))</f>
        <v>0</v>
      </c>
      <c r="AI4" s="315">
        <f>SUM(IF(Užs2!F43="KLIEN-BESIUL-08mm",(Užs2!E43/1000)*Užs2!L43,0)+(IF(Užs2!G43="KLIEN-BESIUL-08mm",(Užs2!E43/1000)*Užs2!L43,0)+(IF(Užs2!I43="KLIEN-BESIUL-08mm",(Užs2!H43/1000)*Užs2!L43,0)+(IF(Užs2!J43="KLIEN-BESIUL-08mm",(Užs2!H43/1000)*Užs2!L43,0)))))</f>
        <v>0</v>
      </c>
      <c r="AJ4" s="315">
        <f>SUM(IF(Užs2!F43="KLIEN-BESIUL-1mm",(Užs2!E43/1000)*Užs2!L43,0)+(IF(Užs2!G43="KLIEN-BESIUL-1mm",(Užs2!E43/1000)*Užs2!L43,0)+(IF(Užs2!I43="KLIEN-BESIUL-1mm",(Užs2!H43/1000)*Užs2!L43,0)+(IF(Užs2!J43="KLIEN-BESIUL-1mm",(Užs2!H43/1000)*Užs2!L43,0)))))</f>
        <v>0</v>
      </c>
      <c r="AK4" s="315">
        <f>SUM(IF(Užs2!F43="KLIEN-BESIUL-2mm",(Užs2!E43/1000)*Užs2!L43,0)+(IF(Užs2!G43="KLIEN-BESIUL-2mm",(Užs2!E43/1000)*Užs2!L43,0)+(IF(Užs2!I43="KLIEN-BESIUL-2mm",(Užs2!H43/1000)*Užs2!L43,0)+(IF(Užs2!J43="KLIEN-BESIUL-2mm",(Užs2!H43/1000)*Užs2!L43,0)))))</f>
        <v>0</v>
      </c>
      <c r="AL4" s="94">
        <f>SUM(IF(Užs2!F43="NE-PL-PVC-04mm",(Užs2!E43/1000)*Užs2!L43,0)+(IF(Užs2!G43="NE-PL-PVC-04mm",(Užs2!E43/1000)*Užs2!L43,0)+(IF(Užs2!I43="NE-PL-PVC-04mm",(Užs2!H43/1000)*Užs2!L43,0)+(IF(Užs2!J43="NE-PL-PVC-04mm",(Užs2!H43/1000)*Užs2!L43,0)))))</f>
        <v>0</v>
      </c>
      <c r="AM4" s="94">
        <f>SUM(IF(Užs2!F43="NE-PL-PVC-06mm",(Užs2!E43/1000)*Užs2!L43,0)+(IF(Užs2!G43="NE-PL-PVC-06mm",(Užs2!E43/1000)*Užs2!L43,0)+(IF(Užs2!I43="NE-PL-PVC-06mm",(Užs2!H43/1000)*Užs2!L43,0)+(IF(Užs2!J43="NE-PL-PVC-06mm",(Užs2!H43/1000)*Užs2!L43,0)))))</f>
        <v>0</v>
      </c>
      <c r="AN4" s="94">
        <f>SUM(IF(Užs2!F43="NE-PL-PVC-08mm",(Užs2!E43/1000)*Užs2!L43,0)+(IF(Užs2!G43="NE-PL-PVC-08mm",(Užs2!E43/1000)*Užs2!L43,0)+(IF(Užs2!I43="NE-PL-PVC-08mm",(Užs2!H43/1000)*Užs2!L43,0)+(IF(Užs2!J43="NE-PL-PVC-08mm",(Užs2!H43/1000)*Užs2!L43,0)))))</f>
        <v>0</v>
      </c>
      <c r="AO4" s="94">
        <f>SUM(IF(Užs2!F43="NE-PL-PVC-1mm",(Užs2!E43/1000)*Užs2!L43,0)+(IF(Užs2!G43="NE-PL-PVC-1mm",(Užs2!E43/1000)*Užs2!L43,0)+(IF(Užs2!I43="NE-PL-PVC-1mm",(Užs2!H43/1000)*Užs2!L43,0)+(IF(Užs2!J43="NE-PL-PVC-1mm",(Užs2!H43/1000)*Užs2!L43,0)))))</f>
        <v>0</v>
      </c>
      <c r="AP4" s="94">
        <f>SUM(IF(Užs2!F43="NE-PL-PVC-2mm",(Užs2!E43/1000)*Užs2!L43,0)+(IF(Užs2!G43="NE-PL-PVC-2mm",(Užs2!E43/1000)*Užs2!L43,0)+(IF(Užs2!I43="NE-PL-PVC-2mm",(Užs2!H43/1000)*Užs2!L43,0)+(IF(Užs2!J43="NE-PL-PVC-2mm",(Užs2!H43/1000)*Užs2!L43,0)))))</f>
        <v>0</v>
      </c>
      <c r="AQ4" s="94">
        <f>SUM(IF(Užs2!F43="NE-PL-PVC-42/2mm",(Užs2!E43/1000)*Užs2!L43,0)+(IF(Užs2!G43="NE-PL-PVC-42/2mm",(Užs2!E43/1000)*Užs2!L43,0)+(IF(Užs2!I43="NE-PL-PVC-42/2mm",(Užs2!H43/1000)*Užs2!L43,0)+(IF(Užs2!J43="NE-PL-PVC-42/2mm",(Užs2!H43/1000)*Užs2!L43,0)))))</f>
        <v>0</v>
      </c>
      <c r="AR4" s="79"/>
    </row>
    <row r="5" spans="1:44" ht="17.100000000000001" customHeight="1">
      <c r="A5" s="79"/>
      <c r="B5" s="233" t="s">
        <v>46</v>
      </c>
      <c r="C5" s="236" t="s">
        <v>429</v>
      </c>
      <c r="D5" s="79"/>
      <c r="E5" s="79"/>
      <c r="F5" s="79"/>
      <c r="G5" s="79"/>
      <c r="H5" s="79"/>
      <c r="I5" s="79"/>
      <c r="J5" s="79"/>
      <c r="K5" s="87">
        <v>4</v>
      </c>
      <c r="L5" s="88">
        <f>Užs2!L44</f>
        <v>0</v>
      </c>
      <c r="M5" s="89">
        <f>(Užs2!E44/1000)*(Užs2!H44/1000)*Užs2!L44</f>
        <v>0</v>
      </c>
      <c r="N5" s="90">
        <f>SUM(IF(Užs2!F44="MEL",(Užs2!E44/1000)*Užs2!L44,0)+(IF(Užs2!G44="MEL",(Užs2!E44/1000)*Užs2!L44,0)+(IF(Užs2!I44="MEL",(Užs2!H44/1000)*Užs2!L44,0)+(IF(Užs2!J44="MEL",(Užs2!H44/1000)*Užs2!L44,0)))))</f>
        <v>0</v>
      </c>
      <c r="O5" s="91">
        <f>SUM(IF(Užs2!F44="MEL-BALTAS",(Užs2!E44/1000)*Užs2!L44,0)+(IF(Užs2!G44="MEL-BALTAS",(Užs2!E44/1000)*Užs2!L44,0)+(IF(Užs2!I44="MEL-BALTAS",(Užs2!H44/1000)*Užs2!L44,0)+(IF(Užs2!J44="MEL-BALTAS",(Užs2!H44/1000)*Užs2!L44,0)))))</f>
        <v>0</v>
      </c>
      <c r="P5" s="91">
        <f>SUM(IF(Užs2!F44="MEL-PILKAS",(Užs2!E44/1000)*Užs2!L44,0)+(IF(Užs2!G44="MEL-PILKAS",(Užs2!E44/1000)*Užs2!L44,0)+(IF(Užs2!I44="MEL-PILKAS",(Užs2!H44/1000)*Užs2!L44,0)+(IF(Užs2!J44="MEL-PILKAS",(Užs2!H44/1000)*Užs2!L44,0)))))</f>
        <v>0</v>
      </c>
      <c r="Q5" s="91">
        <f>SUM(IF(Užs2!F44="MEL-KLIENTO",(Užs2!E44/1000)*Užs2!L44,0)+(IF(Užs2!G44="MEL-KLIENTO",(Užs2!E44/1000)*Užs2!L44,0)+(IF(Užs2!I44="MEL-KLIENTO",(Užs2!H44/1000)*Užs2!L44,0)+(IF(Užs2!J44="MEL-KLIENTO",(Užs2!H44/1000)*Užs2!L44,0)))))</f>
        <v>0</v>
      </c>
      <c r="R5" s="91">
        <f>SUM(IF(Užs2!F44="MEL-NE-PL",(Užs2!E44/1000)*Užs2!L44,0)+(IF(Užs2!G44="MEL-NE-PL",(Užs2!E44/1000)*Užs2!L44,0)+(IF(Užs2!I44="MEL-NE-PL",(Užs2!H44/1000)*Užs2!L44,0)+(IF(Užs2!J44="MEL-NE-PL",(Užs2!H44/1000)*Užs2!L44,0)))))</f>
        <v>0</v>
      </c>
      <c r="S5" s="91">
        <f>SUM(IF(Užs2!F44="MEL-40mm",(Užs2!E44/1000)*Užs2!L44,0)+(IF(Užs2!G44="MEL-40mm",(Užs2!E44/1000)*Užs2!L44,0)+(IF(Užs2!I44="MEL-40mm",(Užs2!H44/1000)*Užs2!L44,0)+(IF(Užs2!J44="MEL-40mm",(Užs2!H44/1000)*Užs2!L44,0)))))</f>
        <v>0</v>
      </c>
      <c r="T5" s="92">
        <f>SUM(IF(Užs2!F44="PVC-04mm",(Užs2!E44/1000)*Užs2!L44,0)+(IF(Užs2!G44="PVC-04mm",(Užs2!E44/1000)*Užs2!L44,0)+(IF(Užs2!I44="PVC-04mm",(Užs2!H44/1000)*Užs2!L44,0)+(IF(Užs2!J44="PVC-04mm",(Užs2!H44/1000)*Užs2!L44,0)))))</f>
        <v>0</v>
      </c>
      <c r="U5" s="92">
        <f>SUM(IF(Užs2!F44="PVC-06mm",(Užs2!E44/1000)*Užs2!L44,0)+(IF(Užs2!G44="PVC-06mm",(Užs2!E44/1000)*Užs2!L44,0)+(IF(Užs2!I44="PVC-06mm",(Užs2!H44/1000)*Užs2!L44,0)+(IF(Užs2!J44="PVC-06mm",(Užs2!H44/1000)*Užs2!L44,0)))))</f>
        <v>0</v>
      </c>
      <c r="V5" s="92">
        <f>SUM(IF(Užs2!F44="PVC-08mm",(Užs2!E44/1000)*Užs2!L44,0)+(IF(Užs2!G44="PVC-08mm",(Užs2!E44/1000)*Užs2!L44,0)+(IF(Užs2!I44="PVC-08mm",(Užs2!H44/1000)*Užs2!L44,0)+(IF(Užs2!J44="PVC-08mm",(Užs2!H44/1000)*Užs2!L44,0)))))</f>
        <v>0</v>
      </c>
      <c r="W5" s="92">
        <f>SUM(IF(Užs2!F44="PVC-1mm",(Užs2!E44/1000)*Užs2!L44,0)+(IF(Užs2!G44="PVC-1mm",(Užs2!E44/1000)*Užs2!L44,0)+(IF(Užs2!I44="PVC-1mm",(Užs2!H44/1000)*Užs2!L44,0)+(IF(Užs2!J44="PVC-1mm",(Užs2!H44/1000)*Užs2!L44,0)))))</f>
        <v>0</v>
      </c>
      <c r="X5" s="92">
        <f>SUM(IF(Užs2!F44="PVC-2mm",(Užs2!E44/1000)*Užs2!L44,0)+(IF(Užs2!G44="PVC-2mm",(Užs2!E44/1000)*Užs2!L44,0)+(IF(Užs2!I44="PVC-2mm",(Užs2!H44/1000)*Užs2!L44,0)+(IF(Užs2!J44="PVC-2mm",(Užs2!H44/1000)*Užs2!L44,0)))))</f>
        <v>0</v>
      </c>
      <c r="Y5" s="92">
        <f>SUM(IF(Užs2!F44="PVC-42/2mm",(Užs2!E44/1000)*Užs2!L44,0)+(IF(Užs2!G44="PVC-42/2mm",(Užs2!E44/1000)*Užs2!L44,0)+(IF(Užs2!I44="PVC-42/2mm",(Užs2!H44/1000)*Užs2!L44,0)+(IF(Užs2!J44="PVC-42/2mm",(Užs2!H44/1000)*Užs2!L44,0)))))</f>
        <v>0</v>
      </c>
      <c r="Z5" s="313">
        <f>SUM(IF(Užs2!F44="BESIULIS-08mm",(Užs2!E44/1000)*Užs2!L44,0)+(IF(Užs2!G44="BESIULIS-08mm",(Užs2!E44/1000)*Užs2!L44,0)+(IF(Užs2!I44="BESIULIS-08mm",(Užs2!H44/1000)*Užs2!L44,0)+(IF(Užs2!J44="BESIULIS-08mm",(Užs2!H44/1000)*Užs2!L44,0)))))</f>
        <v>0</v>
      </c>
      <c r="AA5" s="313">
        <f>SUM(IF(Užs2!F44="BESIULIS-1mm",(Užs2!E44/1000)*Užs2!L44,0)+(IF(Užs2!G44="BESIULIS-1mm",(Užs2!E44/1000)*Užs2!L44,0)+(IF(Užs2!I44="BESIULIS-1mm",(Užs2!H44/1000)*Užs2!L44,0)+(IF(Užs2!J44="BESIULIS-1mm",(Užs2!H44/1000)*Užs2!L44,0)))))</f>
        <v>0</v>
      </c>
      <c r="AB5" s="313">
        <f>SUM(IF(Užs2!F44="BESIULIS-2mm",(Užs2!E44/1000)*Užs2!L44,0)+(IF(Užs2!G44="BESIULIS-2mm",(Užs2!E44/1000)*Užs2!L44,0)+(IF(Užs2!I44="BESIULIS-2mm",(Užs2!H44/1000)*Užs2!L44,0)+(IF(Užs2!J44="BESIULIS-2mm",(Užs2!H44/1000)*Užs2!L44,0)))))</f>
        <v>0</v>
      </c>
      <c r="AC5" s="93">
        <f>SUM(IF(Užs2!F44="KLIEN-PVC-04mm",(Užs2!E44/1000)*Užs2!L44,0)+(IF(Užs2!G44="KLIEN-PVC-04mm",(Užs2!E44/1000)*Užs2!L44,0)+(IF(Užs2!I44="KLIEN-PVC-04mm",(Užs2!H44/1000)*Užs2!L44,0)+(IF(Užs2!J44="KLIEN-PVC-04mm",(Užs2!H44/1000)*Užs2!L44,0)))))</f>
        <v>0</v>
      </c>
      <c r="AD5" s="93">
        <f>SUM(IF(Užs2!F44="KLIEN-PVC-06mm",(Užs2!E44/1000)*Užs2!L44,0)+(IF(Užs2!G44="KLIEN-PVC-06mm",(Užs2!E44/1000)*Užs2!L44,0)+(IF(Užs2!I44="KLIEN-PVC-06mm",(Užs2!H44/1000)*Užs2!L44,0)+(IF(Užs2!J44="KLIEN-PVC-06mm",(Užs2!H44/1000)*Užs2!L44,0)))))</f>
        <v>0</v>
      </c>
      <c r="AE5" s="93">
        <f>SUM(IF(Užs2!F44="KLIEN-PVC-08mm",(Užs2!E44/1000)*Užs2!L44,0)+(IF(Užs2!G44="KLIEN-PVC-08mm",(Užs2!E44/1000)*Užs2!L44,0)+(IF(Užs2!I44="KLIEN-PVC-08mm",(Užs2!H44/1000)*Užs2!L44,0)+(IF(Užs2!J44="KLIEN-PVC-08mm",(Užs2!H44/1000)*Užs2!L44,0)))))</f>
        <v>0</v>
      </c>
      <c r="AF5" s="93">
        <f>SUM(IF(Užs2!F44="KLIEN-PVC-1mm",(Užs2!E44/1000)*Užs2!L44,0)+(IF(Užs2!G44="KLIEN-PVC-1mm",(Užs2!E44/1000)*Užs2!L44,0)+(IF(Užs2!I44="KLIEN-PVC-1mm",(Užs2!H44/1000)*Užs2!L44,0)+(IF(Užs2!J44="KLIEN-PVC-1mm",(Užs2!H44/1000)*Užs2!L44,0)))))</f>
        <v>0</v>
      </c>
      <c r="AG5" s="93">
        <f>SUM(IF(Užs2!F44="KLIEN-PVC-2mm",(Užs2!E44/1000)*Užs2!L44,0)+(IF(Užs2!G44="KLIEN-PVC-2mm",(Užs2!E44/1000)*Užs2!L44,0)+(IF(Užs2!I44="KLIEN-PVC-2mm",(Užs2!H44/1000)*Užs2!L44,0)+(IF(Užs2!J44="KLIEN-PVC-2mm",(Užs2!H44/1000)*Užs2!L44,0)))))</f>
        <v>0</v>
      </c>
      <c r="AH5" s="93">
        <f>SUM(IF(Užs2!F44="KLIEN-PVC-42/2mm",(Užs2!E44/1000)*Užs2!L44,0)+(IF(Užs2!G44="KLIEN-PVC-42/2mm",(Užs2!E44/1000)*Užs2!L44,0)+(IF(Užs2!I44="KLIEN-PVC-42/2mm",(Užs2!H44/1000)*Užs2!L44,0)+(IF(Užs2!J44="KLIEN-PVC-42/2mm",(Užs2!H44/1000)*Užs2!L44,0)))))</f>
        <v>0</v>
      </c>
      <c r="AI5" s="315">
        <f>SUM(IF(Užs2!F44="KLIEN-BESIUL-08mm",(Užs2!E44/1000)*Užs2!L44,0)+(IF(Užs2!G44="KLIEN-BESIUL-08mm",(Užs2!E44/1000)*Užs2!L44,0)+(IF(Užs2!I44="KLIEN-BESIUL-08mm",(Užs2!H44/1000)*Užs2!L44,0)+(IF(Užs2!J44="KLIEN-BESIUL-08mm",(Užs2!H44/1000)*Užs2!L44,0)))))</f>
        <v>0</v>
      </c>
      <c r="AJ5" s="315">
        <f>SUM(IF(Užs2!F44="KLIEN-BESIUL-1mm",(Užs2!E44/1000)*Užs2!L44,0)+(IF(Užs2!G44="KLIEN-BESIUL-1mm",(Užs2!E44/1000)*Užs2!L44,0)+(IF(Užs2!I44="KLIEN-BESIUL-1mm",(Užs2!H44/1000)*Užs2!L44,0)+(IF(Užs2!J44="KLIEN-BESIUL-1mm",(Užs2!H44/1000)*Užs2!L44,0)))))</f>
        <v>0</v>
      </c>
      <c r="AK5" s="315">
        <f>SUM(IF(Užs2!F44="KLIEN-BESIUL-2mm",(Užs2!E44/1000)*Užs2!L44,0)+(IF(Užs2!G44="KLIEN-BESIUL-2mm",(Užs2!E44/1000)*Užs2!L44,0)+(IF(Užs2!I44="KLIEN-BESIUL-2mm",(Užs2!H44/1000)*Užs2!L44,0)+(IF(Užs2!J44="KLIEN-BESIUL-2mm",(Užs2!H44/1000)*Užs2!L44,0)))))</f>
        <v>0</v>
      </c>
      <c r="AL5" s="94">
        <f>SUM(IF(Užs2!F44="NE-PL-PVC-04mm",(Užs2!E44/1000)*Užs2!L44,0)+(IF(Užs2!G44="NE-PL-PVC-04mm",(Užs2!E44/1000)*Užs2!L44,0)+(IF(Užs2!I44="NE-PL-PVC-04mm",(Užs2!H44/1000)*Užs2!L44,0)+(IF(Užs2!J44="NE-PL-PVC-04mm",(Užs2!H44/1000)*Užs2!L44,0)))))</f>
        <v>0</v>
      </c>
      <c r="AM5" s="94">
        <f>SUM(IF(Užs2!F44="NE-PL-PVC-06mm",(Užs2!E44/1000)*Užs2!L44,0)+(IF(Užs2!G44="NE-PL-PVC-06mm",(Užs2!E44/1000)*Užs2!L44,0)+(IF(Užs2!I44="NE-PL-PVC-06mm",(Užs2!H44/1000)*Užs2!L44,0)+(IF(Užs2!J44="NE-PL-PVC-06mm",(Užs2!H44/1000)*Užs2!L44,0)))))</f>
        <v>0</v>
      </c>
      <c r="AN5" s="94">
        <f>SUM(IF(Užs2!F44="NE-PL-PVC-08mm",(Užs2!E44/1000)*Užs2!L44,0)+(IF(Užs2!G44="NE-PL-PVC-08mm",(Užs2!E44/1000)*Užs2!L44,0)+(IF(Užs2!I44="NE-PL-PVC-08mm",(Užs2!H44/1000)*Užs2!L44,0)+(IF(Užs2!J44="NE-PL-PVC-08mm",(Užs2!H44/1000)*Užs2!L44,0)))))</f>
        <v>0</v>
      </c>
      <c r="AO5" s="94">
        <f>SUM(IF(Užs2!F44="NE-PL-PVC-1mm",(Užs2!E44/1000)*Užs2!L44,0)+(IF(Užs2!G44="NE-PL-PVC-1mm",(Užs2!E44/1000)*Užs2!L44,0)+(IF(Užs2!I44="NE-PL-PVC-1mm",(Užs2!H44/1000)*Užs2!L44,0)+(IF(Užs2!J44="NE-PL-PVC-1mm",(Užs2!H44/1000)*Užs2!L44,0)))))</f>
        <v>0</v>
      </c>
      <c r="AP5" s="94">
        <f>SUM(IF(Užs2!F44="NE-PL-PVC-2mm",(Užs2!E44/1000)*Užs2!L44,0)+(IF(Užs2!G44="NE-PL-PVC-2mm",(Užs2!E44/1000)*Užs2!L44,0)+(IF(Užs2!I44="NE-PL-PVC-2mm",(Užs2!H44/1000)*Užs2!L44,0)+(IF(Užs2!J44="NE-PL-PVC-2mm",(Užs2!H44/1000)*Užs2!L44,0)))))</f>
        <v>0</v>
      </c>
      <c r="AQ5" s="94">
        <f>SUM(IF(Užs2!F44="NE-PL-PVC-42/2mm",(Užs2!E44/1000)*Užs2!L44,0)+(IF(Užs2!G44="NE-PL-PVC-42/2mm",(Užs2!E44/1000)*Užs2!L44,0)+(IF(Užs2!I44="NE-PL-PVC-42/2mm",(Užs2!H44/1000)*Užs2!L44,0)+(IF(Užs2!J44="NE-PL-PVC-42/2mm",(Užs2!H44/1000)*Užs2!L44,0)))))</f>
        <v>0</v>
      </c>
      <c r="AR5" s="79"/>
    </row>
    <row r="6" spans="1:44" ht="17.100000000000001" customHeight="1">
      <c r="A6" s="79"/>
      <c r="B6" s="233" t="s">
        <v>48</v>
      </c>
      <c r="C6" s="236" t="s">
        <v>430</v>
      </c>
      <c r="D6" s="79"/>
      <c r="E6" s="79"/>
      <c r="F6" s="79"/>
      <c r="G6" s="79"/>
      <c r="H6" s="79"/>
      <c r="I6" s="79"/>
      <c r="J6" s="79"/>
      <c r="K6" s="87">
        <v>5</v>
      </c>
      <c r="L6" s="88">
        <f>Užs2!L45</f>
        <v>0</v>
      </c>
      <c r="M6" s="89">
        <f>(Užs2!E45/1000)*(Užs2!H45/1000)*Užs2!L45</f>
        <v>0</v>
      </c>
      <c r="N6" s="90">
        <f>SUM(IF(Užs2!F45="MEL",(Užs2!E45/1000)*Užs2!L45,0)+(IF(Užs2!G45="MEL",(Užs2!E45/1000)*Užs2!L45,0)+(IF(Užs2!I45="MEL",(Užs2!H45/1000)*Užs2!L45,0)+(IF(Užs2!J45="MEL",(Užs2!H45/1000)*Užs2!L45,0)))))</f>
        <v>0</v>
      </c>
      <c r="O6" s="91">
        <f>SUM(IF(Užs2!F45="MEL-BALTAS",(Užs2!E45/1000)*Užs2!L45,0)+(IF(Užs2!G45="MEL-BALTAS",(Užs2!E45/1000)*Užs2!L45,0)+(IF(Užs2!I45="MEL-BALTAS",(Užs2!H45/1000)*Užs2!L45,0)+(IF(Užs2!J45="MEL-BALTAS",(Užs2!H45/1000)*Užs2!L45,0)))))</f>
        <v>0</v>
      </c>
      <c r="P6" s="91">
        <f>SUM(IF(Užs2!F45="MEL-PILKAS",(Užs2!E45/1000)*Užs2!L45,0)+(IF(Užs2!G45="MEL-PILKAS",(Užs2!E45/1000)*Užs2!L45,0)+(IF(Užs2!I45="MEL-PILKAS",(Užs2!H45/1000)*Užs2!L45,0)+(IF(Užs2!J45="MEL-PILKAS",(Užs2!H45/1000)*Užs2!L45,0)))))</f>
        <v>0</v>
      </c>
      <c r="Q6" s="91">
        <f>SUM(IF(Užs2!F45="MEL-KLIENTO",(Užs2!E45/1000)*Užs2!L45,0)+(IF(Užs2!G45="MEL-KLIENTO",(Užs2!E45/1000)*Užs2!L45,0)+(IF(Užs2!I45="MEL-KLIENTO",(Užs2!H45/1000)*Užs2!L45,0)+(IF(Užs2!J45="MEL-KLIENTO",(Užs2!H45/1000)*Užs2!L45,0)))))</f>
        <v>0</v>
      </c>
      <c r="R6" s="91">
        <f>SUM(IF(Užs2!F45="MEL-NE-PL",(Užs2!E45/1000)*Užs2!L45,0)+(IF(Užs2!G45="MEL-NE-PL",(Užs2!E45/1000)*Užs2!L45,0)+(IF(Užs2!I45="MEL-NE-PL",(Užs2!H45/1000)*Užs2!L45,0)+(IF(Užs2!J45="MEL-NE-PL",(Užs2!H45/1000)*Užs2!L45,0)))))</f>
        <v>0</v>
      </c>
      <c r="S6" s="91">
        <f>SUM(IF(Užs2!F45="MEL-40mm",(Užs2!E45/1000)*Užs2!L45,0)+(IF(Užs2!G45="MEL-40mm",(Užs2!E45/1000)*Užs2!L45,0)+(IF(Užs2!I45="MEL-40mm",(Užs2!H45/1000)*Užs2!L45,0)+(IF(Užs2!J45="MEL-40mm",(Užs2!H45/1000)*Užs2!L45,0)))))</f>
        <v>0</v>
      </c>
      <c r="T6" s="92">
        <f>SUM(IF(Užs2!F45="PVC-04mm",(Užs2!E45/1000)*Užs2!L45,0)+(IF(Užs2!G45="PVC-04mm",(Užs2!E45/1000)*Užs2!L45,0)+(IF(Užs2!I45="PVC-04mm",(Užs2!H45/1000)*Užs2!L45,0)+(IF(Užs2!J45="PVC-04mm",(Užs2!H45/1000)*Užs2!L45,0)))))</f>
        <v>0</v>
      </c>
      <c r="U6" s="92">
        <f>SUM(IF(Užs2!F45="PVC-06mm",(Užs2!E45/1000)*Užs2!L45,0)+(IF(Užs2!G45="PVC-06mm",(Užs2!E45/1000)*Užs2!L45,0)+(IF(Užs2!I45="PVC-06mm",(Užs2!H45/1000)*Užs2!L45,0)+(IF(Užs2!J45="PVC-06mm",(Užs2!H45/1000)*Užs2!L45,0)))))</f>
        <v>0</v>
      </c>
      <c r="V6" s="92">
        <f>SUM(IF(Užs2!F45="PVC-08mm",(Užs2!E45/1000)*Užs2!L45,0)+(IF(Užs2!G45="PVC-08mm",(Užs2!E45/1000)*Užs2!L45,0)+(IF(Užs2!I45="PVC-08mm",(Užs2!H45/1000)*Užs2!L45,0)+(IF(Užs2!J45="PVC-08mm",(Užs2!H45/1000)*Užs2!L45,0)))))</f>
        <v>0</v>
      </c>
      <c r="W6" s="92">
        <f>SUM(IF(Užs2!F45="PVC-1mm",(Užs2!E45/1000)*Užs2!L45,0)+(IF(Užs2!G45="PVC-1mm",(Užs2!E45/1000)*Užs2!L45,0)+(IF(Užs2!I45="PVC-1mm",(Užs2!H45/1000)*Užs2!L45,0)+(IF(Užs2!J45="PVC-1mm",(Užs2!H45/1000)*Užs2!L45,0)))))</f>
        <v>0</v>
      </c>
      <c r="X6" s="92">
        <f>SUM(IF(Užs2!F45="PVC-2mm",(Užs2!E45/1000)*Užs2!L45,0)+(IF(Užs2!G45="PVC-2mm",(Užs2!E45/1000)*Užs2!L45,0)+(IF(Užs2!I45="PVC-2mm",(Užs2!H45/1000)*Užs2!L45,0)+(IF(Užs2!J45="PVC-2mm",(Užs2!H45/1000)*Užs2!L45,0)))))</f>
        <v>0</v>
      </c>
      <c r="Y6" s="92">
        <f>SUM(IF(Užs2!F45="PVC-42/2mm",(Užs2!E45/1000)*Užs2!L45,0)+(IF(Užs2!G45="PVC-42/2mm",(Užs2!E45/1000)*Užs2!L45,0)+(IF(Užs2!I45="PVC-42/2mm",(Užs2!H45/1000)*Užs2!L45,0)+(IF(Užs2!J45="PVC-42/2mm",(Užs2!H45/1000)*Užs2!L45,0)))))</f>
        <v>0</v>
      </c>
      <c r="Z6" s="313">
        <f>SUM(IF(Užs2!F45="BESIULIS-08mm",(Užs2!E45/1000)*Užs2!L45,0)+(IF(Užs2!G45="BESIULIS-08mm",(Užs2!E45/1000)*Užs2!L45,0)+(IF(Užs2!I45="BESIULIS-08mm",(Užs2!H45/1000)*Užs2!L45,0)+(IF(Užs2!J45="BESIULIS-08mm",(Užs2!H45/1000)*Užs2!L45,0)))))</f>
        <v>0</v>
      </c>
      <c r="AA6" s="313">
        <f>SUM(IF(Užs2!F45="BESIULIS-1mm",(Užs2!E45/1000)*Užs2!L45,0)+(IF(Užs2!G45="BESIULIS-1mm",(Užs2!E45/1000)*Užs2!L45,0)+(IF(Užs2!I45="BESIULIS-1mm",(Užs2!H45/1000)*Užs2!L45,0)+(IF(Užs2!J45="BESIULIS-1mm",(Užs2!H45/1000)*Užs2!L45,0)))))</f>
        <v>0</v>
      </c>
      <c r="AB6" s="313">
        <f>SUM(IF(Užs2!F45="BESIULIS-2mm",(Užs2!E45/1000)*Užs2!L45,0)+(IF(Užs2!G45="BESIULIS-2mm",(Užs2!E45/1000)*Užs2!L45,0)+(IF(Užs2!I45="BESIULIS-2mm",(Užs2!H45/1000)*Užs2!L45,0)+(IF(Užs2!J45="BESIULIS-2mm",(Užs2!H45/1000)*Užs2!L45,0)))))</f>
        <v>0</v>
      </c>
      <c r="AC6" s="93">
        <f>SUM(IF(Užs2!F45="KLIEN-PVC-04mm",(Užs2!E45/1000)*Užs2!L45,0)+(IF(Užs2!G45="KLIEN-PVC-04mm",(Užs2!E45/1000)*Užs2!L45,0)+(IF(Užs2!I45="KLIEN-PVC-04mm",(Užs2!H45/1000)*Užs2!L45,0)+(IF(Užs2!J45="KLIEN-PVC-04mm",(Užs2!H45/1000)*Užs2!L45,0)))))</f>
        <v>0</v>
      </c>
      <c r="AD6" s="93">
        <f>SUM(IF(Užs2!F45="KLIEN-PVC-06mm",(Užs2!E45/1000)*Užs2!L45,0)+(IF(Užs2!G45="KLIEN-PVC-06mm",(Užs2!E45/1000)*Užs2!L45,0)+(IF(Užs2!I45="KLIEN-PVC-06mm",(Užs2!H45/1000)*Užs2!L45,0)+(IF(Užs2!J45="KLIEN-PVC-06mm",(Užs2!H45/1000)*Užs2!L45,0)))))</f>
        <v>0</v>
      </c>
      <c r="AE6" s="93">
        <f>SUM(IF(Užs2!F45="KLIEN-PVC-08mm",(Užs2!E45/1000)*Užs2!L45,0)+(IF(Užs2!G45="KLIEN-PVC-08mm",(Užs2!E45/1000)*Užs2!L45,0)+(IF(Užs2!I45="KLIEN-PVC-08mm",(Užs2!H45/1000)*Užs2!L45,0)+(IF(Užs2!J45="KLIEN-PVC-08mm",(Užs2!H45/1000)*Užs2!L45,0)))))</f>
        <v>0</v>
      </c>
      <c r="AF6" s="93">
        <f>SUM(IF(Užs2!F45="KLIEN-PVC-1mm",(Užs2!E45/1000)*Užs2!L45,0)+(IF(Užs2!G45="KLIEN-PVC-1mm",(Užs2!E45/1000)*Užs2!L45,0)+(IF(Užs2!I45="KLIEN-PVC-1mm",(Užs2!H45/1000)*Užs2!L45,0)+(IF(Užs2!J45="KLIEN-PVC-1mm",(Užs2!H45/1000)*Užs2!L45,0)))))</f>
        <v>0</v>
      </c>
      <c r="AG6" s="93">
        <f>SUM(IF(Užs2!F45="KLIEN-PVC-2mm",(Užs2!E45/1000)*Užs2!L45,0)+(IF(Užs2!G45="KLIEN-PVC-2mm",(Užs2!E45/1000)*Užs2!L45,0)+(IF(Užs2!I45="KLIEN-PVC-2mm",(Užs2!H45/1000)*Užs2!L45,0)+(IF(Užs2!J45="KLIEN-PVC-2mm",(Užs2!H45/1000)*Užs2!L45,0)))))</f>
        <v>0</v>
      </c>
      <c r="AH6" s="93">
        <f>SUM(IF(Užs2!F45="KLIEN-PVC-42/2mm",(Užs2!E45/1000)*Užs2!L45,0)+(IF(Užs2!G45="KLIEN-PVC-42/2mm",(Užs2!E45/1000)*Užs2!L45,0)+(IF(Užs2!I45="KLIEN-PVC-42/2mm",(Užs2!H45/1000)*Užs2!L45,0)+(IF(Užs2!J45="KLIEN-PVC-42/2mm",(Užs2!H45/1000)*Užs2!L45,0)))))</f>
        <v>0</v>
      </c>
      <c r="AI6" s="315">
        <f>SUM(IF(Užs2!F45="KLIEN-BESIUL-08mm",(Užs2!E45/1000)*Užs2!L45,0)+(IF(Užs2!G45="KLIEN-BESIUL-08mm",(Užs2!E45/1000)*Užs2!L45,0)+(IF(Užs2!I45="KLIEN-BESIUL-08mm",(Užs2!H45/1000)*Užs2!L45,0)+(IF(Užs2!J45="KLIEN-BESIUL-08mm",(Užs2!H45/1000)*Užs2!L45,0)))))</f>
        <v>0</v>
      </c>
      <c r="AJ6" s="315">
        <f>SUM(IF(Užs2!F45="KLIEN-BESIUL-1mm",(Užs2!E45/1000)*Užs2!L45,0)+(IF(Užs2!G45="KLIEN-BESIUL-1mm",(Užs2!E45/1000)*Užs2!L45,0)+(IF(Užs2!I45="KLIEN-BESIUL-1mm",(Užs2!H45/1000)*Užs2!L45,0)+(IF(Užs2!J45="KLIEN-BESIUL-1mm",(Užs2!H45/1000)*Užs2!L45,0)))))</f>
        <v>0</v>
      </c>
      <c r="AK6" s="315">
        <f>SUM(IF(Užs2!F45="KLIEN-BESIUL-2mm",(Užs2!E45/1000)*Užs2!L45,0)+(IF(Užs2!G45="KLIEN-BESIUL-2mm",(Užs2!E45/1000)*Užs2!L45,0)+(IF(Užs2!I45="KLIEN-BESIUL-2mm",(Užs2!H45/1000)*Užs2!L45,0)+(IF(Užs2!J45="KLIEN-BESIUL-2mm",(Užs2!H45/1000)*Užs2!L45,0)))))</f>
        <v>0</v>
      </c>
      <c r="AL6" s="94">
        <f>SUM(IF(Užs2!F45="NE-PL-PVC-04mm",(Užs2!E45/1000)*Užs2!L45,0)+(IF(Užs2!G45="NE-PL-PVC-04mm",(Užs2!E45/1000)*Užs2!L45,0)+(IF(Užs2!I45="NE-PL-PVC-04mm",(Užs2!H45/1000)*Užs2!L45,0)+(IF(Užs2!J45="NE-PL-PVC-04mm",(Užs2!H45/1000)*Užs2!L45,0)))))</f>
        <v>0</v>
      </c>
      <c r="AM6" s="94">
        <f>SUM(IF(Užs2!F45="NE-PL-PVC-06mm",(Užs2!E45/1000)*Užs2!L45,0)+(IF(Užs2!G45="NE-PL-PVC-06mm",(Užs2!E45/1000)*Užs2!L45,0)+(IF(Užs2!I45="NE-PL-PVC-06mm",(Užs2!H45/1000)*Užs2!L45,0)+(IF(Užs2!J45="NE-PL-PVC-06mm",(Užs2!H45/1000)*Užs2!L45,0)))))</f>
        <v>0</v>
      </c>
      <c r="AN6" s="94">
        <f>SUM(IF(Užs2!F45="NE-PL-PVC-08mm",(Užs2!E45/1000)*Užs2!L45,0)+(IF(Užs2!G45="NE-PL-PVC-08mm",(Užs2!E45/1000)*Užs2!L45,0)+(IF(Užs2!I45="NE-PL-PVC-08mm",(Užs2!H45/1000)*Užs2!L45,0)+(IF(Užs2!J45="NE-PL-PVC-08mm",(Užs2!H45/1000)*Užs2!L45,0)))))</f>
        <v>0</v>
      </c>
      <c r="AO6" s="94">
        <f>SUM(IF(Užs2!F45="NE-PL-PVC-1mm",(Užs2!E45/1000)*Užs2!L45,0)+(IF(Užs2!G45="NE-PL-PVC-1mm",(Užs2!E45/1000)*Užs2!L45,0)+(IF(Užs2!I45="NE-PL-PVC-1mm",(Užs2!H45/1000)*Užs2!L45,0)+(IF(Užs2!J45="NE-PL-PVC-1mm",(Užs2!H45/1000)*Užs2!L45,0)))))</f>
        <v>0</v>
      </c>
      <c r="AP6" s="94">
        <f>SUM(IF(Užs2!F45="NE-PL-PVC-2mm",(Užs2!E45/1000)*Užs2!L45,0)+(IF(Užs2!G45="NE-PL-PVC-2mm",(Užs2!E45/1000)*Užs2!L45,0)+(IF(Užs2!I45="NE-PL-PVC-2mm",(Užs2!H45/1000)*Užs2!L45,0)+(IF(Užs2!J45="NE-PL-PVC-2mm",(Užs2!H45/1000)*Užs2!L45,0)))))</f>
        <v>0</v>
      </c>
      <c r="AQ6" s="94">
        <f>SUM(IF(Užs2!F45="NE-PL-PVC-42/2mm",(Užs2!E45/1000)*Užs2!L45,0)+(IF(Užs2!G45="NE-PL-PVC-42/2mm",(Užs2!E45/1000)*Užs2!L45,0)+(IF(Užs2!I45="NE-PL-PVC-42/2mm",(Užs2!H45/1000)*Užs2!L45,0)+(IF(Užs2!J45="NE-PL-PVC-42/2mm",(Užs2!H45/1000)*Užs2!L45,0)))))</f>
        <v>0</v>
      </c>
      <c r="AR6" s="79"/>
    </row>
    <row r="7" spans="1:44" ht="17.100000000000001" customHeight="1">
      <c r="A7" s="79"/>
      <c r="B7" s="233" t="s">
        <v>50</v>
      </c>
      <c r="C7" s="236" t="s">
        <v>431</v>
      </c>
      <c r="D7" s="79"/>
      <c r="E7" s="79"/>
      <c r="F7" s="79"/>
      <c r="G7" s="79"/>
      <c r="H7" s="79"/>
      <c r="I7" s="79"/>
      <c r="J7" s="79"/>
      <c r="K7" s="87">
        <v>6</v>
      </c>
      <c r="L7" s="88">
        <f>Užs2!L46</f>
        <v>0</v>
      </c>
      <c r="M7" s="89">
        <f>(Užs2!E46/1000)*(Užs2!H46/1000)*Užs2!L46</f>
        <v>0</v>
      </c>
      <c r="N7" s="90">
        <f>SUM(IF(Užs2!F46="MEL",(Užs2!E46/1000)*Užs2!L46,0)+(IF(Užs2!G46="MEL",(Užs2!E46/1000)*Užs2!L46,0)+(IF(Užs2!I46="MEL",(Užs2!H46/1000)*Užs2!L46,0)+(IF(Užs2!J46="MEL",(Užs2!H46/1000)*Užs2!L46,0)))))</f>
        <v>0</v>
      </c>
      <c r="O7" s="91">
        <f>SUM(IF(Užs2!F46="MEL-BALTAS",(Užs2!E46/1000)*Užs2!L46,0)+(IF(Užs2!G46="MEL-BALTAS",(Užs2!E46/1000)*Užs2!L46,0)+(IF(Užs2!I46="MEL-BALTAS",(Užs2!H46/1000)*Užs2!L46,0)+(IF(Užs2!J46="MEL-BALTAS",(Užs2!H46/1000)*Užs2!L46,0)))))</f>
        <v>0</v>
      </c>
      <c r="P7" s="91">
        <f>SUM(IF(Užs2!F46="MEL-PILKAS",(Užs2!E46/1000)*Užs2!L46,0)+(IF(Užs2!G46="MEL-PILKAS",(Užs2!E46/1000)*Užs2!L46,0)+(IF(Užs2!I46="MEL-PILKAS",(Užs2!H46/1000)*Užs2!L46,0)+(IF(Užs2!J46="MEL-PILKAS",(Užs2!H46/1000)*Užs2!L46,0)))))</f>
        <v>0</v>
      </c>
      <c r="Q7" s="91">
        <f>SUM(IF(Užs2!F46="MEL-KLIENTO",(Užs2!E46/1000)*Užs2!L46,0)+(IF(Užs2!G46="MEL-KLIENTO",(Užs2!E46/1000)*Užs2!L46,0)+(IF(Užs2!I46="MEL-KLIENTO",(Užs2!H46/1000)*Užs2!L46,0)+(IF(Užs2!J46="MEL-KLIENTO",(Užs2!H46/1000)*Užs2!L46,0)))))</f>
        <v>0</v>
      </c>
      <c r="R7" s="91">
        <f>SUM(IF(Užs2!F46="MEL-NE-PL",(Užs2!E46/1000)*Užs2!L46,0)+(IF(Užs2!G46="MEL-NE-PL",(Užs2!E46/1000)*Užs2!L46,0)+(IF(Užs2!I46="MEL-NE-PL",(Užs2!H46/1000)*Užs2!L46,0)+(IF(Užs2!J46="MEL-NE-PL",(Užs2!H46/1000)*Užs2!L46,0)))))</f>
        <v>0</v>
      </c>
      <c r="S7" s="91">
        <f>SUM(IF(Užs2!F46="MEL-40mm",(Užs2!E46/1000)*Užs2!L46,0)+(IF(Užs2!G46="MEL-40mm",(Užs2!E46/1000)*Užs2!L46,0)+(IF(Užs2!I46="MEL-40mm",(Užs2!H46/1000)*Užs2!L46,0)+(IF(Užs2!J46="MEL-40mm",(Užs2!H46/1000)*Užs2!L46,0)))))</f>
        <v>0</v>
      </c>
      <c r="T7" s="92">
        <f>SUM(IF(Užs2!F46="PVC-04mm",(Užs2!E46/1000)*Užs2!L46,0)+(IF(Užs2!G46="PVC-04mm",(Užs2!E46/1000)*Užs2!L46,0)+(IF(Užs2!I46="PVC-04mm",(Užs2!H46/1000)*Užs2!L46,0)+(IF(Užs2!J46="PVC-04mm",(Užs2!H46/1000)*Užs2!L46,0)))))</f>
        <v>0</v>
      </c>
      <c r="U7" s="92">
        <f>SUM(IF(Užs2!F46="PVC-06mm",(Užs2!E46/1000)*Užs2!L46,0)+(IF(Užs2!G46="PVC-06mm",(Užs2!E46/1000)*Užs2!L46,0)+(IF(Užs2!I46="PVC-06mm",(Užs2!H46/1000)*Užs2!L46,0)+(IF(Užs2!J46="PVC-06mm",(Užs2!H46/1000)*Užs2!L46,0)))))</f>
        <v>0</v>
      </c>
      <c r="V7" s="92">
        <f>SUM(IF(Užs2!F46="PVC-08mm",(Užs2!E46/1000)*Užs2!L46,0)+(IF(Užs2!G46="PVC-08mm",(Užs2!E46/1000)*Užs2!L46,0)+(IF(Užs2!I46="PVC-08mm",(Užs2!H46/1000)*Užs2!L46,0)+(IF(Užs2!J46="PVC-08mm",(Užs2!H46/1000)*Užs2!L46,0)))))</f>
        <v>0</v>
      </c>
      <c r="W7" s="92">
        <f>SUM(IF(Užs2!F46="PVC-1mm",(Užs2!E46/1000)*Užs2!L46,0)+(IF(Užs2!G46="PVC-1mm",(Užs2!E46/1000)*Užs2!L46,0)+(IF(Užs2!I46="PVC-1mm",(Užs2!H46/1000)*Užs2!L46,0)+(IF(Užs2!J46="PVC-1mm",(Užs2!H46/1000)*Užs2!L46,0)))))</f>
        <v>0</v>
      </c>
      <c r="X7" s="92">
        <f>SUM(IF(Užs2!F46="PVC-2mm",(Užs2!E46/1000)*Užs2!L46,0)+(IF(Užs2!G46="PVC-2mm",(Užs2!E46/1000)*Užs2!L46,0)+(IF(Užs2!I46="PVC-2mm",(Užs2!H46/1000)*Užs2!L46,0)+(IF(Užs2!J46="PVC-2mm",(Užs2!H46/1000)*Užs2!L46,0)))))</f>
        <v>0</v>
      </c>
      <c r="Y7" s="92">
        <f>SUM(IF(Užs2!F46="PVC-42/2mm",(Užs2!E46/1000)*Užs2!L46,0)+(IF(Užs2!G46="PVC-42/2mm",(Užs2!E46/1000)*Užs2!L46,0)+(IF(Užs2!I46="PVC-42/2mm",(Užs2!H46/1000)*Užs2!L46,0)+(IF(Užs2!J46="PVC-42/2mm",(Užs2!H46/1000)*Užs2!L46,0)))))</f>
        <v>0</v>
      </c>
      <c r="Z7" s="313">
        <f>SUM(IF(Užs2!F46="BESIULIS-08mm",(Užs2!E46/1000)*Užs2!L46,0)+(IF(Užs2!G46="BESIULIS-08mm",(Užs2!E46/1000)*Užs2!L46,0)+(IF(Užs2!I46="BESIULIS-08mm",(Užs2!H46/1000)*Užs2!L46,0)+(IF(Užs2!J46="BESIULIS-08mm",(Užs2!H46/1000)*Užs2!L46,0)))))</f>
        <v>0</v>
      </c>
      <c r="AA7" s="313">
        <f>SUM(IF(Užs2!F46="BESIULIS-1mm",(Užs2!E46/1000)*Užs2!L46,0)+(IF(Užs2!G46="BESIULIS-1mm",(Užs2!E46/1000)*Užs2!L46,0)+(IF(Užs2!I46="BESIULIS-1mm",(Užs2!H46/1000)*Užs2!L46,0)+(IF(Užs2!J46="BESIULIS-1mm",(Užs2!H46/1000)*Užs2!L46,0)))))</f>
        <v>0</v>
      </c>
      <c r="AB7" s="313">
        <f>SUM(IF(Užs2!F46="BESIULIS-2mm",(Užs2!E46/1000)*Užs2!L46,0)+(IF(Užs2!G46="BESIULIS-2mm",(Užs2!E46/1000)*Užs2!L46,0)+(IF(Užs2!I46="BESIULIS-2mm",(Užs2!H46/1000)*Užs2!L46,0)+(IF(Užs2!J46="BESIULIS-2mm",(Užs2!H46/1000)*Užs2!L46,0)))))</f>
        <v>0</v>
      </c>
      <c r="AC7" s="93">
        <f>SUM(IF(Užs2!F46="KLIEN-PVC-04mm",(Užs2!E46/1000)*Užs2!L46,0)+(IF(Užs2!G46="KLIEN-PVC-04mm",(Užs2!E46/1000)*Užs2!L46,0)+(IF(Užs2!I46="KLIEN-PVC-04mm",(Užs2!H46/1000)*Užs2!L46,0)+(IF(Užs2!J46="KLIEN-PVC-04mm",(Užs2!H46/1000)*Užs2!L46,0)))))</f>
        <v>0</v>
      </c>
      <c r="AD7" s="93">
        <f>SUM(IF(Užs2!F46="KLIEN-PVC-06mm",(Užs2!E46/1000)*Užs2!L46,0)+(IF(Užs2!G46="KLIEN-PVC-06mm",(Užs2!E46/1000)*Užs2!L46,0)+(IF(Užs2!I46="KLIEN-PVC-06mm",(Užs2!H46/1000)*Užs2!L46,0)+(IF(Užs2!J46="KLIEN-PVC-06mm",(Užs2!H46/1000)*Užs2!L46,0)))))</f>
        <v>0</v>
      </c>
      <c r="AE7" s="93">
        <f>SUM(IF(Užs2!F46="KLIEN-PVC-08mm",(Užs2!E46/1000)*Užs2!L46,0)+(IF(Užs2!G46="KLIEN-PVC-08mm",(Užs2!E46/1000)*Užs2!L46,0)+(IF(Užs2!I46="KLIEN-PVC-08mm",(Užs2!H46/1000)*Užs2!L46,0)+(IF(Užs2!J46="KLIEN-PVC-08mm",(Užs2!H46/1000)*Užs2!L46,0)))))</f>
        <v>0</v>
      </c>
      <c r="AF7" s="93">
        <f>SUM(IF(Užs2!F46="KLIEN-PVC-1mm",(Užs2!E46/1000)*Užs2!L46,0)+(IF(Užs2!G46="KLIEN-PVC-1mm",(Užs2!E46/1000)*Užs2!L46,0)+(IF(Užs2!I46="KLIEN-PVC-1mm",(Užs2!H46/1000)*Užs2!L46,0)+(IF(Užs2!J46="KLIEN-PVC-1mm",(Užs2!H46/1000)*Užs2!L46,0)))))</f>
        <v>0</v>
      </c>
      <c r="AG7" s="93">
        <f>SUM(IF(Užs2!F46="KLIEN-PVC-2mm",(Užs2!E46/1000)*Užs2!L46,0)+(IF(Užs2!G46="KLIEN-PVC-2mm",(Užs2!E46/1000)*Užs2!L46,0)+(IF(Užs2!I46="KLIEN-PVC-2mm",(Užs2!H46/1000)*Užs2!L46,0)+(IF(Užs2!J46="KLIEN-PVC-2mm",(Užs2!H46/1000)*Užs2!L46,0)))))</f>
        <v>0</v>
      </c>
      <c r="AH7" s="93">
        <f>SUM(IF(Užs2!F46="KLIEN-PVC-42/2mm",(Užs2!E46/1000)*Užs2!L46,0)+(IF(Užs2!G46="KLIEN-PVC-42/2mm",(Užs2!E46/1000)*Užs2!L46,0)+(IF(Užs2!I46="KLIEN-PVC-42/2mm",(Užs2!H46/1000)*Užs2!L46,0)+(IF(Užs2!J46="KLIEN-PVC-42/2mm",(Užs2!H46/1000)*Užs2!L46,0)))))</f>
        <v>0</v>
      </c>
      <c r="AI7" s="315">
        <f>SUM(IF(Užs2!F46="KLIEN-BESIUL-08mm",(Užs2!E46/1000)*Užs2!L46,0)+(IF(Užs2!G46="KLIEN-BESIUL-08mm",(Užs2!E46/1000)*Užs2!L46,0)+(IF(Užs2!I46="KLIEN-BESIUL-08mm",(Užs2!H46/1000)*Užs2!L46,0)+(IF(Užs2!J46="KLIEN-BESIUL-08mm",(Užs2!H46/1000)*Užs2!L46,0)))))</f>
        <v>0</v>
      </c>
      <c r="AJ7" s="315">
        <f>SUM(IF(Užs2!F46="KLIEN-BESIUL-1mm",(Užs2!E46/1000)*Užs2!L46,0)+(IF(Užs2!G46="KLIEN-BESIUL-1mm",(Užs2!E46/1000)*Užs2!L46,0)+(IF(Užs2!I46="KLIEN-BESIUL-1mm",(Užs2!H46/1000)*Užs2!L46,0)+(IF(Užs2!J46="KLIEN-BESIUL-1mm",(Užs2!H46/1000)*Užs2!L46,0)))))</f>
        <v>0</v>
      </c>
      <c r="AK7" s="315">
        <f>SUM(IF(Užs2!F46="KLIEN-BESIUL-2mm",(Užs2!E46/1000)*Užs2!L46,0)+(IF(Užs2!G46="KLIEN-BESIUL-2mm",(Užs2!E46/1000)*Užs2!L46,0)+(IF(Užs2!I46="KLIEN-BESIUL-2mm",(Užs2!H46/1000)*Užs2!L46,0)+(IF(Užs2!J46="KLIEN-BESIUL-2mm",(Užs2!H46/1000)*Užs2!L46,0)))))</f>
        <v>0</v>
      </c>
      <c r="AL7" s="94">
        <f>SUM(IF(Užs2!F46="NE-PL-PVC-04mm",(Užs2!E46/1000)*Užs2!L46,0)+(IF(Užs2!G46="NE-PL-PVC-04mm",(Užs2!E46/1000)*Užs2!L46,0)+(IF(Užs2!I46="NE-PL-PVC-04mm",(Užs2!H46/1000)*Užs2!L46,0)+(IF(Užs2!J46="NE-PL-PVC-04mm",(Užs2!H46/1000)*Užs2!L46,0)))))</f>
        <v>0</v>
      </c>
      <c r="AM7" s="94">
        <f>SUM(IF(Užs2!F46="NE-PL-PVC-06mm",(Užs2!E46/1000)*Užs2!L46,0)+(IF(Užs2!G46="NE-PL-PVC-06mm",(Užs2!E46/1000)*Užs2!L46,0)+(IF(Užs2!I46="NE-PL-PVC-06mm",(Užs2!H46/1000)*Užs2!L46,0)+(IF(Užs2!J46="NE-PL-PVC-06mm",(Užs2!H46/1000)*Užs2!L46,0)))))</f>
        <v>0</v>
      </c>
      <c r="AN7" s="94">
        <f>SUM(IF(Užs2!F46="NE-PL-PVC-08mm",(Užs2!E46/1000)*Užs2!L46,0)+(IF(Užs2!G46="NE-PL-PVC-08mm",(Užs2!E46/1000)*Užs2!L46,0)+(IF(Užs2!I46="NE-PL-PVC-08mm",(Užs2!H46/1000)*Užs2!L46,0)+(IF(Užs2!J46="NE-PL-PVC-08mm",(Užs2!H46/1000)*Užs2!L46,0)))))</f>
        <v>0</v>
      </c>
      <c r="AO7" s="94">
        <f>SUM(IF(Užs2!F46="NE-PL-PVC-1mm",(Užs2!E46/1000)*Užs2!L46,0)+(IF(Užs2!G46="NE-PL-PVC-1mm",(Užs2!E46/1000)*Užs2!L46,0)+(IF(Užs2!I46="NE-PL-PVC-1mm",(Užs2!H46/1000)*Užs2!L46,0)+(IF(Užs2!J46="NE-PL-PVC-1mm",(Užs2!H46/1000)*Užs2!L46,0)))))</f>
        <v>0</v>
      </c>
      <c r="AP7" s="94">
        <f>SUM(IF(Užs2!F46="NE-PL-PVC-2mm",(Užs2!E46/1000)*Užs2!L46,0)+(IF(Užs2!G46="NE-PL-PVC-2mm",(Užs2!E46/1000)*Užs2!L46,0)+(IF(Užs2!I46="NE-PL-PVC-2mm",(Užs2!H46/1000)*Užs2!L46,0)+(IF(Užs2!J46="NE-PL-PVC-2mm",(Užs2!H46/1000)*Užs2!L46,0)))))</f>
        <v>0</v>
      </c>
      <c r="AQ7" s="94">
        <f>SUM(IF(Užs2!F46="NE-PL-PVC-42/2mm",(Užs2!E46/1000)*Užs2!L46,0)+(IF(Užs2!G46="NE-PL-PVC-42/2mm",(Užs2!E46/1000)*Užs2!L46,0)+(IF(Užs2!I46="NE-PL-PVC-42/2mm",(Užs2!H46/1000)*Užs2!L46,0)+(IF(Užs2!J46="NE-PL-PVC-42/2mm",(Užs2!H46/1000)*Užs2!L46,0)))))</f>
        <v>0</v>
      </c>
      <c r="AR7" s="79"/>
    </row>
    <row r="8" spans="1:44" ht="17.100000000000001" customHeight="1">
      <c r="A8" s="79"/>
      <c r="B8" s="233" t="s">
        <v>726</v>
      </c>
      <c r="C8" s="236" t="s">
        <v>729</v>
      </c>
      <c r="D8" s="79"/>
      <c r="E8" s="79"/>
      <c r="F8" s="79"/>
      <c r="G8" s="79"/>
      <c r="H8" s="79"/>
      <c r="I8" s="79"/>
      <c r="J8" s="79"/>
      <c r="K8" s="87">
        <v>7</v>
      </c>
      <c r="L8" s="88">
        <f>Užs2!L47</f>
        <v>0</v>
      </c>
      <c r="M8" s="89">
        <f>(Užs2!E47/1000)*(Užs2!H47/1000)*Užs2!L47</f>
        <v>0</v>
      </c>
      <c r="N8" s="90">
        <f>SUM(IF(Užs2!F47="MEL",(Užs2!E47/1000)*Užs2!L47,0)+(IF(Užs2!G47="MEL",(Užs2!E47/1000)*Užs2!L47,0)+(IF(Užs2!I47="MEL",(Užs2!H47/1000)*Užs2!L47,0)+(IF(Užs2!J47="MEL",(Užs2!H47/1000)*Užs2!L47,0)))))</f>
        <v>0</v>
      </c>
      <c r="O8" s="91">
        <f>SUM(IF(Užs2!F47="MEL-BALTAS",(Užs2!E47/1000)*Užs2!L47,0)+(IF(Užs2!G47="MEL-BALTAS",(Užs2!E47/1000)*Užs2!L47,0)+(IF(Užs2!I47="MEL-BALTAS",(Užs2!H47/1000)*Užs2!L47,0)+(IF(Užs2!J47="MEL-BALTAS",(Užs2!H47/1000)*Užs2!L47,0)))))</f>
        <v>0</v>
      </c>
      <c r="P8" s="91">
        <f>SUM(IF(Užs2!F47="MEL-PILKAS",(Užs2!E47/1000)*Užs2!L47,0)+(IF(Užs2!G47="MEL-PILKAS",(Užs2!E47/1000)*Užs2!L47,0)+(IF(Užs2!I47="MEL-PILKAS",(Užs2!H47/1000)*Užs2!L47,0)+(IF(Užs2!J47="MEL-PILKAS",(Užs2!H47/1000)*Užs2!L47,0)))))</f>
        <v>0</v>
      </c>
      <c r="Q8" s="91">
        <f>SUM(IF(Užs2!F47="MEL-KLIENTO",(Užs2!E47/1000)*Užs2!L47,0)+(IF(Užs2!G47="MEL-KLIENTO",(Užs2!E47/1000)*Užs2!L47,0)+(IF(Užs2!I47="MEL-KLIENTO",(Užs2!H47/1000)*Užs2!L47,0)+(IF(Užs2!J47="MEL-KLIENTO",(Užs2!H47/1000)*Užs2!L47,0)))))</f>
        <v>0</v>
      </c>
      <c r="R8" s="91">
        <f>SUM(IF(Užs2!F47="MEL-NE-PL",(Užs2!E47/1000)*Užs2!L47,0)+(IF(Užs2!G47="MEL-NE-PL",(Užs2!E47/1000)*Užs2!L47,0)+(IF(Užs2!I47="MEL-NE-PL",(Užs2!H47/1000)*Užs2!L47,0)+(IF(Užs2!J47="MEL-NE-PL",(Užs2!H47/1000)*Užs2!L47,0)))))</f>
        <v>0</v>
      </c>
      <c r="S8" s="91">
        <f>SUM(IF(Užs2!F47="MEL-40mm",(Užs2!E47/1000)*Užs2!L47,0)+(IF(Užs2!G47="MEL-40mm",(Užs2!E47/1000)*Užs2!L47,0)+(IF(Užs2!I47="MEL-40mm",(Užs2!H47/1000)*Užs2!L47,0)+(IF(Užs2!J47="MEL-40mm",(Užs2!H47/1000)*Užs2!L47,0)))))</f>
        <v>0</v>
      </c>
      <c r="T8" s="92">
        <f>SUM(IF(Užs2!F47="PVC-04mm",(Užs2!E47/1000)*Užs2!L47,0)+(IF(Užs2!G47="PVC-04mm",(Užs2!E47/1000)*Užs2!L47,0)+(IF(Užs2!I47="PVC-04mm",(Užs2!H47/1000)*Užs2!L47,0)+(IF(Užs2!J47="PVC-04mm",(Užs2!H47/1000)*Užs2!L47,0)))))</f>
        <v>0</v>
      </c>
      <c r="U8" s="92">
        <f>SUM(IF(Užs2!F47="PVC-06mm",(Užs2!E47/1000)*Užs2!L47,0)+(IF(Užs2!G47="PVC-06mm",(Užs2!E47/1000)*Užs2!L47,0)+(IF(Užs2!I47="PVC-06mm",(Užs2!H47/1000)*Užs2!L47,0)+(IF(Užs2!J47="PVC-06mm",(Užs2!H47/1000)*Užs2!L47,0)))))</f>
        <v>0</v>
      </c>
      <c r="V8" s="92">
        <f>SUM(IF(Užs2!F47="PVC-08mm",(Užs2!E47/1000)*Užs2!L47,0)+(IF(Užs2!G47="PVC-08mm",(Užs2!E47/1000)*Užs2!L47,0)+(IF(Užs2!I47="PVC-08mm",(Užs2!H47/1000)*Užs2!L47,0)+(IF(Užs2!J47="PVC-08mm",(Užs2!H47/1000)*Užs2!L47,0)))))</f>
        <v>0</v>
      </c>
      <c r="W8" s="92">
        <f>SUM(IF(Užs2!F47="PVC-1mm",(Užs2!E47/1000)*Užs2!L47,0)+(IF(Užs2!G47="PVC-1mm",(Užs2!E47/1000)*Užs2!L47,0)+(IF(Užs2!I47="PVC-1mm",(Užs2!H47/1000)*Užs2!L47,0)+(IF(Užs2!J47="PVC-1mm",(Užs2!H47/1000)*Užs2!L47,0)))))</f>
        <v>0</v>
      </c>
      <c r="X8" s="92">
        <f>SUM(IF(Užs2!F47="PVC-2mm",(Užs2!E47/1000)*Užs2!L47,0)+(IF(Užs2!G47="PVC-2mm",(Užs2!E47/1000)*Užs2!L47,0)+(IF(Užs2!I47="PVC-2mm",(Užs2!H47/1000)*Užs2!L47,0)+(IF(Užs2!J47="PVC-2mm",(Užs2!H47/1000)*Užs2!L47,0)))))</f>
        <v>0</v>
      </c>
      <c r="Y8" s="92">
        <f>SUM(IF(Užs2!F47="PVC-42/2mm",(Užs2!E47/1000)*Užs2!L47,0)+(IF(Užs2!G47="PVC-42/2mm",(Užs2!E47/1000)*Užs2!L47,0)+(IF(Užs2!I47="PVC-42/2mm",(Užs2!H47/1000)*Užs2!L47,0)+(IF(Užs2!J47="PVC-42/2mm",(Užs2!H47/1000)*Užs2!L47,0)))))</f>
        <v>0</v>
      </c>
      <c r="Z8" s="313">
        <f>SUM(IF(Užs2!F47="BESIULIS-08mm",(Užs2!E47/1000)*Užs2!L47,0)+(IF(Užs2!G47="BESIULIS-08mm",(Užs2!E47/1000)*Užs2!L47,0)+(IF(Užs2!I47="BESIULIS-08mm",(Užs2!H47/1000)*Užs2!L47,0)+(IF(Užs2!J47="BESIULIS-08mm",(Užs2!H47/1000)*Užs2!L47,0)))))</f>
        <v>0</v>
      </c>
      <c r="AA8" s="313">
        <f>SUM(IF(Užs2!F47="BESIULIS-1mm",(Užs2!E47/1000)*Užs2!L47,0)+(IF(Užs2!G47="BESIULIS-1mm",(Užs2!E47/1000)*Užs2!L47,0)+(IF(Užs2!I47="BESIULIS-1mm",(Užs2!H47/1000)*Užs2!L47,0)+(IF(Užs2!J47="BESIULIS-1mm",(Užs2!H47/1000)*Užs2!L47,0)))))</f>
        <v>0</v>
      </c>
      <c r="AB8" s="313">
        <f>SUM(IF(Užs2!F47="BESIULIS-2mm",(Užs2!E47/1000)*Užs2!L47,0)+(IF(Užs2!G47="BESIULIS-2mm",(Užs2!E47/1000)*Užs2!L47,0)+(IF(Užs2!I47="BESIULIS-2mm",(Užs2!H47/1000)*Užs2!L47,0)+(IF(Užs2!J47="BESIULIS-2mm",(Užs2!H47/1000)*Užs2!L47,0)))))</f>
        <v>0</v>
      </c>
      <c r="AC8" s="93">
        <f>SUM(IF(Užs2!F47="KLIEN-PVC-04mm",(Užs2!E47/1000)*Užs2!L47,0)+(IF(Užs2!G47="KLIEN-PVC-04mm",(Užs2!E47/1000)*Užs2!L47,0)+(IF(Užs2!I47="KLIEN-PVC-04mm",(Užs2!H47/1000)*Užs2!L47,0)+(IF(Užs2!J47="KLIEN-PVC-04mm",(Užs2!H47/1000)*Užs2!L47,0)))))</f>
        <v>0</v>
      </c>
      <c r="AD8" s="93">
        <f>SUM(IF(Užs2!F47="KLIEN-PVC-06mm",(Užs2!E47/1000)*Užs2!L47,0)+(IF(Užs2!G47="KLIEN-PVC-06mm",(Užs2!E47/1000)*Užs2!L47,0)+(IF(Užs2!I47="KLIEN-PVC-06mm",(Užs2!H47/1000)*Užs2!L47,0)+(IF(Užs2!J47="KLIEN-PVC-06mm",(Užs2!H47/1000)*Užs2!L47,0)))))</f>
        <v>0</v>
      </c>
      <c r="AE8" s="93">
        <f>SUM(IF(Užs2!F47="KLIEN-PVC-08mm",(Užs2!E47/1000)*Užs2!L47,0)+(IF(Užs2!G47="KLIEN-PVC-08mm",(Užs2!E47/1000)*Užs2!L47,0)+(IF(Užs2!I47="KLIEN-PVC-08mm",(Užs2!H47/1000)*Užs2!L47,0)+(IF(Užs2!J47="KLIEN-PVC-08mm",(Užs2!H47/1000)*Užs2!L47,0)))))</f>
        <v>0</v>
      </c>
      <c r="AF8" s="93">
        <f>SUM(IF(Užs2!F47="KLIEN-PVC-1mm",(Užs2!E47/1000)*Užs2!L47,0)+(IF(Užs2!G47="KLIEN-PVC-1mm",(Užs2!E47/1000)*Užs2!L47,0)+(IF(Užs2!I47="KLIEN-PVC-1mm",(Užs2!H47/1000)*Užs2!L47,0)+(IF(Užs2!J47="KLIEN-PVC-1mm",(Užs2!H47/1000)*Užs2!L47,0)))))</f>
        <v>0</v>
      </c>
      <c r="AG8" s="93">
        <f>SUM(IF(Užs2!F47="KLIEN-PVC-2mm",(Užs2!E47/1000)*Užs2!L47,0)+(IF(Užs2!G47="KLIEN-PVC-2mm",(Užs2!E47/1000)*Užs2!L47,0)+(IF(Užs2!I47="KLIEN-PVC-2mm",(Užs2!H47/1000)*Užs2!L47,0)+(IF(Užs2!J47="KLIEN-PVC-2mm",(Užs2!H47/1000)*Užs2!L47,0)))))</f>
        <v>0</v>
      </c>
      <c r="AH8" s="93">
        <f>SUM(IF(Užs2!F47="KLIEN-PVC-42/2mm",(Užs2!E47/1000)*Užs2!L47,0)+(IF(Užs2!G47="KLIEN-PVC-42/2mm",(Užs2!E47/1000)*Užs2!L47,0)+(IF(Užs2!I47="KLIEN-PVC-42/2mm",(Užs2!H47/1000)*Užs2!L47,0)+(IF(Užs2!J47="KLIEN-PVC-42/2mm",(Užs2!H47/1000)*Užs2!L47,0)))))</f>
        <v>0</v>
      </c>
      <c r="AI8" s="315">
        <f>SUM(IF(Užs2!F47="KLIEN-BESIUL-08mm",(Užs2!E47/1000)*Užs2!L47,0)+(IF(Užs2!G47="KLIEN-BESIUL-08mm",(Užs2!E47/1000)*Užs2!L47,0)+(IF(Užs2!I47="KLIEN-BESIUL-08mm",(Užs2!H47/1000)*Užs2!L47,0)+(IF(Užs2!J47="KLIEN-BESIUL-08mm",(Užs2!H47/1000)*Užs2!L47,0)))))</f>
        <v>0</v>
      </c>
      <c r="AJ8" s="315">
        <f>SUM(IF(Užs2!F47="KLIEN-BESIUL-1mm",(Užs2!E47/1000)*Užs2!L47,0)+(IF(Užs2!G47="KLIEN-BESIUL-1mm",(Užs2!E47/1000)*Užs2!L47,0)+(IF(Užs2!I47="KLIEN-BESIUL-1mm",(Užs2!H47/1000)*Užs2!L47,0)+(IF(Užs2!J47="KLIEN-BESIUL-1mm",(Užs2!H47/1000)*Užs2!L47,0)))))</f>
        <v>0</v>
      </c>
      <c r="AK8" s="315">
        <f>SUM(IF(Užs2!F47="KLIEN-BESIUL-2mm",(Užs2!E47/1000)*Užs2!L47,0)+(IF(Užs2!G47="KLIEN-BESIUL-2mm",(Užs2!E47/1000)*Užs2!L47,0)+(IF(Užs2!I47="KLIEN-BESIUL-2mm",(Užs2!H47/1000)*Užs2!L47,0)+(IF(Užs2!J47="KLIEN-BESIUL-2mm",(Užs2!H47/1000)*Užs2!L47,0)))))</f>
        <v>0</v>
      </c>
      <c r="AL8" s="94">
        <f>SUM(IF(Užs2!F47="NE-PL-PVC-04mm",(Užs2!E47/1000)*Užs2!L47,0)+(IF(Užs2!G47="NE-PL-PVC-04mm",(Užs2!E47/1000)*Užs2!L47,0)+(IF(Užs2!I47="NE-PL-PVC-04mm",(Užs2!H47/1000)*Užs2!L47,0)+(IF(Užs2!J47="NE-PL-PVC-04mm",(Užs2!H47/1000)*Užs2!L47,0)))))</f>
        <v>0</v>
      </c>
      <c r="AM8" s="94">
        <f>SUM(IF(Užs2!F47="NE-PL-PVC-06mm",(Užs2!E47/1000)*Užs2!L47,0)+(IF(Užs2!G47="NE-PL-PVC-06mm",(Užs2!E47/1000)*Užs2!L47,0)+(IF(Užs2!I47="NE-PL-PVC-06mm",(Užs2!H47/1000)*Užs2!L47,0)+(IF(Užs2!J47="NE-PL-PVC-06mm",(Užs2!H47/1000)*Užs2!L47,0)))))</f>
        <v>0</v>
      </c>
      <c r="AN8" s="94">
        <f>SUM(IF(Užs2!F47="NE-PL-PVC-08mm",(Užs2!E47/1000)*Užs2!L47,0)+(IF(Užs2!G47="NE-PL-PVC-08mm",(Užs2!E47/1000)*Užs2!L47,0)+(IF(Užs2!I47="NE-PL-PVC-08mm",(Užs2!H47/1000)*Užs2!L47,0)+(IF(Užs2!J47="NE-PL-PVC-08mm",(Užs2!H47/1000)*Užs2!L47,0)))))</f>
        <v>0</v>
      </c>
      <c r="AO8" s="94">
        <f>SUM(IF(Užs2!F47="NE-PL-PVC-1mm",(Užs2!E47/1000)*Užs2!L47,0)+(IF(Užs2!G47="NE-PL-PVC-1mm",(Užs2!E47/1000)*Užs2!L47,0)+(IF(Užs2!I47="NE-PL-PVC-1mm",(Užs2!H47/1000)*Užs2!L47,0)+(IF(Užs2!J47="NE-PL-PVC-1mm",(Užs2!H47/1000)*Užs2!L47,0)))))</f>
        <v>0</v>
      </c>
      <c r="AP8" s="94">
        <f>SUM(IF(Užs2!F47="NE-PL-PVC-2mm",(Užs2!E47/1000)*Užs2!L47,0)+(IF(Užs2!G47="NE-PL-PVC-2mm",(Užs2!E47/1000)*Užs2!L47,0)+(IF(Užs2!I47="NE-PL-PVC-2mm",(Užs2!H47/1000)*Užs2!L47,0)+(IF(Užs2!J47="NE-PL-PVC-2mm",(Užs2!H47/1000)*Užs2!L47,0)))))</f>
        <v>0</v>
      </c>
      <c r="AQ8" s="94">
        <f>SUM(IF(Užs2!F47="NE-PL-PVC-42/2mm",(Užs2!E47/1000)*Užs2!L47,0)+(IF(Užs2!G47="NE-PL-PVC-42/2mm",(Užs2!E47/1000)*Užs2!L47,0)+(IF(Užs2!I47="NE-PL-PVC-42/2mm",(Užs2!H47/1000)*Užs2!L47,0)+(IF(Užs2!J47="NE-PL-PVC-42/2mm",(Užs2!H47/1000)*Užs2!L47,0)))))</f>
        <v>0</v>
      </c>
      <c r="AR8" s="79"/>
    </row>
    <row r="9" spans="1:44" ht="17.100000000000001" customHeight="1">
      <c r="A9" s="79"/>
      <c r="B9" s="233" t="s">
        <v>727</v>
      </c>
      <c r="C9" s="236" t="s">
        <v>730</v>
      </c>
      <c r="D9" s="79"/>
      <c r="E9" s="79"/>
      <c r="F9" s="79"/>
      <c r="G9" s="79"/>
      <c r="H9" s="79"/>
      <c r="I9" s="79"/>
      <c r="J9" s="79"/>
      <c r="K9" s="87">
        <v>8</v>
      </c>
      <c r="L9" s="88">
        <f>Užs2!L48</f>
        <v>0</v>
      </c>
      <c r="M9" s="89">
        <f>(Užs2!E48/1000)*(Užs2!H48/1000)*Užs2!L48</f>
        <v>0</v>
      </c>
      <c r="N9" s="90">
        <f>SUM(IF(Užs2!F48="MEL",(Užs2!E48/1000)*Užs2!L48,0)+(IF(Užs2!G48="MEL",(Užs2!E48/1000)*Užs2!L48,0)+(IF(Užs2!I48="MEL",(Užs2!H48/1000)*Užs2!L48,0)+(IF(Užs2!J48="MEL",(Užs2!H48/1000)*Užs2!L48,0)))))</f>
        <v>0</v>
      </c>
      <c r="O9" s="91">
        <f>SUM(IF(Užs2!F48="MEL-BALTAS",(Užs2!E48/1000)*Užs2!L48,0)+(IF(Užs2!G48="MEL-BALTAS",(Užs2!E48/1000)*Užs2!L48,0)+(IF(Užs2!I48="MEL-BALTAS",(Užs2!H48/1000)*Užs2!L48,0)+(IF(Užs2!J48="MEL-BALTAS",(Užs2!H48/1000)*Užs2!L48,0)))))</f>
        <v>0</v>
      </c>
      <c r="P9" s="91">
        <f>SUM(IF(Užs2!F48="MEL-PILKAS",(Užs2!E48/1000)*Užs2!L48,0)+(IF(Užs2!G48="MEL-PILKAS",(Užs2!E48/1000)*Užs2!L48,0)+(IF(Užs2!I48="MEL-PILKAS",(Užs2!H48/1000)*Užs2!L48,0)+(IF(Užs2!J48="MEL-PILKAS",(Užs2!H48/1000)*Užs2!L48,0)))))</f>
        <v>0</v>
      </c>
      <c r="Q9" s="91">
        <f>SUM(IF(Užs2!F48="MEL-KLIENTO",(Užs2!E48/1000)*Užs2!L48,0)+(IF(Užs2!G48="MEL-KLIENTO",(Užs2!E48/1000)*Užs2!L48,0)+(IF(Užs2!I48="MEL-KLIENTO",(Užs2!H48/1000)*Užs2!L48,0)+(IF(Užs2!J48="MEL-KLIENTO",(Užs2!H48/1000)*Užs2!L48,0)))))</f>
        <v>0</v>
      </c>
      <c r="R9" s="91">
        <f>SUM(IF(Užs2!F48="MEL-NE-PL",(Užs2!E48/1000)*Užs2!L48,0)+(IF(Užs2!G48="MEL-NE-PL",(Užs2!E48/1000)*Užs2!L48,0)+(IF(Užs2!I48="MEL-NE-PL",(Užs2!H48/1000)*Užs2!L48,0)+(IF(Užs2!J48="MEL-NE-PL",(Užs2!H48/1000)*Užs2!L48,0)))))</f>
        <v>0</v>
      </c>
      <c r="S9" s="91">
        <f>SUM(IF(Užs2!F48="MEL-40mm",(Užs2!E48/1000)*Užs2!L48,0)+(IF(Užs2!G48="MEL-40mm",(Užs2!E48/1000)*Užs2!L48,0)+(IF(Užs2!I48="MEL-40mm",(Užs2!H48/1000)*Užs2!L48,0)+(IF(Užs2!J48="MEL-40mm",(Užs2!H48/1000)*Užs2!L48,0)))))</f>
        <v>0</v>
      </c>
      <c r="T9" s="92">
        <f>SUM(IF(Užs2!F48="PVC-04mm",(Užs2!E48/1000)*Užs2!L48,0)+(IF(Užs2!G48="PVC-04mm",(Užs2!E48/1000)*Užs2!L48,0)+(IF(Užs2!I48="PVC-04mm",(Užs2!H48/1000)*Užs2!L48,0)+(IF(Užs2!J48="PVC-04mm",(Užs2!H48/1000)*Užs2!L48,0)))))</f>
        <v>0</v>
      </c>
      <c r="U9" s="92">
        <f>SUM(IF(Užs2!F48="PVC-06mm",(Užs2!E48/1000)*Užs2!L48,0)+(IF(Užs2!G48="PVC-06mm",(Užs2!E48/1000)*Užs2!L48,0)+(IF(Užs2!I48="PVC-06mm",(Užs2!H48/1000)*Užs2!L48,0)+(IF(Užs2!J48="PVC-06mm",(Užs2!H48/1000)*Užs2!L48,0)))))</f>
        <v>0</v>
      </c>
      <c r="V9" s="92">
        <f>SUM(IF(Užs2!F48="PVC-08mm",(Užs2!E48/1000)*Užs2!L48,0)+(IF(Užs2!G48="PVC-08mm",(Užs2!E48/1000)*Užs2!L48,0)+(IF(Užs2!I48="PVC-08mm",(Užs2!H48/1000)*Užs2!L48,0)+(IF(Užs2!J48="PVC-08mm",(Užs2!H48/1000)*Užs2!L48,0)))))</f>
        <v>0</v>
      </c>
      <c r="W9" s="92">
        <f>SUM(IF(Užs2!F48="PVC-1mm",(Užs2!E48/1000)*Užs2!L48,0)+(IF(Užs2!G48="PVC-1mm",(Užs2!E48/1000)*Užs2!L48,0)+(IF(Užs2!I48="PVC-1mm",(Užs2!H48/1000)*Užs2!L48,0)+(IF(Užs2!J48="PVC-1mm",(Užs2!H48/1000)*Užs2!L48,0)))))</f>
        <v>0</v>
      </c>
      <c r="X9" s="92">
        <f>SUM(IF(Užs2!F48="PVC-2mm",(Užs2!E48/1000)*Užs2!L48,0)+(IF(Užs2!G48="PVC-2mm",(Užs2!E48/1000)*Užs2!L48,0)+(IF(Užs2!I48="PVC-2mm",(Užs2!H48/1000)*Užs2!L48,0)+(IF(Užs2!J48="PVC-2mm",(Užs2!H48/1000)*Užs2!L48,0)))))</f>
        <v>0</v>
      </c>
      <c r="Y9" s="92">
        <f>SUM(IF(Užs2!F48="PVC-42/2mm",(Užs2!E48/1000)*Užs2!L48,0)+(IF(Užs2!G48="PVC-42/2mm",(Užs2!E48/1000)*Užs2!L48,0)+(IF(Užs2!I48="PVC-42/2mm",(Užs2!H48/1000)*Užs2!L48,0)+(IF(Užs2!J48="PVC-42/2mm",(Užs2!H48/1000)*Užs2!L48,0)))))</f>
        <v>0</v>
      </c>
      <c r="Z9" s="313">
        <f>SUM(IF(Užs2!F48="BESIULIS-08mm",(Užs2!E48/1000)*Užs2!L48,0)+(IF(Užs2!G48="BESIULIS-08mm",(Užs2!E48/1000)*Užs2!L48,0)+(IF(Užs2!I48="BESIULIS-08mm",(Užs2!H48/1000)*Užs2!L48,0)+(IF(Užs2!J48="BESIULIS-08mm",(Užs2!H48/1000)*Užs2!L48,0)))))</f>
        <v>0</v>
      </c>
      <c r="AA9" s="313">
        <f>SUM(IF(Užs2!F48="BESIULIS-1mm",(Užs2!E48/1000)*Užs2!L48,0)+(IF(Užs2!G48="BESIULIS-1mm",(Užs2!E48/1000)*Užs2!L48,0)+(IF(Užs2!I48="BESIULIS-1mm",(Užs2!H48/1000)*Užs2!L48,0)+(IF(Užs2!J48="BESIULIS-1mm",(Užs2!H48/1000)*Užs2!L48,0)))))</f>
        <v>0</v>
      </c>
      <c r="AB9" s="313">
        <f>SUM(IF(Užs2!F48="BESIULIS-2mm",(Užs2!E48/1000)*Užs2!L48,0)+(IF(Užs2!G48="BESIULIS-2mm",(Užs2!E48/1000)*Užs2!L48,0)+(IF(Užs2!I48="BESIULIS-2mm",(Užs2!H48/1000)*Užs2!L48,0)+(IF(Užs2!J48="BESIULIS-2mm",(Užs2!H48/1000)*Užs2!L48,0)))))</f>
        <v>0</v>
      </c>
      <c r="AC9" s="93">
        <f>SUM(IF(Užs2!F48="KLIEN-PVC-04mm",(Užs2!E48/1000)*Užs2!L48,0)+(IF(Užs2!G48="KLIEN-PVC-04mm",(Užs2!E48/1000)*Užs2!L48,0)+(IF(Užs2!I48="KLIEN-PVC-04mm",(Užs2!H48/1000)*Užs2!L48,0)+(IF(Užs2!J48="KLIEN-PVC-04mm",(Užs2!H48/1000)*Užs2!L48,0)))))</f>
        <v>0</v>
      </c>
      <c r="AD9" s="93">
        <f>SUM(IF(Užs2!F48="KLIEN-PVC-06mm",(Užs2!E48/1000)*Užs2!L48,0)+(IF(Užs2!G48="KLIEN-PVC-06mm",(Užs2!E48/1000)*Užs2!L48,0)+(IF(Užs2!I48="KLIEN-PVC-06mm",(Užs2!H48/1000)*Užs2!L48,0)+(IF(Užs2!J48="KLIEN-PVC-06mm",(Užs2!H48/1000)*Užs2!L48,0)))))</f>
        <v>0</v>
      </c>
      <c r="AE9" s="93">
        <f>SUM(IF(Užs2!F48="KLIEN-PVC-08mm",(Užs2!E48/1000)*Užs2!L48,0)+(IF(Užs2!G48="KLIEN-PVC-08mm",(Užs2!E48/1000)*Užs2!L48,0)+(IF(Užs2!I48="KLIEN-PVC-08mm",(Užs2!H48/1000)*Užs2!L48,0)+(IF(Užs2!J48="KLIEN-PVC-08mm",(Užs2!H48/1000)*Užs2!L48,0)))))</f>
        <v>0</v>
      </c>
      <c r="AF9" s="93">
        <f>SUM(IF(Užs2!F48="KLIEN-PVC-1mm",(Užs2!E48/1000)*Užs2!L48,0)+(IF(Užs2!G48="KLIEN-PVC-1mm",(Užs2!E48/1000)*Užs2!L48,0)+(IF(Užs2!I48="KLIEN-PVC-1mm",(Užs2!H48/1000)*Užs2!L48,0)+(IF(Užs2!J48="KLIEN-PVC-1mm",(Užs2!H48/1000)*Užs2!L48,0)))))</f>
        <v>0</v>
      </c>
      <c r="AG9" s="93">
        <f>SUM(IF(Užs2!F48="KLIEN-PVC-2mm",(Užs2!E48/1000)*Užs2!L48,0)+(IF(Užs2!G48="KLIEN-PVC-2mm",(Užs2!E48/1000)*Užs2!L48,0)+(IF(Užs2!I48="KLIEN-PVC-2mm",(Užs2!H48/1000)*Užs2!L48,0)+(IF(Užs2!J48="KLIEN-PVC-2mm",(Užs2!H48/1000)*Užs2!L48,0)))))</f>
        <v>0</v>
      </c>
      <c r="AH9" s="93">
        <f>SUM(IF(Užs2!F48="KLIEN-PVC-42/2mm",(Užs2!E48/1000)*Užs2!L48,0)+(IF(Užs2!G48="KLIEN-PVC-42/2mm",(Užs2!E48/1000)*Užs2!L48,0)+(IF(Užs2!I48="KLIEN-PVC-42/2mm",(Užs2!H48/1000)*Užs2!L48,0)+(IF(Užs2!J48="KLIEN-PVC-42/2mm",(Užs2!H48/1000)*Užs2!L48,0)))))</f>
        <v>0</v>
      </c>
      <c r="AI9" s="315">
        <f>SUM(IF(Užs2!F48="KLIEN-BESIUL-08mm",(Užs2!E48/1000)*Užs2!L48,0)+(IF(Užs2!G48="KLIEN-BESIUL-08mm",(Užs2!E48/1000)*Užs2!L48,0)+(IF(Užs2!I48="KLIEN-BESIUL-08mm",(Užs2!H48/1000)*Užs2!L48,0)+(IF(Užs2!J48="KLIEN-BESIUL-08mm",(Užs2!H48/1000)*Užs2!L48,0)))))</f>
        <v>0</v>
      </c>
      <c r="AJ9" s="315">
        <f>SUM(IF(Užs2!F48="KLIEN-BESIUL-1mm",(Užs2!E48/1000)*Užs2!L48,0)+(IF(Užs2!G48="KLIEN-BESIUL-1mm",(Užs2!E48/1000)*Užs2!L48,0)+(IF(Užs2!I48="KLIEN-BESIUL-1mm",(Užs2!H48/1000)*Užs2!L48,0)+(IF(Užs2!J48="KLIEN-BESIUL-1mm",(Užs2!H48/1000)*Užs2!L48,0)))))</f>
        <v>0</v>
      </c>
      <c r="AK9" s="315">
        <f>SUM(IF(Užs2!F48="KLIEN-BESIUL-2mm",(Užs2!E48/1000)*Užs2!L48,0)+(IF(Užs2!G48="KLIEN-BESIUL-2mm",(Užs2!E48/1000)*Užs2!L48,0)+(IF(Užs2!I48="KLIEN-BESIUL-2mm",(Užs2!H48/1000)*Užs2!L48,0)+(IF(Užs2!J48="KLIEN-BESIUL-2mm",(Užs2!H48/1000)*Užs2!L48,0)))))</f>
        <v>0</v>
      </c>
      <c r="AL9" s="94">
        <f>SUM(IF(Užs2!F48="NE-PL-PVC-04mm",(Užs2!E48/1000)*Užs2!L48,0)+(IF(Užs2!G48="NE-PL-PVC-04mm",(Užs2!E48/1000)*Užs2!L48,0)+(IF(Užs2!I48="NE-PL-PVC-04mm",(Užs2!H48/1000)*Užs2!L48,0)+(IF(Užs2!J48="NE-PL-PVC-04mm",(Užs2!H48/1000)*Užs2!L48,0)))))</f>
        <v>0</v>
      </c>
      <c r="AM9" s="94">
        <f>SUM(IF(Užs2!F48="NE-PL-PVC-06mm",(Užs2!E48/1000)*Užs2!L48,0)+(IF(Užs2!G48="NE-PL-PVC-06mm",(Užs2!E48/1000)*Užs2!L48,0)+(IF(Užs2!I48="NE-PL-PVC-06mm",(Užs2!H48/1000)*Užs2!L48,0)+(IF(Užs2!J48="NE-PL-PVC-06mm",(Užs2!H48/1000)*Užs2!L48,0)))))</f>
        <v>0</v>
      </c>
      <c r="AN9" s="94">
        <f>SUM(IF(Užs2!F48="NE-PL-PVC-08mm",(Užs2!E48/1000)*Užs2!L48,0)+(IF(Užs2!G48="NE-PL-PVC-08mm",(Užs2!E48/1000)*Užs2!L48,0)+(IF(Užs2!I48="NE-PL-PVC-08mm",(Užs2!H48/1000)*Užs2!L48,0)+(IF(Užs2!J48="NE-PL-PVC-08mm",(Užs2!H48/1000)*Užs2!L48,0)))))</f>
        <v>0</v>
      </c>
      <c r="AO9" s="94">
        <f>SUM(IF(Užs2!F48="NE-PL-PVC-1mm",(Užs2!E48/1000)*Užs2!L48,0)+(IF(Užs2!G48="NE-PL-PVC-1mm",(Užs2!E48/1000)*Užs2!L48,0)+(IF(Užs2!I48="NE-PL-PVC-1mm",(Užs2!H48/1000)*Užs2!L48,0)+(IF(Užs2!J48="NE-PL-PVC-1mm",(Užs2!H48/1000)*Užs2!L48,0)))))</f>
        <v>0</v>
      </c>
      <c r="AP9" s="94">
        <f>SUM(IF(Užs2!F48="NE-PL-PVC-2mm",(Užs2!E48/1000)*Užs2!L48,0)+(IF(Užs2!G48="NE-PL-PVC-2mm",(Užs2!E48/1000)*Užs2!L48,0)+(IF(Užs2!I48="NE-PL-PVC-2mm",(Užs2!H48/1000)*Užs2!L48,0)+(IF(Užs2!J48="NE-PL-PVC-2mm",(Užs2!H48/1000)*Užs2!L48,0)))))</f>
        <v>0</v>
      </c>
      <c r="AQ9" s="94">
        <f>SUM(IF(Užs2!F48="NE-PL-PVC-42/2mm",(Užs2!E48/1000)*Užs2!L48,0)+(IF(Užs2!G48="NE-PL-PVC-42/2mm",(Užs2!E48/1000)*Užs2!L48,0)+(IF(Užs2!I48="NE-PL-PVC-42/2mm",(Užs2!H48/1000)*Užs2!L48,0)+(IF(Užs2!J48="NE-PL-PVC-42/2mm",(Užs2!H48/1000)*Užs2!L48,0)))))</f>
        <v>0</v>
      </c>
      <c r="AR9" s="79"/>
    </row>
    <row r="10" spans="1:44" ht="17.100000000000001" customHeight="1">
      <c r="A10" s="79"/>
      <c r="B10" s="233" t="s">
        <v>728</v>
      </c>
      <c r="C10" s="236" t="s">
        <v>731</v>
      </c>
      <c r="D10" s="79"/>
      <c r="E10" s="79"/>
      <c r="F10" s="79"/>
      <c r="G10" s="79"/>
      <c r="H10" s="79"/>
      <c r="I10" s="79"/>
      <c r="J10" s="79"/>
      <c r="K10" s="87">
        <v>9</v>
      </c>
      <c r="L10" s="88">
        <f>Užs2!L49</f>
        <v>0</v>
      </c>
      <c r="M10" s="89">
        <f>(Užs2!E49/1000)*(Užs2!H49/1000)*Užs2!L49</f>
        <v>0</v>
      </c>
      <c r="N10" s="90">
        <f>SUM(IF(Užs2!F49="MEL",(Užs2!E49/1000)*Užs2!L49,0)+(IF(Užs2!G49="MEL",(Užs2!E49/1000)*Užs2!L49,0)+(IF(Užs2!I49="MEL",(Užs2!H49/1000)*Užs2!L49,0)+(IF(Užs2!J49="MEL",(Užs2!H49/1000)*Užs2!L49,0)))))</f>
        <v>0</v>
      </c>
      <c r="O10" s="91">
        <f>SUM(IF(Užs2!F49="MEL-BALTAS",(Užs2!E49/1000)*Užs2!L49,0)+(IF(Užs2!G49="MEL-BALTAS",(Užs2!E49/1000)*Užs2!L49,0)+(IF(Užs2!I49="MEL-BALTAS",(Užs2!H49/1000)*Užs2!L49,0)+(IF(Užs2!J49="MEL-BALTAS",(Užs2!H49/1000)*Užs2!L49,0)))))</f>
        <v>0</v>
      </c>
      <c r="P10" s="91">
        <f>SUM(IF(Užs2!F49="MEL-PILKAS",(Užs2!E49/1000)*Užs2!L49,0)+(IF(Užs2!G49="MEL-PILKAS",(Užs2!E49/1000)*Užs2!L49,0)+(IF(Užs2!I49="MEL-PILKAS",(Užs2!H49/1000)*Užs2!L49,0)+(IF(Užs2!J49="MEL-PILKAS",(Užs2!H49/1000)*Užs2!L49,0)))))</f>
        <v>0</v>
      </c>
      <c r="Q10" s="91">
        <f>SUM(IF(Užs2!F49="MEL-KLIENTO",(Užs2!E49/1000)*Užs2!L49,0)+(IF(Užs2!G49="MEL-KLIENTO",(Užs2!E49/1000)*Užs2!L49,0)+(IF(Užs2!I49="MEL-KLIENTO",(Užs2!H49/1000)*Užs2!L49,0)+(IF(Užs2!J49="MEL-KLIENTO",(Užs2!H49/1000)*Užs2!L49,0)))))</f>
        <v>0</v>
      </c>
      <c r="R10" s="91">
        <f>SUM(IF(Užs2!F49="MEL-NE-PL",(Užs2!E49/1000)*Užs2!L49,0)+(IF(Užs2!G49="MEL-NE-PL",(Užs2!E49/1000)*Užs2!L49,0)+(IF(Užs2!I49="MEL-NE-PL",(Užs2!H49/1000)*Užs2!L49,0)+(IF(Užs2!J49="MEL-NE-PL",(Užs2!H49/1000)*Užs2!L49,0)))))</f>
        <v>0</v>
      </c>
      <c r="S10" s="91">
        <f>SUM(IF(Užs2!F49="MEL-40mm",(Užs2!E49/1000)*Užs2!L49,0)+(IF(Užs2!G49="MEL-40mm",(Užs2!E49/1000)*Užs2!L49,0)+(IF(Užs2!I49="MEL-40mm",(Užs2!H49/1000)*Užs2!L49,0)+(IF(Užs2!J49="MEL-40mm",(Užs2!H49/1000)*Užs2!L49,0)))))</f>
        <v>0</v>
      </c>
      <c r="T10" s="92">
        <f>SUM(IF(Užs2!F49="PVC-04mm",(Užs2!E49/1000)*Užs2!L49,0)+(IF(Užs2!G49="PVC-04mm",(Užs2!E49/1000)*Užs2!L49,0)+(IF(Užs2!I49="PVC-04mm",(Užs2!H49/1000)*Užs2!L49,0)+(IF(Užs2!J49="PVC-04mm",(Užs2!H49/1000)*Užs2!L49,0)))))</f>
        <v>0</v>
      </c>
      <c r="U10" s="92">
        <f>SUM(IF(Užs2!F49="PVC-06mm",(Užs2!E49/1000)*Užs2!L49,0)+(IF(Užs2!G49="PVC-06mm",(Užs2!E49/1000)*Užs2!L49,0)+(IF(Užs2!I49="PVC-06mm",(Užs2!H49/1000)*Užs2!L49,0)+(IF(Užs2!J49="PVC-06mm",(Užs2!H49/1000)*Užs2!L49,0)))))</f>
        <v>0</v>
      </c>
      <c r="V10" s="92">
        <f>SUM(IF(Užs2!F49="PVC-08mm",(Užs2!E49/1000)*Užs2!L49,0)+(IF(Užs2!G49="PVC-08mm",(Užs2!E49/1000)*Užs2!L49,0)+(IF(Užs2!I49="PVC-08mm",(Užs2!H49/1000)*Užs2!L49,0)+(IF(Užs2!J49="PVC-08mm",(Užs2!H49/1000)*Užs2!L49,0)))))</f>
        <v>0</v>
      </c>
      <c r="W10" s="92">
        <f>SUM(IF(Užs2!F49="PVC-1mm",(Užs2!E49/1000)*Užs2!L49,0)+(IF(Užs2!G49="PVC-1mm",(Užs2!E49/1000)*Užs2!L49,0)+(IF(Užs2!I49="PVC-1mm",(Užs2!H49/1000)*Užs2!L49,0)+(IF(Užs2!J49="PVC-1mm",(Užs2!H49/1000)*Užs2!L49,0)))))</f>
        <v>0</v>
      </c>
      <c r="X10" s="92">
        <f>SUM(IF(Užs2!F49="PVC-2mm",(Užs2!E49/1000)*Užs2!L49,0)+(IF(Užs2!G49="PVC-2mm",(Užs2!E49/1000)*Užs2!L49,0)+(IF(Užs2!I49="PVC-2mm",(Užs2!H49/1000)*Užs2!L49,0)+(IF(Užs2!J49="PVC-2mm",(Užs2!H49/1000)*Užs2!L49,0)))))</f>
        <v>0</v>
      </c>
      <c r="Y10" s="92">
        <f>SUM(IF(Užs2!F49="PVC-42/2mm",(Užs2!E49/1000)*Užs2!L49,0)+(IF(Užs2!G49="PVC-42/2mm",(Užs2!E49/1000)*Užs2!L49,0)+(IF(Užs2!I49="PVC-42/2mm",(Užs2!H49/1000)*Užs2!L49,0)+(IF(Užs2!J49="PVC-42/2mm",(Užs2!H49/1000)*Užs2!L49,0)))))</f>
        <v>0</v>
      </c>
      <c r="Z10" s="313">
        <f>SUM(IF(Užs2!F49="BESIULIS-08mm",(Užs2!E49/1000)*Užs2!L49,0)+(IF(Užs2!G49="BESIULIS-08mm",(Užs2!E49/1000)*Užs2!L49,0)+(IF(Užs2!I49="BESIULIS-08mm",(Užs2!H49/1000)*Užs2!L49,0)+(IF(Užs2!J49="BESIULIS-08mm",(Užs2!H49/1000)*Užs2!L49,0)))))</f>
        <v>0</v>
      </c>
      <c r="AA10" s="313">
        <f>SUM(IF(Užs2!F49="BESIULIS-1mm",(Užs2!E49/1000)*Užs2!L49,0)+(IF(Užs2!G49="BESIULIS-1mm",(Užs2!E49/1000)*Užs2!L49,0)+(IF(Užs2!I49="BESIULIS-1mm",(Užs2!H49/1000)*Užs2!L49,0)+(IF(Užs2!J49="BESIULIS-1mm",(Užs2!H49/1000)*Užs2!L49,0)))))</f>
        <v>0</v>
      </c>
      <c r="AB10" s="313">
        <f>SUM(IF(Užs2!F49="BESIULIS-2mm",(Užs2!E49/1000)*Užs2!L49,0)+(IF(Užs2!G49="BESIULIS-2mm",(Užs2!E49/1000)*Užs2!L49,0)+(IF(Užs2!I49="BESIULIS-2mm",(Užs2!H49/1000)*Užs2!L49,0)+(IF(Užs2!J49="BESIULIS-2mm",(Užs2!H49/1000)*Užs2!L49,0)))))</f>
        <v>0</v>
      </c>
      <c r="AC10" s="93">
        <f>SUM(IF(Užs2!F49="KLIEN-PVC-04mm",(Užs2!E49/1000)*Užs2!L49,0)+(IF(Užs2!G49="KLIEN-PVC-04mm",(Užs2!E49/1000)*Užs2!L49,0)+(IF(Užs2!I49="KLIEN-PVC-04mm",(Užs2!H49/1000)*Užs2!L49,0)+(IF(Užs2!J49="KLIEN-PVC-04mm",(Užs2!H49/1000)*Užs2!L49,0)))))</f>
        <v>0</v>
      </c>
      <c r="AD10" s="93">
        <f>SUM(IF(Užs2!F49="KLIEN-PVC-06mm",(Užs2!E49/1000)*Užs2!L49,0)+(IF(Užs2!G49="KLIEN-PVC-06mm",(Užs2!E49/1000)*Užs2!L49,0)+(IF(Užs2!I49="KLIEN-PVC-06mm",(Užs2!H49/1000)*Užs2!L49,0)+(IF(Užs2!J49="KLIEN-PVC-06mm",(Užs2!H49/1000)*Užs2!L49,0)))))</f>
        <v>0</v>
      </c>
      <c r="AE10" s="93">
        <f>SUM(IF(Užs2!F49="KLIEN-PVC-08mm",(Užs2!E49/1000)*Užs2!L49,0)+(IF(Užs2!G49="KLIEN-PVC-08mm",(Užs2!E49/1000)*Užs2!L49,0)+(IF(Užs2!I49="KLIEN-PVC-08mm",(Užs2!H49/1000)*Užs2!L49,0)+(IF(Užs2!J49="KLIEN-PVC-08mm",(Užs2!H49/1000)*Užs2!L49,0)))))</f>
        <v>0</v>
      </c>
      <c r="AF10" s="93">
        <f>SUM(IF(Užs2!F49="KLIEN-PVC-1mm",(Užs2!E49/1000)*Užs2!L49,0)+(IF(Užs2!G49="KLIEN-PVC-1mm",(Užs2!E49/1000)*Užs2!L49,0)+(IF(Užs2!I49="KLIEN-PVC-1mm",(Užs2!H49/1000)*Užs2!L49,0)+(IF(Užs2!J49="KLIEN-PVC-1mm",(Užs2!H49/1000)*Užs2!L49,0)))))</f>
        <v>0</v>
      </c>
      <c r="AG10" s="93">
        <f>SUM(IF(Užs2!F49="KLIEN-PVC-2mm",(Užs2!E49/1000)*Užs2!L49,0)+(IF(Užs2!G49="KLIEN-PVC-2mm",(Užs2!E49/1000)*Užs2!L49,0)+(IF(Užs2!I49="KLIEN-PVC-2mm",(Užs2!H49/1000)*Užs2!L49,0)+(IF(Užs2!J49="KLIEN-PVC-2mm",(Užs2!H49/1000)*Užs2!L49,0)))))</f>
        <v>0</v>
      </c>
      <c r="AH10" s="93">
        <f>SUM(IF(Užs2!F49="KLIEN-PVC-42/2mm",(Užs2!E49/1000)*Užs2!L49,0)+(IF(Užs2!G49="KLIEN-PVC-42/2mm",(Užs2!E49/1000)*Užs2!L49,0)+(IF(Užs2!I49="KLIEN-PVC-42/2mm",(Užs2!H49/1000)*Užs2!L49,0)+(IF(Užs2!J49="KLIEN-PVC-42/2mm",(Užs2!H49/1000)*Užs2!L49,0)))))</f>
        <v>0</v>
      </c>
      <c r="AI10" s="315">
        <f>SUM(IF(Užs2!F49="KLIEN-BESIUL-08mm",(Užs2!E49/1000)*Užs2!L49,0)+(IF(Užs2!G49="KLIEN-BESIUL-08mm",(Užs2!E49/1000)*Užs2!L49,0)+(IF(Užs2!I49="KLIEN-BESIUL-08mm",(Užs2!H49/1000)*Užs2!L49,0)+(IF(Užs2!J49="KLIEN-BESIUL-08mm",(Užs2!H49/1000)*Užs2!L49,0)))))</f>
        <v>0</v>
      </c>
      <c r="AJ10" s="315">
        <f>SUM(IF(Užs2!F49="KLIEN-BESIUL-1mm",(Užs2!E49/1000)*Užs2!L49,0)+(IF(Užs2!G49="KLIEN-BESIUL-1mm",(Užs2!E49/1000)*Užs2!L49,0)+(IF(Užs2!I49="KLIEN-BESIUL-1mm",(Užs2!H49/1000)*Užs2!L49,0)+(IF(Užs2!J49="KLIEN-BESIUL-1mm",(Užs2!H49/1000)*Užs2!L49,0)))))</f>
        <v>0</v>
      </c>
      <c r="AK10" s="315">
        <f>SUM(IF(Užs2!F49="KLIEN-BESIUL-2mm",(Užs2!E49/1000)*Užs2!L49,0)+(IF(Užs2!G49="KLIEN-BESIUL-2mm",(Užs2!E49/1000)*Užs2!L49,0)+(IF(Užs2!I49="KLIEN-BESIUL-2mm",(Užs2!H49/1000)*Užs2!L49,0)+(IF(Užs2!J49="KLIEN-BESIUL-2mm",(Užs2!H49/1000)*Užs2!L49,0)))))</f>
        <v>0</v>
      </c>
      <c r="AL10" s="94">
        <f>SUM(IF(Užs2!F49="NE-PL-PVC-04mm",(Užs2!E49/1000)*Užs2!L49,0)+(IF(Užs2!G49="NE-PL-PVC-04mm",(Užs2!E49/1000)*Užs2!L49,0)+(IF(Užs2!I49="NE-PL-PVC-04mm",(Užs2!H49/1000)*Užs2!L49,0)+(IF(Užs2!J49="NE-PL-PVC-04mm",(Užs2!H49/1000)*Užs2!L49,0)))))</f>
        <v>0</v>
      </c>
      <c r="AM10" s="94">
        <f>SUM(IF(Užs2!F49="NE-PL-PVC-06mm",(Užs2!E49/1000)*Užs2!L49,0)+(IF(Užs2!G49="NE-PL-PVC-06mm",(Užs2!E49/1000)*Užs2!L49,0)+(IF(Užs2!I49="NE-PL-PVC-06mm",(Užs2!H49/1000)*Užs2!L49,0)+(IF(Užs2!J49="NE-PL-PVC-06mm",(Užs2!H49/1000)*Užs2!L49,0)))))</f>
        <v>0</v>
      </c>
      <c r="AN10" s="94">
        <f>SUM(IF(Užs2!F49="NE-PL-PVC-08mm",(Užs2!E49/1000)*Užs2!L49,0)+(IF(Užs2!G49="NE-PL-PVC-08mm",(Užs2!E49/1000)*Užs2!L49,0)+(IF(Užs2!I49="NE-PL-PVC-08mm",(Užs2!H49/1000)*Užs2!L49,0)+(IF(Užs2!J49="NE-PL-PVC-08mm",(Užs2!H49/1000)*Užs2!L49,0)))))</f>
        <v>0</v>
      </c>
      <c r="AO10" s="94">
        <f>SUM(IF(Užs2!F49="NE-PL-PVC-1mm",(Užs2!E49/1000)*Užs2!L49,0)+(IF(Užs2!G49="NE-PL-PVC-1mm",(Užs2!E49/1000)*Užs2!L49,0)+(IF(Užs2!I49="NE-PL-PVC-1mm",(Užs2!H49/1000)*Užs2!L49,0)+(IF(Užs2!J49="NE-PL-PVC-1mm",(Užs2!H49/1000)*Užs2!L49,0)))))</f>
        <v>0</v>
      </c>
      <c r="AP10" s="94">
        <f>SUM(IF(Užs2!F49="NE-PL-PVC-2mm",(Užs2!E49/1000)*Užs2!L49,0)+(IF(Užs2!G49="NE-PL-PVC-2mm",(Užs2!E49/1000)*Užs2!L49,0)+(IF(Užs2!I49="NE-PL-PVC-2mm",(Užs2!H49/1000)*Užs2!L49,0)+(IF(Užs2!J49="NE-PL-PVC-2mm",(Užs2!H49/1000)*Užs2!L49,0)))))</f>
        <v>0</v>
      </c>
      <c r="AQ10" s="94">
        <f>SUM(IF(Užs2!F49="NE-PL-PVC-42/2mm",(Užs2!E49/1000)*Užs2!L49,0)+(IF(Užs2!G49="NE-PL-PVC-42/2mm",(Užs2!E49/1000)*Užs2!L49,0)+(IF(Užs2!I49="NE-PL-PVC-42/2mm",(Užs2!H49/1000)*Užs2!L49,0)+(IF(Užs2!J49="NE-PL-PVC-42/2mm",(Užs2!H49/1000)*Užs2!L49,0)))))</f>
        <v>0</v>
      </c>
      <c r="AR10" s="79"/>
    </row>
    <row r="11" spans="1:44" ht="17.100000000000001" customHeight="1">
      <c r="A11" s="79"/>
      <c r="B11" s="233" t="s">
        <v>425</v>
      </c>
      <c r="C11" s="237" t="s">
        <v>425</v>
      </c>
      <c r="D11" s="79"/>
      <c r="E11" s="79"/>
      <c r="F11" s="79"/>
      <c r="G11" s="79"/>
      <c r="H11" s="79"/>
      <c r="I11" s="79"/>
      <c r="J11" s="79"/>
      <c r="K11" s="87">
        <v>10</v>
      </c>
      <c r="L11" s="88">
        <f>Užs2!L50</f>
        <v>0</v>
      </c>
      <c r="M11" s="89">
        <f>(Užs2!E50/1000)*(Užs2!H50/1000)*Užs2!L50</f>
        <v>0</v>
      </c>
      <c r="N11" s="90">
        <f>SUM(IF(Užs2!F50="MEL",(Užs2!E50/1000)*Užs2!L50,0)+(IF(Užs2!G50="MEL",(Užs2!E50/1000)*Užs2!L50,0)+(IF(Užs2!I50="MEL",(Užs2!H50/1000)*Užs2!L50,0)+(IF(Užs2!J50="MEL",(Užs2!H50/1000)*Užs2!L50,0)))))</f>
        <v>0</v>
      </c>
      <c r="O11" s="91">
        <f>SUM(IF(Užs2!F50="MEL-BALTAS",(Užs2!E50/1000)*Užs2!L50,0)+(IF(Užs2!G50="MEL-BALTAS",(Užs2!E50/1000)*Užs2!L50,0)+(IF(Užs2!I50="MEL-BALTAS",(Užs2!H50/1000)*Užs2!L50,0)+(IF(Užs2!J50="MEL-BALTAS",(Užs2!H50/1000)*Užs2!L50,0)))))</f>
        <v>0</v>
      </c>
      <c r="P11" s="91">
        <f>SUM(IF(Užs2!F50="MEL-PILKAS",(Užs2!E50/1000)*Užs2!L50,0)+(IF(Užs2!G50="MEL-PILKAS",(Užs2!E50/1000)*Užs2!L50,0)+(IF(Užs2!I50="MEL-PILKAS",(Užs2!H50/1000)*Užs2!L50,0)+(IF(Užs2!J50="MEL-PILKAS",(Užs2!H50/1000)*Užs2!L50,0)))))</f>
        <v>0</v>
      </c>
      <c r="Q11" s="91">
        <f>SUM(IF(Užs2!F50="MEL-KLIENTO",(Užs2!E50/1000)*Užs2!L50,0)+(IF(Užs2!G50="MEL-KLIENTO",(Užs2!E50/1000)*Užs2!L50,0)+(IF(Užs2!I50="MEL-KLIENTO",(Užs2!H50/1000)*Užs2!L50,0)+(IF(Užs2!J50="MEL-KLIENTO",(Užs2!H50/1000)*Užs2!L50,0)))))</f>
        <v>0</v>
      </c>
      <c r="R11" s="91">
        <f>SUM(IF(Užs2!F50="MEL-NE-PL",(Užs2!E50/1000)*Užs2!L50,0)+(IF(Užs2!G50="MEL-NE-PL",(Užs2!E50/1000)*Užs2!L50,0)+(IF(Užs2!I50="MEL-NE-PL",(Užs2!H50/1000)*Užs2!L50,0)+(IF(Užs2!J50="MEL-NE-PL",(Užs2!H50/1000)*Užs2!L50,0)))))</f>
        <v>0</v>
      </c>
      <c r="S11" s="91">
        <f>SUM(IF(Užs2!F50="MEL-40mm",(Užs2!E50/1000)*Užs2!L50,0)+(IF(Užs2!G50="MEL-40mm",(Užs2!E50/1000)*Užs2!L50,0)+(IF(Užs2!I50="MEL-40mm",(Užs2!H50/1000)*Užs2!L50,0)+(IF(Užs2!J50="MEL-40mm",(Užs2!H50/1000)*Užs2!L50,0)))))</f>
        <v>0</v>
      </c>
      <c r="T11" s="92">
        <f>SUM(IF(Užs2!F50="PVC-04mm",(Užs2!E50/1000)*Užs2!L50,0)+(IF(Užs2!G50="PVC-04mm",(Užs2!E50/1000)*Užs2!L50,0)+(IF(Užs2!I50="PVC-04mm",(Užs2!H50/1000)*Užs2!L50,0)+(IF(Užs2!J50="PVC-04mm",(Užs2!H50/1000)*Užs2!L50,0)))))</f>
        <v>0</v>
      </c>
      <c r="U11" s="92">
        <f>SUM(IF(Užs2!F50="PVC-06mm",(Užs2!E50/1000)*Užs2!L50,0)+(IF(Užs2!G50="PVC-06mm",(Užs2!E50/1000)*Užs2!L50,0)+(IF(Užs2!I50="PVC-06mm",(Užs2!H50/1000)*Užs2!L50,0)+(IF(Užs2!J50="PVC-06mm",(Užs2!H50/1000)*Užs2!L50,0)))))</f>
        <v>0</v>
      </c>
      <c r="V11" s="92">
        <f>SUM(IF(Užs2!F50="PVC-08mm",(Užs2!E50/1000)*Užs2!L50,0)+(IF(Užs2!G50="PVC-08mm",(Užs2!E50/1000)*Užs2!L50,0)+(IF(Užs2!I50="PVC-08mm",(Užs2!H50/1000)*Užs2!L50,0)+(IF(Užs2!J50="PVC-08mm",(Užs2!H50/1000)*Užs2!L50,0)))))</f>
        <v>0</v>
      </c>
      <c r="W11" s="92">
        <f>SUM(IF(Užs2!F50="PVC-1mm",(Užs2!E50/1000)*Užs2!L50,0)+(IF(Užs2!G50="PVC-1mm",(Užs2!E50/1000)*Užs2!L50,0)+(IF(Užs2!I50="PVC-1mm",(Užs2!H50/1000)*Užs2!L50,0)+(IF(Užs2!J50="PVC-1mm",(Užs2!H50/1000)*Užs2!L50,0)))))</f>
        <v>0</v>
      </c>
      <c r="X11" s="92">
        <f>SUM(IF(Užs2!F50="PVC-2mm",(Užs2!E50/1000)*Užs2!L50,0)+(IF(Užs2!G50="PVC-2mm",(Užs2!E50/1000)*Užs2!L50,0)+(IF(Užs2!I50="PVC-2mm",(Užs2!H50/1000)*Užs2!L50,0)+(IF(Užs2!J50="PVC-2mm",(Užs2!H50/1000)*Užs2!L50,0)))))</f>
        <v>0</v>
      </c>
      <c r="Y11" s="92">
        <f>SUM(IF(Užs2!F50="PVC-42/2mm",(Užs2!E50/1000)*Užs2!L50,0)+(IF(Užs2!G50="PVC-42/2mm",(Užs2!E50/1000)*Užs2!L50,0)+(IF(Užs2!I50="PVC-42/2mm",(Užs2!H50/1000)*Užs2!L50,0)+(IF(Užs2!J50="PVC-42/2mm",(Užs2!H50/1000)*Užs2!L50,0)))))</f>
        <v>0</v>
      </c>
      <c r="Z11" s="313">
        <f>SUM(IF(Užs2!F50="BESIULIS-08mm",(Užs2!E50/1000)*Užs2!L50,0)+(IF(Užs2!G50="BESIULIS-08mm",(Užs2!E50/1000)*Užs2!L50,0)+(IF(Užs2!I50="BESIULIS-08mm",(Užs2!H50/1000)*Užs2!L50,0)+(IF(Užs2!J50="BESIULIS-08mm",(Užs2!H50/1000)*Užs2!L50,0)))))</f>
        <v>0</v>
      </c>
      <c r="AA11" s="313">
        <f>SUM(IF(Užs2!F50="BESIULIS-1mm",(Užs2!E50/1000)*Užs2!L50,0)+(IF(Užs2!G50="BESIULIS-1mm",(Užs2!E50/1000)*Užs2!L50,0)+(IF(Užs2!I50="BESIULIS-1mm",(Užs2!H50/1000)*Užs2!L50,0)+(IF(Užs2!J50="BESIULIS-1mm",(Užs2!H50/1000)*Užs2!L50,0)))))</f>
        <v>0</v>
      </c>
      <c r="AB11" s="313">
        <f>SUM(IF(Užs2!F50="BESIULIS-2mm",(Užs2!E50/1000)*Užs2!L50,0)+(IF(Užs2!G50="BESIULIS-2mm",(Užs2!E50/1000)*Užs2!L50,0)+(IF(Užs2!I50="BESIULIS-2mm",(Užs2!H50/1000)*Užs2!L50,0)+(IF(Užs2!J50="BESIULIS-2mm",(Užs2!H50/1000)*Užs2!L50,0)))))</f>
        <v>0</v>
      </c>
      <c r="AC11" s="93">
        <f>SUM(IF(Užs2!F50="KLIEN-PVC-04mm",(Užs2!E50/1000)*Užs2!L50,0)+(IF(Užs2!G50="KLIEN-PVC-04mm",(Užs2!E50/1000)*Užs2!L50,0)+(IF(Užs2!I50="KLIEN-PVC-04mm",(Užs2!H50/1000)*Užs2!L50,0)+(IF(Užs2!J50="KLIEN-PVC-04mm",(Užs2!H50/1000)*Užs2!L50,0)))))</f>
        <v>0</v>
      </c>
      <c r="AD11" s="93">
        <f>SUM(IF(Užs2!F50="KLIEN-PVC-06mm",(Užs2!E50/1000)*Užs2!L50,0)+(IF(Užs2!G50="KLIEN-PVC-06mm",(Užs2!E50/1000)*Užs2!L50,0)+(IF(Užs2!I50="KLIEN-PVC-06mm",(Užs2!H50/1000)*Užs2!L50,0)+(IF(Užs2!J50="KLIEN-PVC-06mm",(Užs2!H50/1000)*Užs2!L50,0)))))</f>
        <v>0</v>
      </c>
      <c r="AE11" s="93">
        <f>SUM(IF(Užs2!F50="KLIEN-PVC-08mm",(Užs2!E50/1000)*Užs2!L50,0)+(IF(Užs2!G50="KLIEN-PVC-08mm",(Užs2!E50/1000)*Užs2!L50,0)+(IF(Užs2!I50="KLIEN-PVC-08mm",(Užs2!H50/1000)*Užs2!L50,0)+(IF(Užs2!J50="KLIEN-PVC-08mm",(Užs2!H50/1000)*Užs2!L50,0)))))</f>
        <v>0</v>
      </c>
      <c r="AF11" s="93">
        <f>SUM(IF(Užs2!F50="KLIEN-PVC-1mm",(Užs2!E50/1000)*Užs2!L50,0)+(IF(Užs2!G50="KLIEN-PVC-1mm",(Užs2!E50/1000)*Užs2!L50,0)+(IF(Užs2!I50="KLIEN-PVC-1mm",(Užs2!H50/1000)*Užs2!L50,0)+(IF(Užs2!J50="KLIEN-PVC-1mm",(Užs2!H50/1000)*Užs2!L50,0)))))</f>
        <v>0</v>
      </c>
      <c r="AG11" s="93">
        <f>SUM(IF(Užs2!F50="KLIEN-PVC-2mm",(Užs2!E50/1000)*Užs2!L50,0)+(IF(Užs2!G50="KLIEN-PVC-2mm",(Užs2!E50/1000)*Užs2!L50,0)+(IF(Užs2!I50="KLIEN-PVC-2mm",(Užs2!H50/1000)*Užs2!L50,0)+(IF(Užs2!J50="KLIEN-PVC-2mm",(Užs2!H50/1000)*Užs2!L50,0)))))</f>
        <v>0</v>
      </c>
      <c r="AH11" s="93">
        <f>SUM(IF(Užs2!F50="KLIEN-PVC-42/2mm",(Užs2!E50/1000)*Užs2!L50,0)+(IF(Užs2!G50="KLIEN-PVC-42/2mm",(Užs2!E50/1000)*Užs2!L50,0)+(IF(Užs2!I50="KLIEN-PVC-42/2mm",(Užs2!H50/1000)*Užs2!L50,0)+(IF(Užs2!J50="KLIEN-PVC-42/2mm",(Užs2!H50/1000)*Užs2!L50,0)))))</f>
        <v>0</v>
      </c>
      <c r="AI11" s="315">
        <f>SUM(IF(Užs2!F50="KLIEN-BESIUL-08mm",(Užs2!E50/1000)*Užs2!L50,0)+(IF(Užs2!G50="KLIEN-BESIUL-08mm",(Užs2!E50/1000)*Užs2!L50,0)+(IF(Užs2!I50="KLIEN-BESIUL-08mm",(Užs2!H50/1000)*Užs2!L50,0)+(IF(Užs2!J50="KLIEN-BESIUL-08mm",(Užs2!H50/1000)*Užs2!L50,0)))))</f>
        <v>0</v>
      </c>
      <c r="AJ11" s="315">
        <f>SUM(IF(Užs2!F50="KLIEN-BESIUL-1mm",(Užs2!E50/1000)*Užs2!L50,0)+(IF(Užs2!G50="KLIEN-BESIUL-1mm",(Užs2!E50/1000)*Užs2!L50,0)+(IF(Užs2!I50="KLIEN-BESIUL-1mm",(Užs2!H50/1000)*Užs2!L50,0)+(IF(Užs2!J50="KLIEN-BESIUL-1mm",(Užs2!H50/1000)*Užs2!L50,0)))))</f>
        <v>0</v>
      </c>
      <c r="AK11" s="315">
        <f>SUM(IF(Užs2!F50="KLIEN-BESIUL-2mm",(Užs2!E50/1000)*Užs2!L50,0)+(IF(Užs2!G50="KLIEN-BESIUL-2mm",(Užs2!E50/1000)*Užs2!L50,0)+(IF(Užs2!I50="KLIEN-BESIUL-2mm",(Užs2!H50/1000)*Užs2!L50,0)+(IF(Užs2!J50="KLIEN-BESIUL-2mm",(Užs2!H50/1000)*Užs2!L50,0)))))</f>
        <v>0</v>
      </c>
      <c r="AL11" s="94">
        <f>SUM(IF(Užs2!F50="NE-PL-PVC-04mm",(Užs2!E50/1000)*Užs2!L50,0)+(IF(Užs2!G50="NE-PL-PVC-04mm",(Užs2!E50/1000)*Užs2!L50,0)+(IF(Užs2!I50="NE-PL-PVC-04mm",(Užs2!H50/1000)*Užs2!L50,0)+(IF(Užs2!J50="NE-PL-PVC-04mm",(Užs2!H50/1000)*Užs2!L50,0)))))</f>
        <v>0</v>
      </c>
      <c r="AM11" s="94">
        <f>SUM(IF(Užs2!F50="NE-PL-PVC-06mm",(Užs2!E50/1000)*Užs2!L50,0)+(IF(Užs2!G50="NE-PL-PVC-06mm",(Užs2!E50/1000)*Užs2!L50,0)+(IF(Užs2!I50="NE-PL-PVC-06mm",(Užs2!H50/1000)*Užs2!L50,0)+(IF(Užs2!J50="NE-PL-PVC-06mm",(Užs2!H50/1000)*Užs2!L50,0)))))</f>
        <v>0</v>
      </c>
      <c r="AN11" s="94">
        <f>SUM(IF(Užs2!F50="NE-PL-PVC-08mm",(Užs2!E50/1000)*Užs2!L50,0)+(IF(Užs2!G50="NE-PL-PVC-08mm",(Užs2!E50/1000)*Užs2!L50,0)+(IF(Užs2!I50="NE-PL-PVC-08mm",(Užs2!H50/1000)*Užs2!L50,0)+(IF(Užs2!J50="NE-PL-PVC-08mm",(Užs2!H50/1000)*Užs2!L50,0)))))</f>
        <v>0</v>
      </c>
      <c r="AO11" s="94">
        <f>SUM(IF(Užs2!F50="NE-PL-PVC-1mm",(Užs2!E50/1000)*Užs2!L50,0)+(IF(Užs2!G50="NE-PL-PVC-1mm",(Užs2!E50/1000)*Užs2!L50,0)+(IF(Užs2!I50="NE-PL-PVC-1mm",(Užs2!H50/1000)*Užs2!L50,0)+(IF(Užs2!J50="NE-PL-PVC-1mm",(Užs2!H50/1000)*Užs2!L50,0)))))</f>
        <v>0</v>
      </c>
      <c r="AP11" s="94">
        <f>SUM(IF(Užs2!F50="NE-PL-PVC-2mm",(Užs2!E50/1000)*Užs2!L50,0)+(IF(Užs2!G50="NE-PL-PVC-2mm",(Užs2!E50/1000)*Užs2!L50,0)+(IF(Užs2!I50="NE-PL-PVC-2mm",(Užs2!H50/1000)*Užs2!L50,0)+(IF(Užs2!J50="NE-PL-PVC-2mm",(Užs2!H50/1000)*Užs2!L50,0)))))</f>
        <v>0</v>
      </c>
      <c r="AQ11" s="94">
        <f>SUM(IF(Užs2!F50="NE-PL-PVC-42/2mm",(Užs2!E50/1000)*Užs2!L50,0)+(IF(Užs2!G50="NE-PL-PVC-42/2mm",(Užs2!E50/1000)*Užs2!L50,0)+(IF(Užs2!I50="NE-PL-PVC-42/2mm",(Užs2!H50/1000)*Užs2!L50,0)+(IF(Užs2!J50="NE-PL-PVC-42/2mm",(Užs2!H50/1000)*Užs2!L50,0)))))</f>
        <v>0</v>
      </c>
      <c r="AR11" s="79"/>
    </row>
    <row r="12" spans="1:44" ht="17.100000000000001" customHeight="1">
      <c r="A12" s="79"/>
      <c r="B12" s="233" t="s">
        <v>32</v>
      </c>
      <c r="C12" s="236" t="s">
        <v>419</v>
      </c>
      <c r="D12" s="79"/>
      <c r="E12" s="79"/>
      <c r="F12" s="79"/>
      <c r="G12" s="79"/>
      <c r="H12" s="79"/>
      <c r="I12" s="79"/>
      <c r="J12" s="79"/>
      <c r="K12" s="87">
        <v>11</v>
      </c>
      <c r="L12" s="88">
        <f>Užs2!L51</f>
        <v>0</v>
      </c>
      <c r="M12" s="89">
        <f>(Užs2!E51/1000)*(Užs2!H51/1000)*Užs2!L51</f>
        <v>0</v>
      </c>
      <c r="N12" s="90">
        <f>SUM(IF(Užs2!F51="MEL",(Užs2!E51/1000)*Užs2!L51,0)+(IF(Užs2!G51="MEL",(Užs2!E51/1000)*Užs2!L51,0)+(IF(Užs2!I51="MEL",(Užs2!H51/1000)*Užs2!L51,0)+(IF(Užs2!J51="MEL",(Užs2!H51/1000)*Užs2!L51,0)))))</f>
        <v>0</v>
      </c>
      <c r="O12" s="91">
        <f>SUM(IF(Užs2!F51="MEL-BALTAS",(Užs2!E51/1000)*Užs2!L51,0)+(IF(Užs2!G51="MEL-BALTAS",(Užs2!E51/1000)*Užs2!L51,0)+(IF(Užs2!I51="MEL-BALTAS",(Užs2!H51/1000)*Užs2!L51,0)+(IF(Užs2!J51="MEL-BALTAS",(Užs2!H51/1000)*Užs2!L51,0)))))</f>
        <v>0</v>
      </c>
      <c r="P12" s="91">
        <f>SUM(IF(Užs2!F51="MEL-PILKAS",(Užs2!E51/1000)*Užs2!L51,0)+(IF(Užs2!G51="MEL-PILKAS",(Užs2!E51/1000)*Užs2!L51,0)+(IF(Užs2!I51="MEL-PILKAS",(Užs2!H51/1000)*Užs2!L51,0)+(IF(Užs2!J51="MEL-PILKAS",(Užs2!H51/1000)*Užs2!L51,0)))))</f>
        <v>0</v>
      </c>
      <c r="Q12" s="91">
        <f>SUM(IF(Užs2!F51="MEL-KLIENTO",(Užs2!E51/1000)*Užs2!L51,0)+(IF(Užs2!G51="MEL-KLIENTO",(Užs2!E51/1000)*Užs2!L51,0)+(IF(Užs2!I51="MEL-KLIENTO",(Užs2!H51/1000)*Užs2!L51,0)+(IF(Užs2!J51="MEL-KLIENTO",(Užs2!H51/1000)*Užs2!L51,0)))))</f>
        <v>0</v>
      </c>
      <c r="R12" s="91">
        <f>SUM(IF(Užs2!F51="MEL-NE-PL",(Užs2!E51/1000)*Užs2!L51,0)+(IF(Užs2!G51="MEL-NE-PL",(Užs2!E51/1000)*Užs2!L51,0)+(IF(Užs2!I51="MEL-NE-PL",(Užs2!H51/1000)*Užs2!L51,0)+(IF(Užs2!J51="MEL-NE-PL",(Užs2!H51/1000)*Užs2!L51,0)))))</f>
        <v>0</v>
      </c>
      <c r="S12" s="91">
        <f>SUM(IF(Užs2!F51="MEL-40mm",(Užs2!E51/1000)*Užs2!L51,0)+(IF(Užs2!G51="MEL-40mm",(Užs2!E51/1000)*Užs2!L51,0)+(IF(Užs2!I51="MEL-40mm",(Užs2!H51/1000)*Užs2!L51,0)+(IF(Užs2!J51="MEL-40mm",(Užs2!H51/1000)*Užs2!L51,0)))))</f>
        <v>0</v>
      </c>
      <c r="T12" s="92">
        <f>SUM(IF(Užs2!F51="PVC-04mm",(Užs2!E51/1000)*Užs2!L51,0)+(IF(Užs2!G51="PVC-04mm",(Užs2!E51/1000)*Užs2!L51,0)+(IF(Užs2!I51="PVC-04mm",(Užs2!H51/1000)*Užs2!L51,0)+(IF(Užs2!J51="PVC-04mm",(Užs2!H51/1000)*Užs2!L51,0)))))</f>
        <v>0</v>
      </c>
      <c r="U12" s="92">
        <f>SUM(IF(Užs2!F51="PVC-06mm",(Užs2!E51/1000)*Užs2!L51,0)+(IF(Užs2!G51="PVC-06mm",(Užs2!E51/1000)*Užs2!L51,0)+(IF(Užs2!I51="PVC-06mm",(Užs2!H51/1000)*Užs2!L51,0)+(IF(Užs2!J51="PVC-06mm",(Užs2!H51/1000)*Užs2!L51,0)))))</f>
        <v>0</v>
      </c>
      <c r="V12" s="92">
        <f>SUM(IF(Užs2!F51="PVC-08mm",(Užs2!E51/1000)*Užs2!L51,0)+(IF(Užs2!G51="PVC-08mm",(Užs2!E51/1000)*Užs2!L51,0)+(IF(Užs2!I51="PVC-08mm",(Užs2!H51/1000)*Užs2!L51,0)+(IF(Užs2!J51="PVC-08mm",(Užs2!H51/1000)*Užs2!L51,0)))))</f>
        <v>0</v>
      </c>
      <c r="W12" s="92">
        <f>SUM(IF(Užs2!F51="PVC-1mm",(Užs2!E51/1000)*Užs2!L51,0)+(IF(Užs2!G51="PVC-1mm",(Užs2!E51/1000)*Užs2!L51,0)+(IF(Užs2!I51="PVC-1mm",(Užs2!H51/1000)*Užs2!L51,0)+(IF(Užs2!J51="PVC-1mm",(Užs2!H51/1000)*Užs2!L51,0)))))</f>
        <v>0</v>
      </c>
      <c r="X12" s="92">
        <f>SUM(IF(Užs2!F51="PVC-2mm",(Užs2!E51/1000)*Užs2!L51,0)+(IF(Užs2!G51="PVC-2mm",(Užs2!E51/1000)*Užs2!L51,0)+(IF(Užs2!I51="PVC-2mm",(Užs2!H51/1000)*Užs2!L51,0)+(IF(Užs2!J51="PVC-2mm",(Užs2!H51/1000)*Užs2!L51,0)))))</f>
        <v>0</v>
      </c>
      <c r="Y12" s="92">
        <f>SUM(IF(Užs2!F51="PVC-42/2mm",(Užs2!E51/1000)*Užs2!L51,0)+(IF(Užs2!G51="PVC-42/2mm",(Užs2!E51/1000)*Užs2!L51,0)+(IF(Užs2!I51="PVC-42/2mm",(Užs2!H51/1000)*Užs2!L51,0)+(IF(Užs2!J51="PVC-42/2mm",(Užs2!H51/1000)*Užs2!L51,0)))))</f>
        <v>0</v>
      </c>
      <c r="Z12" s="313">
        <f>SUM(IF(Užs2!F51="BESIULIS-08mm",(Užs2!E51/1000)*Užs2!L51,0)+(IF(Užs2!G51="BESIULIS-08mm",(Užs2!E51/1000)*Užs2!L51,0)+(IF(Užs2!I51="BESIULIS-08mm",(Užs2!H51/1000)*Užs2!L51,0)+(IF(Užs2!J51="BESIULIS-08mm",(Užs2!H51/1000)*Užs2!L51,0)))))</f>
        <v>0</v>
      </c>
      <c r="AA12" s="313">
        <f>SUM(IF(Užs2!F51="BESIULIS-1mm",(Užs2!E51/1000)*Užs2!L51,0)+(IF(Užs2!G51="BESIULIS-1mm",(Užs2!E51/1000)*Užs2!L51,0)+(IF(Užs2!I51="BESIULIS-1mm",(Užs2!H51/1000)*Užs2!L51,0)+(IF(Užs2!J51="BESIULIS-1mm",(Užs2!H51/1000)*Užs2!L51,0)))))</f>
        <v>0</v>
      </c>
      <c r="AB12" s="313">
        <f>SUM(IF(Užs2!F51="BESIULIS-2mm",(Užs2!E51/1000)*Užs2!L51,0)+(IF(Užs2!G51="BESIULIS-2mm",(Užs2!E51/1000)*Užs2!L51,0)+(IF(Užs2!I51="BESIULIS-2mm",(Užs2!H51/1000)*Užs2!L51,0)+(IF(Užs2!J51="BESIULIS-2mm",(Užs2!H51/1000)*Užs2!L51,0)))))</f>
        <v>0</v>
      </c>
      <c r="AC12" s="93">
        <f>SUM(IF(Užs2!F51="KLIEN-PVC-04mm",(Užs2!E51/1000)*Užs2!L51,0)+(IF(Užs2!G51="KLIEN-PVC-04mm",(Užs2!E51/1000)*Užs2!L51,0)+(IF(Užs2!I51="KLIEN-PVC-04mm",(Užs2!H51/1000)*Užs2!L51,0)+(IF(Užs2!J51="KLIEN-PVC-04mm",(Užs2!H51/1000)*Užs2!L51,0)))))</f>
        <v>0</v>
      </c>
      <c r="AD12" s="93">
        <f>SUM(IF(Užs2!F51="KLIEN-PVC-06mm",(Užs2!E51/1000)*Užs2!L51,0)+(IF(Užs2!G51="KLIEN-PVC-06mm",(Užs2!E51/1000)*Užs2!L51,0)+(IF(Užs2!I51="KLIEN-PVC-06mm",(Užs2!H51/1000)*Užs2!L51,0)+(IF(Užs2!J51="KLIEN-PVC-06mm",(Užs2!H51/1000)*Užs2!L51,0)))))</f>
        <v>0</v>
      </c>
      <c r="AE12" s="93">
        <f>SUM(IF(Užs2!F51="KLIEN-PVC-08mm",(Užs2!E51/1000)*Užs2!L51,0)+(IF(Užs2!G51="KLIEN-PVC-08mm",(Užs2!E51/1000)*Užs2!L51,0)+(IF(Užs2!I51="KLIEN-PVC-08mm",(Užs2!H51/1000)*Užs2!L51,0)+(IF(Užs2!J51="KLIEN-PVC-08mm",(Užs2!H51/1000)*Užs2!L51,0)))))</f>
        <v>0</v>
      </c>
      <c r="AF12" s="93">
        <f>SUM(IF(Užs2!F51="KLIEN-PVC-1mm",(Užs2!E51/1000)*Užs2!L51,0)+(IF(Užs2!G51="KLIEN-PVC-1mm",(Užs2!E51/1000)*Užs2!L51,0)+(IF(Užs2!I51="KLIEN-PVC-1mm",(Užs2!H51/1000)*Užs2!L51,0)+(IF(Užs2!J51="KLIEN-PVC-1mm",(Užs2!H51/1000)*Užs2!L51,0)))))</f>
        <v>0</v>
      </c>
      <c r="AG12" s="93">
        <f>SUM(IF(Užs2!F51="KLIEN-PVC-2mm",(Užs2!E51/1000)*Užs2!L51,0)+(IF(Užs2!G51="KLIEN-PVC-2mm",(Užs2!E51/1000)*Užs2!L51,0)+(IF(Užs2!I51="KLIEN-PVC-2mm",(Užs2!H51/1000)*Užs2!L51,0)+(IF(Užs2!J51="KLIEN-PVC-2mm",(Užs2!H51/1000)*Užs2!L51,0)))))</f>
        <v>0</v>
      </c>
      <c r="AH12" s="93">
        <f>SUM(IF(Užs2!F51="KLIEN-PVC-42/2mm",(Užs2!E51/1000)*Užs2!L51,0)+(IF(Užs2!G51="KLIEN-PVC-42/2mm",(Užs2!E51/1000)*Užs2!L51,0)+(IF(Užs2!I51="KLIEN-PVC-42/2mm",(Užs2!H51/1000)*Užs2!L51,0)+(IF(Užs2!J51="KLIEN-PVC-42/2mm",(Užs2!H51/1000)*Užs2!L51,0)))))</f>
        <v>0</v>
      </c>
      <c r="AI12" s="315">
        <f>SUM(IF(Užs2!F51="KLIEN-BESIUL-08mm",(Užs2!E51/1000)*Užs2!L51,0)+(IF(Užs2!G51="KLIEN-BESIUL-08mm",(Užs2!E51/1000)*Užs2!L51,0)+(IF(Užs2!I51="KLIEN-BESIUL-08mm",(Užs2!H51/1000)*Užs2!L51,0)+(IF(Užs2!J51="KLIEN-BESIUL-08mm",(Užs2!H51/1000)*Užs2!L51,0)))))</f>
        <v>0</v>
      </c>
      <c r="AJ12" s="315">
        <f>SUM(IF(Užs2!F51="KLIEN-BESIUL-1mm",(Užs2!E51/1000)*Užs2!L51,0)+(IF(Užs2!G51="KLIEN-BESIUL-1mm",(Užs2!E51/1000)*Užs2!L51,0)+(IF(Užs2!I51="KLIEN-BESIUL-1mm",(Užs2!H51/1000)*Užs2!L51,0)+(IF(Užs2!J51="KLIEN-BESIUL-1mm",(Užs2!H51/1000)*Užs2!L51,0)))))</f>
        <v>0</v>
      </c>
      <c r="AK12" s="315">
        <f>SUM(IF(Užs2!F51="KLIEN-BESIUL-2mm",(Užs2!E51/1000)*Užs2!L51,0)+(IF(Užs2!G51="KLIEN-BESIUL-2mm",(Užs2!E51/1000)*Užs2!L51,0)+(IF(Užs2!I51="KLIEN-BESIUL-2mm",(Užs2!H51/1000)*Užs2!L51,0)+(IF(Užs2!J51="KLIEN-BESIUL-2mm",(Užs2!H51/1000)*Užs2!L51,0)))))</f>
        <v>0</v>
      </c>
      <c r="AL12" s="94">
        <f>SUM(IF(Užs2!F51="NE-PL-PVC-04mm",(Užs2!E51/1000)*Užs2!L51,0)+(IF(Užs2!G51="NE-PL-PVC-04mm",(Užs2!E51/1000)*Užs2!L51,0)+(IF(Užs2!I51="NE-PL-PVC-04mm",(Užs2!H51/1000)*Užs2!L51,0)+(IF(Užs2!J51="NE-PL-PVC-04mm",(Užs2!H51/1000)*Užs2!L51,0)))))</f>
        <v>0</v>
      </c>
      <c r="AM12" s="94">
        <f>SUM(IF(Užs2!F51="NE-PL-PVC-06mm",(Užs2!E51/1000)*Užs2!L51,0)+(IF(Užs2!G51="NE-PL-PVC-06mm",(Užs2!E51/1000)*Užs2!L51,0)+(IF(Užs2!I51="NE-PL-PVC-06mm",(Užs2!H51/1000)*Užs2!L51,0)+(IF(Užs2!J51="NE-PL-PVC-06mm",(Užs2!H51/1000)*Užs2!L51,0)))))</f>
        <v>0</v>
      </c>
      <c r="AN12" s="94">
        <f>SUM(IF(Užs2!F51="NE-PL-PVC-08mm",(Užs2!E51/1000)*Užs2!L51,0)+(IF(Užs2!G51="NE-PL-PVC-08mm",(Užs2!E51/1000)*Užs2!L51,0)+(IF(Užs2!I51="NE-PL-PVC-08mm",(Užs2!H51/1000)*Užs2!L51,0)+(IF(Užs2!J51="NE-PL-PVC-08mm",(Užs2!H51/1000)*Užs2!L51,0)))))</f>
        <v>0</v>
      </c>
      <c r="AO12" s="94">
        <f>SUM(IF(Užs2!F51="NE-PL-PVC-1mm",(Užs2!E51/1000)*Užs2!L51,0)+(IF(Užs2!G51="NE-PL-PVC-1mm",(Užs2!E51/1000)*Užs2!L51,0)+(IF(Užs2!I51="NE-PL-PVC-1mm",(Užs2!H51/1000)*Užs2!L51,0)+(IF(Užs2!J51="NE-PL-PVC-1mm",(Užs2!H51/1000)*Užs2!L51,0)))))</f>
        <v>0</v>
      </c>
      <c r="AP12" s="94">
        <f>SUM(IF(Užs2!F51="NE-PL-PVC-2mm",(Užs2!E51/1000)*Užs2!L51,0)+(IF(Užs2!G51="NE-PL-PVC-2mm",(Užs2!E51/1000)*Užs2!L51,0)+(IF(Užs2!I51="NE-PL-PVC-2mm",(Užs2!H51/1000)*Užs2!L51,0)+(IF(Užs2!J51="NE-PL-PVC-2mm",(Užs2!H51/1000)*Užs2!L51,0)))))</f>
        <v>0</v>
      </c>
      <c r="AQ12" s="94">
        <f>SUM(IF(Užs2!F51="NE-PL-PVC-42/2mm",(Užs2!E51/1000)*Užs2!L51,0)+(IF(Užs2!G51="NE-PL-PVC-42/2mm",(Užs2!E51/1000)*Užs2!L51,0)+(IF(Užs2!I51="NE-PL-PVC-42/2mm",(Užs2!H51/1000)*Užs2!L51,0)+(IF(Užs2!J51="NE-PL-PVC-42/2mm",(Užs2!H51/1000)*Užs2!L51,0)))))</f>
        <v>0</v>
      </c>
      <c r="AR12" s="79"/>
    </row>
    <row r="13" spans="1:44" ht="17.100000000000001" customHeight="1">
      <c r="A13" s="79"/>
      <c r="B13" s="233" t="s">
        <v>410</v>
      </c>
      <c r="C13" s="236" t="s">
        <v>420</v>
      </c>
      <c r="D13" s="79"/>
      <c r="E13" s="79"/>
      <c r="F13" s="79"/>
      <c r="G13" s="79"/>
      <c r="H13" s="79"/>
      <c r="I13" s="79"/>
      <c r="J13" s="79"/>
      <c r="K13" s="87">
        <v>12</v>
      </c>
      <c r="L13" s="88">
        <f>Užs2!L52</f>
        <v>0</v>
      </c>
      <c r="M13" s="89">
        <f>(Užs2!E52/1000)*(Užs2!H52/1000)*Užs2!L52</f>
        <v>0</v>
      </c>
      <c r="N13" s="90">
        <f>SUM(IF(Užs2!F52="MEL",(Užs2!E52/1000)*Užs2!L52,0)+(IF(Užs2!G52="MEL",(Užs2!E52/1000)*Užs2!L52,0)+(IF(Užs2!I52="MEL",(Užs2!H52/1000)*Užs2!L52,0)+(IF(Užs2!J52="MEL",(Užs2!H52/1000)*Užs2!L52,0)))))</f>
        <v>0</v>
      </c>
      <c r="O13" s="91">
        <f>SUM(IF(Užs2!F52="MEL-BALTAS",(Užs2!E52/1000)*Užs2!L52,0)+(IF(Užs2!G52="MEL-BALTAS",(Užs2!E52/1000)*Užs2!L52,0)+(IF(Užs2!I52="MEL-BALTAS",(Užs2!H52/1000)*Užs2!L52,0)+(IF(Užs2!J52="MEL-BALTAS",(Užs2!H52/1000)*Užs2!L52,0)))))</f>
        <v>0</v>
      </c>
      <c r="P13" s="91">
        <f>SUM(IF(Užs2!F52="MEL-PILKAS",(Užs2!E52/1000)*Užs2!L52,0)+(IF(Užs2!G52="MEL-PILKAS",(Užs2!E52/1000)*Užs2!L52,0)+(IF(Užs2!I52="MEL-PILKAS",(Užs2!H52/1000)*Užs2!L52,0)+(IF(Užs2!J52="MEL-PILKAS",(Užs2!H52/1000)*Užs2!L52,0)))))</f>
        <v>0</v>
      </c>
      <c r="Q13" s="91">
        <f>SUM(IF(Užs2!F52="MEL-KLIENTO",(Užs2!E52/1000)*Užs2!L52,0)+(IF(Užs2!G52="MEL-KLIENTO",(Užs2!E52/1000)*Užs2!L52,0)+(IF(Užs2!I52="MEL-KLIENTO",(Užs2!H52/1000)*Užs2!L52,0)+(IF(Užs2!J52="MEL-KLIENTO",(Užs2!H52/1000)*Užs2!L52,0)))))</f>
        <v>0</v>
      </c>
      <c r="R13" s="91">
        <f>SUM(IF(Užs2!F52="MEL-NE-PL",(Užs2!E52/1000)*Užs2!L52,0)+(IF(Užs2!G52="MEL-NE-PL",(Užs2!E52/1000)*Užs2!L52,0)+(IF(Užs2!I52="MEL-NE-PL",(Užs2!H52/1000)*Užs2!L52,0)+(IF(Užs2!J52="MEL-NE-PL",(Užs2!H52/1000)*Užs2!L52,0)))))</f>
        <v>0</v>
      </c>
      <c r="S13" s="91">
        <f>SUM(IF(Užs2!F52="MEL-40mm",(Užs2!E52/1000)*Užs2!L52,0)+(IF(Užs2!G52="MEL-40mm",(Užs2!E52/1000)*Užs2!L52,0)+(IF(Užs2!I52="MEL-40mm",(Užs2!H52/1000)*Užs2!L52,0)+(IF(Užs2!J52="MEL-40mm",(Užs2!H52/1000)*Užs2!L52,0)))))</f>
        <v>0</v>
      </c>
      <c r="T13" s="92">
        <f>SUM(IF(Užs2!F52="PVC-04mm",(Užs2!E52/1000)*Užs2!L52,0)+(IF(Užs2!G52="PVC-04mm",(Užs2!E52/1000)*Užs2!L52,0)+(IF(Užs2!I52="PVC-04mm",(Užs2!H52/1000)*Užs2!L52,0)+(IF(Užs2!J52="PVC-04mm",(Užs2!H52/1000)*Užs2!L52,0)))))</f>
        <v>0</v>
      </c>
      <c r="U13" s="92">
        <f>SUM(IF(Užs2!F52="PVC-06mm",(Užs2!E52/1000)*Užs2!L52,0)+(IF(Užs2!G52="PVC-06mm",(Užs2!E52/1000)*Užs2!L52,0)+(IF(Užs2!I52="PVC-06mm",(Užs2!H52/1000)*Užs2!L52,0)+(IF(Užs2!J52="PVC-06mm",(Užs2!H52/1000)*Užs2!L52,0)))))</f>
        <v>0</v>
      </c>
      <c r="V13" s="92">
        <f>SUM(IF(Užs2!F52="PVC-08mm",(Užs2!E52/1000)*Užs2!L52,0)+(IF(Užs2!G52="PVC-08mm",(Užs2!E52/1000)*Užs2!L52,0)+(IF(Užs2!I52="PVC-08mm",(Užs2!H52/1000)*Užs2!L52,0)+(IF(Užs2!J52="PVC-08mm",(Užs2!H52/1000)*Užs2!L52,0)))))</f>
        <v>0</v>
      </c>
      <c r="W13" s="92">
        <f>SUM(IF(Užs2!F52="PVC-1mm",(Užs2!E52/1000)*Užs2!L52,0)+(IF(Užs2!G52="PVC-1mm",(Užs2!E52/1000)*Užs2!L52,0)+(IF(Užs2!I52="PVC-1mm",(Užs2!H52/1000)*Užs2!L52,0)+(IF(Užs2!J52="PVC-1mm",(Užs2!H52/1000)*Užs2!L52,0)))))</f>
        <v>0</v>
      </c>
      <c r="X13" s="92">
        <f>SUM(IF(Užs2!F52="PVC-2mm",(Užs2!E52/1000)*Užs2!L52,0)+(IF(Užs2!G52="PVC-2mm",(Užs2!E52/1000)*Užs2!L52,0)+(IF(Užs2!I52="PVC-2mm",(Užs2!H52/1000)*Užs2!L52,0)+(IF(Užs2!J52="PVC-2mm",(Užs2!H52/1000)*Užs2!L52,0)))))</f>
        <v>0</v>
      </c>
      <c r="Y13" s="92">
        <f>SUM(IF(Užs2!F52="PVC-42/2mm",(Užs2!E52/1000)*Užs2!L52,0)+(IF(Užs2!G52="PVC-42/2mm",(Užs2!E52/1000)*Užs2!L52,0)+(IF(Užs2!I52="PVC-42/2mm",(Užs2!H52/1000)*Užs2!L52,0)+(IF(Užs2!J52="PVC-42/2mm",(Užs2!H52/1000)*Užs2!L52,0)))))</f>
        <v>0</v>
      </c>
      <c r="Z13" s="313">
        <f>SUM(IF(Užs2!F52="BESIULIS-08mm",(Užs2!E52/1000)*Užs2!L52,0)+(IF(Užs2!G52="BESIULIS-08mm",(Užs2!E52/1000)*Užs2!L52,0)+(IF(Užs2!I52="BESIULIS-08mm",(Užs2!H52/1000)*Užs2!L52,0)+(IF(Užs2!J52="BESIULIS-08mm",(Užs2!H52/1000)*Užs2!L52,0)))))</f>
        <v>0</v>
      </c>
      <c r="AA13" s="313">
        <f>SUM(IF(Užs2!F52="BESIULIS-1mm",(Užs2!E52/1000)*Užs2!L52,0)+(IF(Užs2!G52="BESIULIS-1mm",(Užs2!E52/1000)*Užs2!L52,0)+(IF(Užs2!I52="BESIULIS-1mm",(Užs2!H52/1000)*Užs2!L52,0)+(IF(Užs2!J52="BESIULIS-1mm",(Užs2!H52/1000)*Užs2!L52,0)))))</f>
        <v>0</v>
      </c>
      <c r="AB13" s="313">
        <f>SUM(IF(Užs2!F52="BESIULIS-2mm",(Užs2!E52/1000)*Užs2!L52,0)+(IF(Užs2!G52="BESIULIS-2mm",(Užs2!E52/1000)*Užs2!L52,0)+(IF(Užs2!I52="BESIULIS-2mm",(Užs2!H52/1000)*Užs2!L52,0)+(IF(Užs2!J52="BESIULIS-2mm",(Užs2!H52/1000)*Užs2!L52,0)))))</f>
        <v>0</v>
      </c>
      <c r="AC13" s="93">
        <f>SUM(IF(Užs2!F52="KLIEN-PVC-04mm",(Užs2!E52/1000)*Užs2!L52,0)+(IF(Užs2!G52="KLIEN-PVC-04mm",(Užs2!E52/1000)*Užs2!L52,0)+(IF(Užs2!I52="KLIEN-PVC-04mm",(Užs2!H52/1000)*Užs2!L52,0)+(IF(Užs2!J52="KLIEN-PVC-04mm",(Užs2!H52/1000)*Užs2!L52,0)))))</f>
        <v>0</v>
      </c>
      <c r="AD13" s="93">
        <f>SUM(IF(Užs2!F52="KLIEN-PVC-06mm",(Užs2!E52/1000)*Užs2!L52,0)+(IF(Užs2!G52="KLIEN-PVC-06mm",(Užs2!E52/1000)*Užs2!L52,0)+(IF(Užs2!I52="KLIEN-PVC-06mm",(Užs2!H52/1000)*Užs2!L52,0)+(IF(Užs2!J52="KLIEN-PVC-06mm",(Užs2!H52/1000)*Užs2!L52,0)))))</f>
        <v>0</v>
      </c>
      <c r="AE13" s="93">
        <f>SUM(IF(Užs2!F52="KLIEN-PVC-08mm",(Užs2!E52/1000)*Užs2!L52,0)+(IF(Užs2!G52="KLIEN-PVC-08mm",(Užs2!E52/1000)*Užs2!L52,0)+(IF(Užs2!I52="KLIEN-PVC-08mm",(Užs2!H52/1000)*Užs2!L52,0)+(IF(Užs2!J52="KLIEN-PVC-08mm",(Užs2!H52/1000)*Užs2!L52,0)))))</f>
        <v>0</v>
      </c>
      <c r="AF13" s="93">
        <f>SUM(IF(Užs2!F52="KLIEN-PVC-1mm",(Užs2!E52/1000)*Užs2!L52,0)+(IF(Užs2!G52="KLIEN-PVC-1mm",(Užs2!E52/1000)*Užs2!L52,0)+(IF(Užs2!I52="KLIEN-PVC-1mm",(Užs2!H52/1000)*Užs2!L52,0)+(IF(Užs2!J52="KLIEN-PVC-1mm",(Užs2!H52/1000)*Užs2!L52,0)))))</f>
        <v>0</v>
      </c>
      <c r="AG13" s="93">
        <f>SUM(IF(Užs2!F52="KLIEN-PVC-2mm",(Užs2!E52/1000)*Užs2!L52,0)+(IF(Užs2!G52="KLIEN-PVC-2mm",(Užs2!E52/1000)*Užs2!L52,0)+(IF(Užs2!I52="KLIEN-PVC-2mm",(Užs2!H52/1000)*Užs2!L52,0)+(IF(Užs2!J52="KLIEN-PVC-2mm",(Užs2!H52/1000)*Užs2!L52,0)))))</f>
        <v>0</v>
      </c>
      <c r="AH13" s="93">
        <f>SUM(IF(Užs2!F52="KLIEN-PVC-42/2mm",(Užs2!E52/1000)*Užs2!L52,0)+(IF(Užs2!G52="KLIEN-PVC-42/2mm",(Užs2!E52/1000)*Užs2!L52,0)+(IF(Užs2!I52="KLIEN-PVC-42/2mm",(Užs2!H52/1000)*Užs2!L52,0)+(IF(Užs2!J52="KLIEN-PVC-42/2mm",(Užs2!H52/1000)*Užs2!L52,0)))))</f>
        <v>0</v>
      </c>
      <c r="AI13" s="315">
        <f>SUM(IF(Užs2!F52="KLIEN-BESIUL-08mm",(Užs2!E52/1000)*Užs2!L52,0)+(IF(Užs2!G52="KLIEN-BESIUL-08mm",(Užs2!E52/1000)*Užs2!L52,0)+(IF(Užs2!I52="KLIEN-BESIUL-08mm",(Užs2!H52/1000)*Užs2!L52,0)+(IF(Užs2!J52="KLIEN-BESIUL-08mm",(Užs2!H52/1000)*Užs2!L52,0)))))</f>
        <v>0</v>
      </c>
      <c r="AJ13" s="315">
        <f>SUM(IF(Užs2!F52="KLIEN-BESIUL-1mm",(Užs2!E52/1000)*Užs2!L52,0)+(IF(Užs2!G52="KLIEN-BESIUL-1mm",(Užs2!E52/1000)*Užs2!L52,0)+(IF(Užs2!I52="KLIEN-BESIUL-1mm",(Užs2!H52/1000)*Užs2!L52,0)+(IF(Užs2!J52="KLIEN-BESIUL-1mm",(Užs2!H52/1000)*Užs2!L52,0)))))</f>
        <v>0</v>
      </c>
      <c r="AK13" s="315">
        <f>SUM(IF(Užs2!F52="KLIEN-BESIUL-2mm",(Užs2!E52/1000)*Užs2!L52,0)+(IF(Užs2!G52="KLIEN-BESIUL-2mm",(Užs2!E52/1000)*Užs2!L52,0)+(IF(Užs2!I52="KLIEN-BESIUL-2mm",(Užs2!H52/1000)*Užs2!L52,0)+(IF(Užs2!J52="KLIEN-BESIUL-2mm",(Užs2!H52/1000)*Užs2!L52,0)))))</f>
        <v>0</v>
      </c>
      <c r="AL13" s="94">
        <f>SUM(IF(Užs2!F52="NE-PL-PVC-04mm",(Užs2!E52/1000)*Užs2!L52,0)+(IF(Užs2!G52="NE-PL-PVC-04mm",(Užs2!E52/1000)*Užs2!L52,0)+(IF(Užs2!I52="NE-PL-PVC-04mm",(Užs2!H52/1000)*Užs2!L52,0)+(IF(Užs2!J52="NE-PL-PVC-04mm",(Užs2!H52/1000)*Užs2!L52,0)))))</f>
        <v>0</v>
      </c>
      <c r="AM13" s="94">
        <f>SUM(IF(Užs2!F52="NE-PL-PVC-06mm",(Užs2!E52/1000)*Užs2!L52,0)+(IF(Užs2!G52="NE-PL-PVC-06mm",(Užs2!E52/1000)*Užs2!L52,0)+(IF(Užs2!I52="NE-PL-PVC-06mm",(Užs2!H52/1000)*Užs2!L52,0)+(IF(Užs2!J52="NE-PL-PVC-06mm",(Užs2!H52/1000)*Užs2!L52,0)))))</f>
        <v>0</v>
      </c>
      <c r="AN13" s="94">
        <f>SUM(IF(Užs2!F52="NE-PL-PVC-08mm",(Užs2!E52/1000)*Užs2!L52,0)+(IF(Užs2!G52="NE-PL-PVC-08mm",(Užs2!E52/1000)*Užs2!L52,0)+(IF(Užs2!I52="NE-PL-PVC-08mm",(Užs2!H52/1000)*Užs2!L52,0)+(IF(Užs2!J52="NE-PL-PVC-08mm",(Užs2!H52/1000)*Užs2!L52,0)))))</f>
        <v>0</v>
      </c>
      <c r="AO13" s="94">
        <f>SUM(IF(Užs2!F52="NE-PL-PVC-1mm",(Užs2!E52/1000)*Užs2!L52,0)+(IF(Užs2!G52="NE-PL-PVC-1mm",(Užs2!E52/1000)*Užs2!L52,0)+(IF(Užs2!I52="NE-PL-PVC-1mm",(Užs2!H52/1000)*Užs2!L52,0)+(IF(Užs2!J52="NE-PL-PVC-1mm",(Užs2!H52/1000)*Užs2!L52,0)))))</f>
        <v>0</v>
      </c>
      <c r="AP13" s="94">
        <f>SUM(IF(Užs2!F52="NE-PL-PVC-2mm",(Užs2!E52/1000)*Užs2!L52,0)+(IF(Užs2!G52="NE-PL-PVC-2mm",(Užs2!E52/1000)*Užs2!L52,0)+(IF(Užs2!I52="NE-PL-PVC-2mm",(Užs2!H52/1000)*Užs2!L52,0)+(IF(Užs2!J52="NE-PL-PVC-2mm",(Užs2!H52/1000)*Užs2!L52,0)))))</f>
        <v>0</v>
      </c>
      <c r="AQ13" s="94">
        <f>SUM(IF(Užs2!F52="NE-PL-PVC-42/2mm",(Užs2!E52/1000)*Užs2!L52,0)+(IF(Užs2!G52="NE-PL-PVC-42/2mm",(Užs2!E52/1000)*Užs2!L52,0)+(IF(Užs2!I52="NE-PL-PVC-42/2mm",(Užs2!H52/1000)*Užs2!L52,0)+(IF(Užs2!J52="NE-PL-PVC-42/2mm",(Užs2!H52/1000)*Užs2!L52,0)))))</f>
        <v>0</v>
      </c>
      <c r="AR13" s="79"/>
    </row>
    <row r="14" spans="1:44" ht="17.100000000000001" customHeight="1">
      <c r="A14" s="79"/>
      <c r="B14" s="233" t="s">
        <v>411</v>
      </c>
      <c r="C14" s="236" t="s">
        <v>421</v>
      </c>
      <c r="D14" s="79"/>
      <c r="E14" s="79"/>
      <c r="F14" s="79"/>
      <c r="G14" s="79"/>
      <c r="H14" s="79"/>
      <c r="I14" s="79"/>
      <c r="J14" s="79"/>
      <c r="K14" s="87">
        <v>13</v>
      </c>
      <c r="L14" s="88">
        <f>Užs2!L53</f>
        <v>0</v>
      </c>
      <c r="M14" s="89">
        <f>(Užs2!E53/1000)*(Užs2!H53/1000)*Užs2!L53</f>
        <v>0</v>
      </c>
      <c r="N14" s="90">
        <f>SUM(IF(Užs2!F53="MEL",(Užs2!E53/1000)*Užs2!L53,0)+(IF(Užs2!G53="MEL",(Užs2!E53/1000)*Užs2!L53,0)+(IF(Užs2!I53="MEL",(Užs2!H53/1000)*Užs2!L53,0)+(IF(Užs2!J53="MEL",(Užs2!H53/1000)*Užs2!L53,0)))))</f>
        <v>0</v>
      </c>
      <c r="O14" s="91">
        <f>SUM(IF(Užs2!F53="MEL-BALTAS",(Užs2!E53/1000)*Užs2!L53,0)+(IF(Užs2!G53="MEL-BALTAS",(Užs2!E53/1000)*Užs2!L53,0)+(IF(Užs2!I53="MEL-BALTAS",(Užs2!H53/1000)*Užs2!L53,0)+(IF(Užs2!J53="MEL-BALTAS",(Užs2!H53/1000)*Užs2!L53,0)))))</f>
        <v>0</v>
      </c>
      <c r="P14" s="91">
        <f>SUM(IF(Užs2!F53="MEL-PILKAS",(Užs2!E53/1000)*Užs2!L53,0)+(IF(Užs2!G53="MEL-PILKAS",(Užs2!E53/1000)*Užs2!L53,0)+(IF(Užs2!I53="MEL-PILKAS",(Užs2!H53/1000)*Užs2!L53,0)+(IF(Užs2!J53="MEL-PILKAS",(Užs2!H53/1000)*Užs2!L53,0)))))</f>
        <v>0</v>
      </c>
      <c r="Q14" s="91">
        <f>SUM(IF(Užs2!F53="MEL-KLIENTO",(Užs2!E53/1000)*Užs2!L53,0)+(IF(Užs2!G53="MEL-KLIENTO",(Užs2!E53/1000)*Užs2!L53,0)+(IF(Užs2!I53="MEL-KLIENTO",(Užs2!H53/1000)*Užs2!L53,0)+(IF(Užs2!J53="MEL-KLIENTO",(Užs2!H53/1000)*Užs2!L53,0)))))</f>
        <v>0</v>
      </c>
      <c r="R14" s="91">
        <f>SUM(IF(Užs2!F53="MEL-NE-PL",(Užs2!E53/1000)*Užs2!L53,0)+(IF(Užs2!G53="MEL-NE-PL",(Užs2!E53/1000)*Užs2!L53,0)+(IF(Užs2!I53="MEL-NE-PL",(Užs2!H53/1000)*Užs2!L53,0)+(IF(Užs2!J53="MEL-NE-PL",(Užs2!H53/1000)*Užs2!L53,0)))))</f>
        <v>0</v>
      </c>
      <c r="S14" s="91">
        <f>SUM(IF(Užs2!F53="MEL-40mm",(Užs2!E53/1000)*Užs2!L53,0)+(IF(Užs2!G53="MEL-40mm",(Užs2!E53/1000)*Užs2!L53,0)+(IF(Užs2!I53="MEL-40mm",(Užs2!H53/1000)*Užs2!L53,0)+(IF(Užs2!J53="MEL-40mm",(Užs2!H53/1000)*Užs2!L53,0)))))</f>
        <v>0</v>
      </c>
      <c r="T14" s="92">
        <f>SUM(IF(Užs2!F53="PVC-04mm",(Užs2!E53/1000)*Užs2!L53,0)+(IF(Užs2!G53="PVC-04mm",(Užs2!E53/1000)*Užs2!L53,0)+(IF(Užs2!I53="PVC-04mm",(Užs2!H53/1000)*Užs2!L53,0)+(IF(Užs2!J53="PVC-04mm",(Užs2!H53/1000)*Užs2!L53,0)))))</f>
        <v>0</v>
      </c>
      <c r="U14" s="92">
        <f>SUM(IF(Užs2!F53="PVC-06mm",(Užs2!E53/1000)*Užs2!L53,0)+(IF(Užs2!G53="PVC-06mm",(Užs2!E53/1000)*Užs2!L53,0)+(IF(Užs2!I53="PVC-06mm",(Užs2!H53/1000)*Užs2!L53,0)+(IF(Užs2!J53="PVC-06mm",(Užs2!H53/1000)*Užs2!L53,0)))))</f>
        <v>0</v>
      </c>
      <c r="V14" s="92">
        <f>SUM(IF(Užs2!F53="PVC-08mm",(Užs2!E53/1000)*Užs2!L53,0)+(IF(Užs2!G53="PVC-08mm",(Užs2!E53/1000)*Užs2!L53,0)+(IF(Užs2!I53="PVC-08mm",(Užs2!H53/1000)*Užs2!L53,0)+(IF(Užs2!J53="PVC-08mm",(Užs2!H53/1000)*Užs2!L53,0)))))</f>
        <v>0</v>
      </c>
      <c r="W14" s="92">
        <f>SUM(IF(Užs2!F53="PVC-1mm",(Užs2!E53/1000)*Užs2!L53,0)+(IF(Užs2!G53="PVC-1mm",(Užs2!E53/1000)*Užs2!L53,0)+(IF(Užs2!I53="PVC-1mm",(Užs2!H53/1000)*Užs2!L53,0)+(IF(Užs2!J53="PVC-1mm",(Užs2!H53/1000)*Užs2!L53,0)))))</f>
        <v>0</v>
      </c>
      <c r="X14" s="92">
        <f>SUM(IF(Užs2!F53="PVC-2mm",(Užs2!E53/1000)*Užs2!L53,0)+(IF(Užs2!G53="PVC-2mm",(Užs2!E53/1000)*Užs2!L53,0)+(IF(Užs2!I53="PVC-2mm",(Užs2!H53/1000)*Užs2!L53,0)+(IF(Užs2!J53="PVC-2mm",(Užs2!H53/1000)*Užs2!L53,0)))))</f>
        <v>0</v>
      </c>
      <c r="Y14" s="92">
        <f>SUM(IF(Užs2!F53="PVC-42/2mm",(Užs2!E53/1000)*Užs2!L53,0)+(IF(Užs2!G53="PVC-42/2mm",(Užs2!E53/1000)*Užs2!L53,0)+(IF(Užs2!I53="PVC-42/2mm",(Užs2!H53/1000)*Užs2!L53,0)+(IF(Užs2!J53="PVC-42/2mm",(Užs2!H53/1000)*Užs2!L53,0)))))</f>
        <v>0</v>
      </c>
      <c r="Z14" s="313">
        <f>SUM(IF(Užs2!F53="BESIULIS-08mm",(Užs2!E53/1000)*Užs2!L53,0)+(IF(Užs2!G53="BESIULIS-08mm",(Užs2!E53/1000)*Užs2!L53,0)+(IF(Užs2!I53="BESIULIS-08mm",(Užs2!H53/1000)*Užs2!L53,0)+(IF(Užs2!J53="BESIULIS-08mm",(Užs2!H53/1000)*Užs2!L53,0)))))</f>
        <v>0</v>
      </c>
      <c r="AA14" s="313">
        <f>SUM(IF(Užs2!F53="BESIULIS-1mm",(Užs2!E53/1000)*Užs2!L53,0)+(IF(Užs2!G53="BESIULIS-1mm",(Užs2!E53/1000)*Užs2!L53,0)+(IF(Užs2!I53="BESIULIS-1mm",(Užs2!H53/1000)*Užs2!L53,0)+(IF(Užs2!J53="BESIULIS-1mm",(Užs2!H53/1000)*Užs2!L53,0)))))</f>
        <v>0</v>
      </c>
      <c r="AB14" s="313">
        <f>SUM(IF(Užs2!F53="BESIULIS-2mm",(Užs2!E53/1000)*Užs2!L53,0)+(IF(Užs2!G53="BESIULIS-2mm",(Užs2!E53/1000)*Užs2!L53,0)+(IF(Užs2!I53="BESIULIS-2mm",(Užs2!H53/1000)*Užs2!L53,0)+(IF(Užs2!J53="BESIULIS-2mm",(Užs2!H53/1000)*Užs2!L53,0)))))</f>
        <v>0</v>
      </c>
      <c r="AC14" s="93">
        <f>SUM(IF(Užs2!F53="KLIEN-PVC-04mm",(Užs2!E53/1000)*Užs2!L53,0)+(IF(Užs2!G53="KLIEN-PVC-04mm",(Užs2!E53/1000)*Užs2!L53,0)+(IF(Užs2!I53="KLIEN-PVC-04mm",(Užs2!H53/1000)*Užs2!L53,0)+(IF(Užs2!J53="KLIEN-PVC-04mm",(Užs2!H53/1000)*Užs2!L53,0)))))</f>
        <v>0</v>
      </c>
      <c r="AD14" s="93">
        <f>SUM(IF(Užs2!F53="KLIEN-PVC-06mm",(Užs2!E53/1000)*Užs2!L53,0)+(IF(Užs2!G53="KLIEN-PVC-06mm",(Užs2!E53/1000)*Užs2!L53,0)+(IF(Užs2!I53="KLIEN-PVC-06mm",(Užs2!H53/1000)*Užs2!L53,0)+(IF(Užs2!J53="KLIEN-PVC-06mm",(Užs2!H53/1000)*Užs2!L53,0)))))</f>
        <v>0</v>
      </c>
      <c r="AE14" s="93">
        <f>SUM(IF(Užs2!F53="KLIEN-PVC-08mm",(Užs2!E53/1000)*Užs2!L53,0)+(IF(Užs2!G53="KLIEN-PVC-08mm",(Užs2!E53/1000)*Užs2!L53,0)+(IF(Užs2!I53="KLIEN-PVC-08mm",(Užs2!H53/1000)*Užs2!L53,0)+(IF(Užs2!J53="KLIEN-PVC-08mm",(Užs2!H53/1000)*Užs2!L53,0)))))</f>
        <v>0</v>
      </c>
      <c r="AF14" s="93">
        <f>SUM(IF(Užs2!F53="KLIEN-PVC-1mm",(Užs2!E53/1000)*Užs2!L53,0)+(IF(Užs2!G53="KLIEN-PVC-1mm",(Užs2!E53/1000)*Užs2!L53,0)+(IF(Užs2!I53="KLIEN-PVC-1mm",(Užs2!H53/1000)*Užs2!L53,0)+(IF(Užs2!J53="KLIEN-PVC-1mm",(Užs2!H53/1000)*Užs2!L53,0)))))</f>
        <v>0</v>
      </c>
      <c r="AG14" s="93">
        <f>SUM(IF(Užs2!F53="KLIEN-PVC-2mm",(Užs2!E53/1000)*Užs2!L53,0)+(IF(Užs2!G53="KLIEN-PVC-2mm",(Užs2!E53/1000)*Užs2!L53,0)+(IF(Užs2!I53="KLIEN-PVC-2mm",(Užs2!H53/1000)*Užs2!L53,0)+(IF(Užs2!J53="KLIEN-PVC-2mm",(Užs2!H53/1000)*Užs2!L53,0)))))</f>
        <v>0</v>
      </c>
      <c r="AH14" s="93">
        <f>SUM(IF(Užs2!F53="KLIEN-PVC-42/2mm",(Užs2!E53/1000)*Užs2!L53,0)+(IF(Užs2!G53="KLIEN-PVC-42/2mm",(Užs2!E53/1000)*Užs2!L53,0)+(IF(Užs2!I53="KLIEN-PVC-42/2mm",(Užs2!H53/1000)*Užs2!L53,0)+(IF(Užs2!J53="KLIEN-PVC-42/2mm",(Užs2!H53/1000)*Užs2!L53,0)))))</f>
        <v>0</v>
      </c>
      <c r="AI14" s="315">
        <f>SUM(IF(Užs2!F53="KLIEN-BESIUL-08mm",(Užs2!E53/1000)*Užs2!L53,0)+(IF(Užs2!G53="KLIEN-BESIUL-08mm",(Užs2!E53/1000)*Užs2!L53,0)+(IF(Užs2!I53="KLIEN-BESIUL-08mm",(Užs2!H53/1000)*Užs2!L53,0)+(IF(Užs2!J53="KLIEN-BESIUL-08mm",(Užs2!H53/1000)*Užs2!L53,0)))))</f>
        <v>0</v>
      </c>
      <c r="AJ14" s="315">
        <f>SUM(IF(Užs2!F53="KLIEN-BESIUL-1mm",(Užs2!E53/1000)*Užs2!L53,0)+(IF(Užs2!G53="KLIEN-BESIUL-1mm",(Užs2!E53/1000)*Užs2!L53,0)+(IF(Užs2!I53="KLIEN-BESIUL-1mm",(Užs2!H53/1000)*Užs2!L53,0)+(IF(Užs2!J53="KLIEN-BESIUL-1mm",(Užs2!H53/1000)*Užs2!L53,0)))))</f>
        <v>0</v>
      </c>
      <c r="AK14" s="315">
        <f>SUM(IF(Užs2!F53="KLIEN-BESIUL-2mm",(Užs2!E53/1000)*Užs2!L53,0)+(IF(Užs2!G53="KLIEN-BESIUL-2mm",(Užs2!E53/1000)*Užs2!L53,0)+(IF(Užs2!I53="KLIEN-BESIUL-2mm",(Užs2!H53/1000)*Užs2!L53,0)+(IF(Užs2!J53="KLIEN-BESIUL-2mm",(Užs2!H53/1000)*Užs2!L53,0)))))</f>
        <v>0</v>
      </c>
      <c r="AL14" s="94">
        <f>SUM(IF(Užs2!F53="NE-PL-PVC-04mm",(Užs2!E53/1000)*Užs2!L53,0)+(IF(Užs2!G53="NE-PL-PVC-04mm",(Užs2!E53/1000)*Užs2!L53,0)+(IF(Užs2!I53="NE-PL-PVC-04mm",(Užs2!H53/1000)*Užs2!L53,0)+(IF(Užs2!J53="NE-PL-PVC-04mm",(Užs2!H53/1000)*Užs2!L53,0)))))</f>
        <v>0</v>
      </c>
      <c r="AM14" s="94">
        <f>SUM(IF(Užs2!F53="NE-PL-PVC-06mm",(Užs2!E53/1000)*Užs2!L53,0)+(IF(Užs2!G53="NE-PL-PVC-06mm",(Užs2!E53/1000)*Užs2!L53,0)+(IF(Užs2!I53="NE-PL-PVC-06mm",(Užs2!H53/1000)*Užs2!L53,0)+(IF(Užs2!J53="NE-PL-PVC-06mm",(Užs2!H53/1000)*Užs2!L53,0)))))</f>
        <v>0</v>
      </c>
      <c r="AN14" s="94">
        <f>SUM(IF(Užs2!F53="NE-PL-PVC-08mm",(Užs2!E53/1000)*Užs2!L53,0)+(IF(Užs2!G53="NE-PL-PVC-08mm",(Užs2!E53/1000)*Užs2!L53,0)+(IF(Užs2!I53="NE-PL-PVC-08mm",(Užs2!H53/1000)*Užs2!L53,0)+(IF(Užs2!J53="NE-PL-PVC-08mm",(Užs2!H53/1000)*Užs2!L53,0)))))</f>
        <v>0</v>
      </c>
      <c r="AO14" s="94">
        <f>SUM(IF(Užs2!F53="NE-PL-PVC-1mm",(Užs2!E53/1000)*Užs2!L53,0)+(IF(Užs2!G53="NE-PL-PVC-1mm",(Užs2!E53/1000)*Užs2!L53,0)+(IF(Užs2!I53="NE-PL-PVC-1mm",(Užs2!H53/1000)*Užs2!L53,0)+(IF(Užs2!J53="NE-PL-PVC-1mm",(Užs2!H53/1000)*Užs2!L53,0)))))</f>
        <v>0</v>
      </c>
      <c r="AP14" s="94">
        <f>SUM(IF(Užs2!F53="NE-PL-PVC-2mm",(Užs2!E53/1000)*Užs2!L53,0)+(IF(Užs2!G53="NE-PL-PVC-2mm",(Užs2!E53/1000)*Užs2!L53,0)+(IF(Užs2!I53="NE-PL-PVC-2mm",(Užs2!H53/1000)*Užs2!L53,0)+(IF(Užs2!J53="NE-PL-PVC-2mm",(Užs2!H53/1000)*Užs2!L53,0)))))</f>
        <v>0</v>
      </c>
      <c r="AQ14" s="94">
        <f>SUM(IF(Užs2!F53="NE-PL-PVC-42/2mm",(Užs2!E53/1000)*Užs2!L53,0)+(IF(Užs2!G53="NE-PL-PVC-42/2mm",(Užs2!E53/1000)*Užs2!L53,0)+(IF(Užs2!I53="NE-PL-PVC-42/2mm",(Užs2!H53/1000)*Užs2!L53,0)+(IF(Užs2!J53="NE-PL-PVC-42/2mm",(Užs2!H53/1000)*Užs2!L53,0)))))</f>
        <v>0</v>
      </c>
      <c r="AR14" s="79"/>
    </row>
    <row r="15" spans="1:44" ht="17.100000000000001" customHeight="1">
      <c r="A15" s="79"/>
      <c r="B15" s="233" t="s">
        <v>36</v>
      </c>
      <c r="C15" s="236" t="s">
        <v>422</v>
      </c>
      <c r="D15" s="79"/>
      <c r="E15" s="79"/>
      <c r="F15" s="79"/>
      <c r="G15" s="79"/>
      <c r="H15" s="79"/>
      <c r="I15" s="79"/>
      <c r="J15" s="79"/>
      <c r="K15" s="87">
        <v>14</v>
      </c>
      <c r="L15" s="88">
        <f>Užs2!L54</f>
        <v>0</v>
      </c>
      <c r="M15" s="89">
        <f>(Užs2!E54/1000)*(Užs2!H54/1000)*Užs2!L54</f>
        <v>0</v>
      </c>
      <c r="N15" s="90">
        <f>SUM(IF(Užs2!F54="MEL",(Užs2!E54/1000)*Užs2!L54,0)+(IF(Užs2!G54="MEL",(Užs2!E54/1000)*Užs2!L54,0)+(IF(Užs2!I54="MEL",(Užs2!H54/1000)*Užs2!L54,0)+(IF(Užs2!J54="MEL",(Užs2!H54/1000)*Užs2!L54,0)))))</f>
        <v>0</v>
      </c>
      <c r="O15" s="91">
        <f>SUM(IF(Užs2!F54="MEL-BALTAS",(Užs2!E54/1000)*Užs2!L54,0)+(IF(Užs2!G54="MEL-BALTAS",(Užs2!E54/1000)*Užs2!L54,0)+(IF(Užs2!I54="MEL-BALTAS",(Užs2!H54/1000)*Užs2!L54,0)+(IF(Užs2!J54="MEL-BALTAS",(Užs2!H54/1000)*Užs2!L54,0)))))</f>
        <v>0</v>
      </c>
      <c r="P15" s="91">
        <f>SUM(IF(Užs2!F54="MEL-PILKAS",(Užs2!E54/1000)*Užs2!L54,0)+(IF(Užs2!G54="MEL-PILKAS",(Užs2!E54/1000)*Užs2!L54,0)+(IF(Užs2!I54="MEL-PILKAS",(Užs2!H54/1000)*Užs2!L54,0)+(IF(Užs2!J54="MEL-PILKAS",(Užs2!H54/1000)*Užs2!L54,0)))))</f>
        <v>0</v>
      </c>
      <c r="Q15" s="91">
        <f>SUM(IF(Užs2!F54="MEL-KLIENTO",(Užs2!E54/1000)*Užs2!L54,0)+(IF(Užs2!G54="MEL-KLIENTO",(Užs2!E54/1000)*Užs2!L54,0)+(IF(Užs2!I54="MEL-KLIENTO",(Užs2!H54/1000)*Užs2!L54,0)+(IF(Užs2!J54="MEL-KLIENTO",(Užs2!H54/1000)*Užs2!L54,0)))))</f>
        <v>0</v>
      </c>
      <c r="R15" s="91">
        <f>SUM(IF(Užs2!F54="MEL-NE-PL",(Užs2!E54/1000)*Užs2!L54,0)+(IF(Užs2!G54="MEL-NE-PL",(Užs2!E54/1000)*Užs2!L54,0)+(IF(Užs2!I54="MEL-NE-PL",(Užs2!H54/1000)*Užs2!L54,0)+(IF(Užs2!J54="MEL-NE-PL",(Užs2!H54/1000)*Užs2!L54,0)))))</f>
        <v>0</v>
      </c>
      <c r="S15" s="91">
        <f>SUM(IF(Užs2!F54="MEL-40mm",(Užs2!E54/1000)*Užs2!L54,0)+(IF(Užs2!G54="MEL-40mm",(Užs2!E54/1000)*Užs2!L54,0)+(IF(Užs2!I54="MEL-40mm",(Užs2!H54/1000)*Užs2!L54,0)+(IF(Užs2!J54="MEL-40mm",(Užs2!H54/1000)*Užs2!L54,0)))))</f>
        <v>0</v>
      </c>
      <c r="T15" s="92">
        <f>SUM(IF(Užs2!F54="PVC-04mm",(Užs2!E54/1000)*Užs2!L54,0)+(IF(Užs2!G54="PVC-04mm",(Užs2!E54/1000)*Užs2!L54,0)+(IF(Užs2!I54="PVC-04mm",(Užs2!H54/1000)*Užs2!L54,0)+(IF(Užs2!J54="PVC-04mm",(Užs2!H54/1000)*Užs2!L54,0)))))</f>
        <v>0</v>
      </c>
      <c r="U15" s="92">
        <f>SUM(IF(Užs2!F54="PVC-06mm",(Užs2!E54/1000)*Užs2!L54,0)+(IF(Užs2!G54="PVC-06mm",(Užs2!E54/1000)*Užs2!L54,0)+(IF(Užs2!I54="PVC-06mm",(Užs2!H54/1000)*Užs2!L54,0)+(IF(Užs2!J54="PVC-06mm",(Užs2!H54/1000)*Užs2!L54,0)))))</f>
        <v>0</v>
      </c>
      <c r="V15" s="92">
        <f>SUM(IF(Užs2!F54="PVC-08mm",(Užs2!E54/1000)*Užs2!L54,0)+(IF(Užs2!G54="PVC-08mm",(Užs2!E54/1000)*Užs2!L54,0)+(IF(Užs2!I54="PVC-08mm",(Užs2!H54/1000)*Užs2!L54,0)+(IF(Užs2!J54="PVC-08mm",(Užs2!H54/1000)*Užs2!L54,0)))))</f>
        <v>0</v>
      </c>
      <c r="W15" s="92">
        <f>SUM(IF(Užs2!F54="PVC-1mm",(Užs2!E54/1000)*Užs2!L54,0)+(IF(Užs2!G54="PVC-1mm",(Užs2!E54/1000)*Užs2!L54,0)+(IF(Užs2!I54="PVC-1mm",(Užs2!H54/1000)*Užs2!L54,0)+(IF(Užs2!J54="PVC-1mm",(Užs2!H54/1000)*Užs2!L54,0)))))</f>
        <v>0</v>
      </c>
      <c r="X15" s="92">
        <f>SUM(IF(Užs2!F54="PVC-2mm",(Užs2!E54/1000)*Užs2!L54,0)+(IF(Užs2!G54="PVC-2mm",(Užs2!E54/1000)*Užs2!L54,0)+(IF(Užs2!I54="PVC-2mm",(Užs2!H54/1000)*Užs2!L54,0)+(IF(Užs2!J54="PVC-2mm",(Užs2!H54/1000)*Užs2!L54,0)))))</f>
        <v>0</v>
      </c>
      <c r="Y15" s="92">
        <f>SUM(IF(Užs2!F54="PVC-42/2mm",(Užs2!E54/1000)*Užs2!L54,0)+(IF(Užs2!G54="PVC-42/2mm",(Užs2!E54/1000)*Užs2!L54,0)+(IF(Užs2!I54="PVC-42/2mm",(Užs2!H54/1000)*Užs2!L54,0)+(IF(Užs2!J54="PVC-42/2mm",(Užs2!H54/1000)*Užs2!L54,0)))))</f>
        <v>0</v>
      </c>
      <c r="Z15" s="313">
        <f>SUM(IF(Užs2!F54="BESIULIS-08mm",(Užs2!E54/1000)*Užs2!L54,0)+(IF(Užs2!G54="BESIULIS-08mm",(Užs2!E54/1000)*Užs2!L54,0)+(IF(Užs2!I54="BESIULIS-08mm",(Užs2!H54/1000)*Užs2!L54,0)+(IF(Užs2!J54="BESIULIS-08mm",(Užs2!H54/1000)*Užs2!L54,0)))))</f>
        <v>0</v>
      </c>
      <c r="AA15" s="313">
        <f>SUM(IF(Užs2!F54="BESIULIS-1mm",(Užs2!E54/1000)*Užs2!L54,0)+(IF(Užs2!G54="BESIULIS-1mm",(Užs2!E54/1000)*Užs2!L54,0)+(IF(Užs2!I54="BESIULIS-1mm",(Užs2!H54/1000)*Užs2!L54,0)+(IF(Užs2!J54="BESIULIS-1mm",(Užs2!H54/1000)*Užs2!L54,0)))))</f>
        <v>0</v>
      </c>
      <c r="AB15" s="313">
        <f>SUM(IF(Užs2!F54="BESIULIS-2mm",(Užs2!E54/1000)*Užs2!L54,0)+(IF(Užs2!G54="BESIULIS-2mm",(Užs2!E54/1000)*Užs2!L54,0)+(IF(Užs2!I54="BESIULIS-2mm",(Užs2!H54/1000)*Užs2!L54,0)+(IF(Užs2!J54="BESIULIS-2mm",(Užs2!H54/1000)*Užs2!L54,0)))))</f>
        <v>0</v>
      </c>
      <c r="AC15" s="93">
        <f>SUM(IF(Užs2!F54="KLIEN-PVC-04mm",(Užs2!E54/1000)*Užs2!L54,0)+(IF(Užs2!G54="KLIEN-PVC-04mm",(Užs2!E54/1000)*Užs2!L54,0)+(IF(Užs2!I54="KLIEN-PVC-04mm",(Užs2!H54/1000)*Užs2!L54,0)+(IF(Užs2!J54="KLIEN-PVC-04mm",(Užs2!H54/1000)*Užs2!L54,0)))))</f>
        <v>0</v>
      </c>
      <c r="AD15" s="93">
        <f>SUM(IF(Užs2!F54="KLIEN-PVC-06mm",(Užs2!E54/1000)*Užs2!L54,0)+(IF(Užs2!G54="KLIEN-PVC-06mm",(Užs2!E54/1000)*Užs2!L54,0)+(IF(Užs2!I54="KLIEN-PVC-06mm",(Užs2!H54/1000)*Užs2!L54,0)+(IF(Užs2!J54="KLIEN-PVC-06mm",(Užs2!H54/1000)*Užs2!L54,0)))))</f>
        <v>0</v>
      </c>
      <c r="AE15" s="93">
        <f>SUM(IF(Užs2!F54="KLIEN-PVC-08mm",(Užs2!E54/1000)*Užs2!L54,0)+(IF(Užs2!G54="KLIEN-PVC-08mm",(Užs2!E54/1000)*Užs2!L54,0)+(IF(Užs2!I54="KLIEN-PVC-08mm",(Užs2!H54/1000)*Užs2!L54,0)+(IF(Užs2!J54="KLIEN-PVC-08mm",(Užs2!H54/1000)*Užs2!L54,0)))))</f>
        <v>0</v>
      </c>
      <c r="AF15" s="93">
        <f>SUM(IF(Užs2!F54="KLIEN-PVC-1mm",(Užs2!E54/1000)*Užs2!L54,0)+(IF(Užs2!G54="KLIEN-PVC-1mm",(Užs2!E54/1000)*Užs2!L54,0)+(IF(Užs2!I54="KLIEN-PVC-1mm",(Užs2!H54/1000)*Užs2!L54,0)+(IF(Užs2!J54="KLIEN-PVC-1mm",(Užs2!H54/1000)*Užs2!L54,0)))))</f>
        <v>0</v>
      </c>
      <c r="AG15" s="93">
        <f>SUM(IF(Užs2!F54="KLIEN-PVC-2mm",(Užs2!E54/1000)*Užs2!L54,0)+(IF(Užs2!G54="KLIEN-PVC-2mm",(Užs2!E54/1000)*Užs2!L54,0)+(IF(Užs2!I54="KLIEN-PVC-2mm",(Užs2!H54/1000)*Užs2!L54,0)+(IF(Užs2!J54="KLIEN-PVC-2mm",(Užs2!H54/1000)*Užs2!L54,0)))))</f>
        <v>0</v>
      </c>
      <c r="AH15" s="93">
        <f>SUM(IF(Užs2!F54="KLIEN-PVC-42/2mm",(Užs2!E54/1000)*Užs2!L54,0)+(IF(Užs2!G54="KLIEN-PVC-42/2mm",(Užs2!E54/1000)*Užs2!L54,0)+(IF(Užs2!I54="KLIEN-PVC-42/2mm",(Užs2!H54/1000)*Užs2!L54,0)+(IF(Užs2!J54="KLIEN-PVC-42/2mm",(Užs2!H54/1000)*Užs2!L54,0)))))</f>
        <v>0</v>
      </c>
      <c r="AI15" s="315">
        <f>SUM(IF(Užs2!F54="KLIEN-BESIUL-08mm",(Užs2!E54/1000)*Užs2!L54,0)+(IF(Užs2!G54="KLIEN-BESIUL-08mm",(Užs2!E54/1000)*Užs2!L54,0)+(IF(Užs2!I54="KLIEN-BESIUL-08mm",(Užs2!H54/1000)*Užs2!L54,0)+(IF(Užs2!J54="KLIEN-BESIUL-08mm",(Užs2!H54/1000)*Užs2!L54,0)))))</f>
        <v>0</v>
      </c>
      <c r="AJ15" s="315">
        <f>SUM(IF(Užs2!F54="KLIEN-BESIUL-1mm",(Užs2!E54/1000)*Užs2!L54,0)+(IF(Užs2!G54="KLIEN-BESIUL-1mm",(Užs2!E54/1000)*Užs2!L54,0)+(IF(Užs2!I54="KLIEN-BESIUL-1mm",(Užs2!H54/1000)*Užs2!L54,0)+(IF(Užs2!J54="KLIEN-BESIUL-1mm",(Užs2!H54/1000)*Užs2!L54,0)))))</f>
        <v>0</v>
      </c>
      <c r="AK15" s="315">
        <f>SUM(IF(Užs2!F54="KLIEN-BESIUL-2mm",(Užs2!E54/1000)*Užs2!L54,0)+(IF(Užs2!G54="KLIEN-BESIUL-2mm",(Užs2!E54/1000)*Užs2!L54,0)+(IF(Užs2!I54="KLIEN-BESIUL-2mm",(Užs2!H54/1000)*Užs2!L54,0)+(IF(Užs2!J54="KLIEN-BESIUL-2mm",(Užs2!H54/1000)*Užs2!L54,0)))))</f>
        <v>0</v>
      </c>
      <c r="AL15" s="94">
        <f>SUM(IF(Užs2!F54="NE-PL-PVC-04mm",(Užs2!E54/1000)*Užs2!L54,0)+(IF(Užs2!G54="NE-PL-PVC-04mm",(Užs2!E54/1000)*Užs2!L54,0)+(IF(Užs2!I54="NE-PL-PVC-04mm",(Užs2!H54/1000)*Užs2!L54,0)+(IF(Užs2!J54="NE-PL-PVC-04mm",(Užs2!H54/1000)*Užs2!L54,0)))))</f>
        <v>0</v>
      </c>
      <c r="AM15" s="94">
        <f>SUM(IF(Užs2!F54="NE-PL-PVC-06mm",(Užs2!E54/1000)*Užs2!L54,0)+(IF(Užs2!G54="NE-PL-PVC-06mm",(Užs2!E54/1000)*Užs2!L54,0)+(IF(Užs2!I54="NE-PL-PVC-06mm",(Užs2!H54/1000)*Užs2!L54,0)+(IF(Užs2!J54="NE-PL-PVC-06mm",(Užs2!H54/1000)*Užs2!L54,0)))))</f>
        <v>0</v>
      </c>
      <c r="AN15" s="94">
        <f>SUM(IF(Užs2!F54="NE-PL-PVC-08mm",(Užs2!E54/1000)*Užs2!L54,0)+(IF(Užs2!G54="NE-PL-PVC-08mm",(Užs2!E54/1000)*Užs2!L54,0)+(IF(Užs2!I54="NE-PL-PVC-08mm",(Užs2!H54/1000)*Užs2!L54,0)+(IF(Užs2!J54="NE-PL-PVC-08mm",(Užs2!H54/1000)*Užs2!L54,0)))))</f>
        <v>0</v>
      </c>
      <c r="AO15" s="94">
        <f>SUM(IF(Užs2!F54="NE-PL-PVC-1mm",(Užs2!E54/1000)*Užs2!L54,0)+(IF(Užs2!G54="NE-PL-PVC-1mm",(Užs2!E54/1000)*Užs2!L54,0)+(IF(Užs2!I54="NE-PL-PVC-1mm",(Užs2!H54/1000)*Užs2!L54,0)+(IF(Užs2!J54="NE-PL-PVC-1mm",(Užs2!H54/1000)*Užs2!L54,0)))))</f>
        <v>0</v>
      </c>
      <c r="AP15" s="94">
        <f>SUM(IF(Užs2!F54="NE-PL-PVC-2mm",(Užs2!E54/1000)*Užs2!L54,0)+(IF(Užs2!G54="NE-PL-PVC-2mm",(Užs2!E54/1000)*Užs2!L54,0)+(IF(Užs2!I54="NE-PL-PVC-2mm",(Užs2!H54/1000)*Užs2!L54,0)+(IF(Užs2!J54="NE-PL-PVC-2mm",(Užs2!H54/1000)*Užs2!L54,0)))))</f>
        <v>0</v>
      </c>
      <c r="AQ15" s="94">
        <f>SUM(IF(Užs2!F54="NE-PL-PVC-42/2mm",(Užs2!E54/1000)*Užs2!L54,0)+(IF(Užs2!G54="NE-PL-PVC-42/2mm",(Užs2!E54/1000)*Užs2!L54,0)+(IF(Užs2!I54="NE-PL-PVC-42/2mm",(Užs2!H54/1000)*Užs2!L54,0)+(IF(Užs2!J54="NE-PL-PVC-42/2mm",(Užs2!H54/1000)*Užs2!L54,0)))))</f>
        <v>0</v>
      </c>
      <c r="AR15" s="79"/>
    </row>
    <row r="16" spans="1:44" ht="17.100000000000001" customHeight="1">
      <c r="A16" s="79"/>
      <c r="B16" s="233" t="s">
        <v>412</v>
      </c>
      <c r="C16" s="236" t="s">
        <v>423</v>
      </c>
      <c r="D16" s="79"/>
      <c r="E16" s="79"/>
      <c r="F16" s="79"/>
      <c r="G16" s="79"/>
      <c r="H16" s="79"/>
      <c r="I16" s="79"/>
      <c r="J16" s="79"/>
      <c r="K16" s="87">
        <v>15</v>
      </c>
      <c r="L16" s="88">
        <f>Užs2!L55</f>
        <v>0</v>
      </c>
      <c r="M16" s="89">
        <f>(Užs2!E55/1000)*(Užs2!H55/1000)*Užs2!L55</f>
        <v>0</v>
      </c>
      <c r="N16" s="90">
        <f>SUM(IF(Užs2!F55="MEL",(Užs2!E55/1000)*Užs2!L55,0)+(IF(Užs2!G55="MEL",(Užs2!E55/1000)*Užs2!L55,0)+(IF(Užs2!I55="MEL",(Užs2!H55/1000)*Užs2!L55,0)+(IF(Užs2!J55="MEL",(Užs2!H55/1000)*Užs2!L55,0)))))</f>
        <v>0</v>
      </c>
      <c r="O16" s="91">
        <f>SUM(IF(Užs2!F55="MEL-BALTAS",(Užs2!E55/1000)*Užs2!L55,0)+(IF(Užs2!G55="MEL-BALTAS",(Užs2!E55/1000)*Užs2!L55,0)+(IF(Užs2!I55="MEL-BALTAS",(Užs2!H55/1000)*Užs2!L55,0)+(IF(Užs2!J55="MEL-BALTAS",(Užs2!H55/1000)*Užs2!L55,0)))))</f>
        <v>0</v>
      </c>
      <c r="P16" s="91">
        <f>SUM(IF(Užs2!F55="MEL-PILKAS",(Užs2!E55/1000)*Užs2!L55,0)+(IF(Užs2!G55="MEL-PILKAS",(Užs2!E55/1000)*Užs2!L55,0)+(IF(Užs2!I55="MEL-PILKAS",(Užs2!H55/1000)*Užs2!L55,0)+(IF(Užs2!J55="MEL-PILKAS",(Užs2!H55/1000)*Užs2!L55,0)))))</f>
        <v>0</v>
      </c>
      <c r="Q16" s="91">
        <f>SUM(IF(Užs2!F55="MEL-KLIENTO",(Užs2!E55/1000)*Užs2!L55,0)+(IF(Užs2!G55="MEL-KLIENTO",(Užs2!E55/1000)*Užs2!L55,0)+(IF(Užs2!I55="MEL-KLIENTO",(Užs2!H55/1000)*Užs2!L55,0)+(IF(Užs2!J55="MEL-KLIENTO",(Užs2!H55/1000)*Užs2!L55,0)))))</f>
        <v>0</v>
      </c>
      <c r="R16" s="91">
        <f>SUM(IF(Užs2!F55="MEL-NE-PL",(Užs2!E55/1000)*Užs2!L55,0)+(IF(Užs2!G55="MEL-NE-PL",(Užs2!E55/1000)*Užs2!L55,0)+(IF(Užs2!I55="MEL-NE-PL",(Užs2!H55/1000)*Užs2!L55,0)+(IF(Užs2!J55="MEL-NE-PL",(Užs2!H55/1000)*Užs2!L55,0)))))</f>
        <v>0</v>
      </c>
      <c r="S16" s="91">
        <f>SUM(IF(Užs2!F55="MEL-40mm",(Užs2!E55/1000)*Užs2!L55,0)+(IF(Užs2!G55="MEL-40mm",(Užs2!E55/1000)*Užs2!L55,0)+(IF(Užs2!I55="MEL-40mm",(Užs2!H55/1000)*Užs2!L55,0)+(IF(Užs2!J55="MEL-40mm",(Užs2!H55/1000)*Užs2!L55,0)))))</f>
        <v>0</v>
      </c>
      <c r="T16" s="92">
        <f>SUM(IF(Užs2!F55="PVC-04mm",(Užs2!E55/1000)*Užs2!L55,0)+(IF(Užs2!G55="PVC-04mm",(Užs2!E55/1000)*Užs2!L55,0)+(IF(Užs2!I55="PVC-04mm",(Užs2!H55/1000)*Užs2!L55,0)+(IF(Užs2!J55="PVC-04mm",(Užs2!H55/1000)*Užs2!L55,0)))))</f>
        <v>0</v>
      </c>
      <c r="U16" s="92">
        <f>SUM(IF(Užs2!F55="PVC-06mm",(Užs2!E55/1000)*Užs2!L55,0)+(IF(Užs2!G55="PVC-06mm",(Užs2!E55/1000)*Užs2!L55,0)+(IF(Užs2!I55="PVC-06mm",(Užs2!H55/1000)*Užs2!L55,0)+(IF(Užs2!J55="PVC-06mm",(Užs2!H55/1000)*Užs2!L55,0)))))</f>
        <v>0</v>
      </c>
      <c r="V16" s="92">
        <f>SUM(IF(Užs2!F55="PVC-08mm",(Užs2!E55/1000)*Užs2!L55,0)+(IF(Užs2!G55="PVC-08mm",(Užs2!E55/1000)*Užs2!L55,0)+(IF(Užs2!I55="PVC-08mm",(Užs2!H55/1000)*Užs2!L55,0)+(IF(Užs2!J55="PVC-08mm",(Užs2!H55/1000)*Užs2!L55,0)))))</f>
        <v>0</v>
      </c>
      <c r="W16" s="92">
        <f>SUM(IF(Užs2!F55="PVC-1mm",(Užs2!E55/1000)*Užs2!L55,0)+(IF(Užs2!G55="PVC-1mm",(Užs2!E55/1000)*Užs2!L55,0)+(IF(Užs2!I55="PVC-1mm",(Užs2!H55/1000)*Užs2!L55,0)+(IF(Užs2!J55="PVC-1mm",(Užs2!H55/1000)*Užs2!L55,0)))))</f>
        <v>0</v>
      </c>
      <c r="X16" s="92">
        <f>SUM(IF(Užs2!F55="PVC-2mm",(Užs2!E55/1000)*Užs2!L55,0)+(IF(Užs2!G55="PVC-2mm",(Užs2!E55/1000)*Užs2!L55,0)+(IF(Užs2!I55="PVC-2mm",(Užs2!H55/1000)*Užs2!L55,0)+(IF(Užs2!J55="PVC-2mm",(Užs2!H55/1000)*Užs2!L55,0)))))</f>
        <v>0</v>
      </c>
      <c r="Y16" s="92">
        <f>SUM(IF(Užs2!F55="PVC-42/2mm",(Užs2!E55/1000)*Užs2!L55,0)+(IF(Užs2!G55="PVC-42/2mm",(Užs2!E55/1000)*Užs2!L55,0)+(IF(Užs2!I55="PVC-42/2mm",(Užs2!H55/1000)*Užs2!L55,0)+(IF(Užs2!J55="PVC-42/2mm",(Užs2!H55/1000)*Užs2!L55,0)))))</f>
        <v>0</v>
      </c>
      <c r="Z16" s="313">
        <f>SUM(IF(Užs2!F55="BESIULIS-08mm",(Užs2!E55/1000)*Užs2!L55,0)+(IF(Užs2!G55="BESIULIS-08mm",(Užs2!E55/1000)*Užs2!L55,0)+(IF(Užs2!I55="BESIULIS-08mm",(Užs2!H55/1000)*Užs2!L55,0)+(IF(Užs2!J55="BESIULIS-08mm",(Užs2!H55/1000)*Užs2!L55,0)))))</f>
        <v>0</v>
      </c>
      <c r="AA16" s="313">
        <f>SUM(IF(Užs2!F55="BESIULIS-1mm",(Užs2!E55/1000)*Užs2!L55,0)+(IF(Užs2!G55="BESIULIS-1mm",(Užs2!E55/1000)*Užs2!L55,0)+(IF(Užs2!I55="BESIULIS-1mm",(Užs2!H55/1000)*Užs2!L55,0)+(IF(Užs2!J55="BESIULIS-1mm",(Užs2!H55/1000)*Užs2!L55,0)))))</f>
        <v>0</v>
      </c>
      <c r="AB16" s="313">
        <f>SUM(IF(Užs2!F55="BESIULIS-2mm",(Užs2!E55/1000)*Užs2!L55,0)+(IF(Užs2!G55="BESIULIS-2mm",(Užs2!E55/1000)*Užs2!L55,0)+(IF(Užs2!I55="BESIULIS-2mm",(Užs2!H55/1000)*Užs2!L55,0)+(IF(Užs2!J55="BESIULIS-2mm",(Užs2!H55/1000)*Užs2!L55,0)))))</f>
        <v>0</v>
      </c>
      <c r="AC16" s="93">
        <f>SUM(IF(Užs2!F55="KLIEN-PVC-04mm",(Užs2!E55/1000)*Užs2!L55,0)+(IF(Užs2!G55="KLIEN-PVC-04mm",(Užs2!E55/1000)*Užs2!L55,0)+(IF(Užs2!I55="KLIEN-PVC-04mm",(Užs2!H55/1000)*Užs2!L55,0)+(IF(Užs2!J55="KLIEN-PVC-04mm",(Užs2!H55/1000)*Užs2!L55,0)))))</f>
        <v>0</v>
      </c>
      <c r="AD16" s="93">
        <f>SUM(IF(Užs2!F55="KLIEN-PVC-06mm",(Užs2!E55/1000)*Užs2!L55,0)+(IF(Užs2!G55="KLIEN-PVC-06mm",(Užs2!E55/1000)*Užs2!L55,0)+(IF(Užs2!I55="KLIEN-PVC-06mm",(Užs2!H55/1000)*Užs2!L55,0)+(IF(Užs2!J55="KLIEN-PVC-06mm",(Užs2!H55/1000)*Užs2!L55,0)))))</f>
        <v>0</v>
      </c>
      <c r="AE16" s="93">
        <f>SUM(IF(Užs2!F55="KLIEN-PVC-08mm",(Užs2!E55/1000)*Užs2!L55,0)+(IF(Užs2!G55="KLIEN-PVC-08mm",(Užs2!E55/1000)*Užs2!L55,0)+(IF(Užs2!I55="KLIEN-PVC-08mm",(Užs2!H55/1000)*Užs2!L55,0)+(IF(Užs2!J55="KLIEN-PVC-08mm",(Užs2!H55/1000)*Užs2!L55,0)))))</f>
        <v>0</v>
      </c>
      <c r="AF16" s="93">
        <f>SUM(IF(Užs2!F55="KLIEN-PVC-1mm",(Užs2!E55/1000)*Užs2!L55,0)+(IF(Užs2!G55="KLIEN-PVC-1mm",(Užs2!E55/1000)*Užs2!L55,0)+(IF(Užs2!I55="KLIEN-PVC-1mm",(Užs2!H55/1000)*Užs2!L55,0)+(IF(Užs2!J55="KLIEN-PVC-1mm",(Užs2!H55/1000)*Užs2!L55,0)))))</f>
        <v>0</v>
      </c>
      <c r="AG16" s="93">
        <f>SUM(IF(Užs2!F55="KLIEN-PVC-2mm",(Užs2!E55/1000)*Užs2!L55,0)+(IF(Užs2!G55="KLIEN-PVC-2mm",(Užs2!E55/1000)*Užs2!L55,0)+(IF(Užs2!I55="KLIEN-PVC-2mm",(Užs2!H55/1000)*Užs2!L55,0)+(IF(Užs2!J55="KLIEN-PVC-2mm",(Užs2!H55/1000)*Užs2!L55,0)))))</f>
        <v>0</v>
      </c>
      <c r="AH16" s="93">
        <f>SUM(IF(Užs2!F55="KLIEN-PVC-42/2mm",(Užs2!E55/1000)*Užs2!L55,0)+(IF(Užs2!G55="KLIEN-PVC-42/2mm",(Užs2!E55/1000)*Užs2!L55,0)+(IF(Užs2!I55="KLIEN-PVC-42/2mm",(Užs2!H55/1000)*Užs2!L55,0)+(IF(Užs2!J55="KLIEN-PVC-42/2mm",(Užs2!H55/1000)*Užs2!L55,0)))))</f>
        <v>0</v>
      </c>
      <c r="AI16" s="315">
        <f>SUM(IF(Užs2!F55="KLIEN-BESIUL-08mm",(Užs2!E55/1000)*Užs2!L55,0)+(IF(Užs2!G55="KLIEN-BESIUL-08mm",(Užs2!E55/1000)*Užs2!L55,0)+(IF(Užs2!I55="KLIEN-BESIUL-08mm",(Užs2!H55/1000)*Užs2!L55,0)+(IF(Užs2!J55="KLIEN-BESIUL-08mm",(Užs2!H55/1000)*Užs2!L55,0)))))</f>
        <v>0</v>
      </c>
      <c r="AJ16" s="315">
        <f>SUM(IF(Užs2!F55="KLIEN-BESIUL-1mm",(Užs2!E55/1000)*Užs2!L55,0)+(IF(Užs2!G55="KLIEN-BESIUL-1mm",(Užs2!E55/1000)*Užs2!L55,0)+(IF(Užs2!I55="KLIEN-BESIUL-1mm",(Užs2!H55/1000)*Užs2!L55,0)+(IF(Užs2!J55="KLIEN-BESIUL-1mm",(Užs2!H55/1000)*Užs2!L55,0)))))</f>
        <v>0</v>
      </c>
      <c r="AK16" s="315">
        <f>SUM(IF(Užs2!F55="KLIEN-BESIUL-2mm",(Užs2!E55/1000)*Užs2!L55,0)+(IF(Užs2!G55="KLIEN-BESIUL-2mm",(Užs2!E55/1000)*Užs2!L55,0)+(IF(Užs2!I55="KLIEN-BESIUL-2mm",(Užs2!H55/1000)*Užs2!L55,0)+(IF(Užs2!J55="KLIEN-BESIUL-2mm",(Užs2!H55/1000)*Užs2!L55,0)))))</f>
        <v>0</v>
      </c>
      <c r="AL16" s="94">
        <f>SUM(IF(Užs2!F55="NE-PL-PVC-04mm",(Užs2!E55/1000)*Užs2!L55,0)+(IF(Užs2!G55="NE-PL-PVC-04mm",(Užs2!E55/1000)*Užs2!L55,0)+(IF(Užs2!I55="NE-PL-PVC-04mm",(Užs2!H55/1000)*Užs2!L55,0)+(IF(Užs2!J55="NE-PL-PVC-04mm",(Užs2!H55/1000)*Užs2!L55,0)))))</f>
        <v>0</v>
      </c>
      <c r="AM16" s="94">
        <f>SUM(IF(Užs2!F55="NE-PL-PVC-06mm",(Užs2!E55/1000)*Užs2!L55,0)+(IF(Užs2!G55="NE-PL-PVC-06mm",(Užs2!E55/1000)*Užs2!L55,0)+(IF(Užs2!I55="NE-PL-PVC-06mm",(Užs2!H55/1000)*Užs2!L55,0)+(IF(Užs2!J55="NE-PL-PVC-06mm",(Užs2!H55/1000)*Užs2!L55,0)))))</f>
        <v>0</v>
      </c>
      <c r="AN16" s="94">
        <f>SUM(IF(Užs2!F55="NE-PL-PVC-08mm",(Užs2!E55/1000)*Užs2!L55,0)+(IF(Užs2!G55="NE-PL-PVC-08mm",(Užs2!E55/1000)*Užs2!L55,0)+(IF(Užs2!I55="NE-PL-PVC-08mm",(Užs2!H55/1000)*Užs2!L55,0)+(IF(Užs2!J55="NE-PL-PVC-08mm",(Užs2!H55/1000)*Užs2!L55,0)))))</f>
        <v>0</v>
      </c>
      <c r="AO16" s="94">
        <f>SUM(IF(Užs2!F55="NE-PL-PVC-1mm",(Užs2!E55/1000)*Užs2!L55,0)+(IF(Užs2!G55="NE-PL-PVC-1mm",(Užs2!E55/1000)*Užs2!L55,0)+(IF(Užs2!I55="NE-PL-PVC-1mm",(Užs2!H55/1000)*Užs2!L55,0)+(IF(Užs2!J55="NE-PL-PVC-1mm",(Užs2!H55/1000)*Užs2!L55,0)))))</f>
        <v>0</v>
      </c>
      <c r="AP16" s="94">
        <f>SUM(IF(Užs2!F55="NE-PL-PVC-2mm",(Užs2!E55/1000)*Užs2!L55,0)+(IF(Užs2!G55="NE-PL-PVC-2mm",(Užs2!E55/1000)*Užs2!L55,0)+(IF(Užs2!I55="NE-PL-PVC-2mm",(Užs2!H55/1000)*Užs2!L55,0)+(IF(Užs2!J55="NE-PL-PVC-2mm",(Užs2!H55/1000)*Užs2!L55,0)))))</f>
        <v>0</v>
      </c>
      <c r="AQ16" s="94">
        <f>SUM(IF(Užs2!F55="NE-PL-PVC-42/2mm",(Užs2!E55/1000)*Užs2!L55,0)+(IF(Užs2!G55="NE-PL-PVC-42/2mm",(Užs2!E55/1000)*Užs2!L55,0)+(IF(Užs2!I55="NE-PL-PVC-42/2mm",(Užs2!H55/1000)*Užs2!L55,0)+(IF(Užs2!J55="NE-PL-PVC-42/2mm",(Užs2!H55/1000)*Užs2!L55,0)))))</f>
        <v>0</v>
      </c>
      <c r="AR16" s="79"/>
    </row>
    <row r="17" spans="1:44" ht="17.100000000000001" customHeight="1">
      <c r="A17" s="79"/>
      <c r="B17" s="233" t="s">
        <v>38</v>
      </c>
      <c r="C17" s="236" t="s">
        <v>424</v>
      </c>
      <c r="D17" s="79"/>
      <c r="E17" s="79"/>
      <c r="F17" s="79"/>
      <c r="G17" s="79"/>
      <c r="H17" s="79"/>
      <c r="I17" s="79"/>
      <c r="J17" s="79"/>
      <c r="K17" s="87">
        <v>16</v>
      </c>
      <c r="L17" s="88">
        <f>Užs2!L56</f>
        <v>0</v>
      </c>
      <c r="M17" s="89">
        <f>(Užs2!E56/1000)*(Užs2!H56/1000)*Užs2!L56</f>
        <v>0</v>
      </c>
      <c r="N17" s="90">
        <f>SUM(IF(Užs2!F56="MEL",(Užs2!E56/1000)*Užs2!L56,0)+(IF(Užs2!G56="MEL",(Užs2!E56/1000)*Užs2!L56,0)+(IF(Užs2!I56="MEL",(Užs2!H56/1000)*Užs2!L56,0)+(IF(Užs2!J56="MEL",(Užs2!H56/1000)*Užs2!L56,0)))))</f>
        <v>0</v>
      </c>
      <c r="O17" s="91">
        <f>SUM(IF(Užs2!F56="MEL-BALTAS",(Užs2!E56/1000)*Užs2!L56,0)+(IF(Užs2!G56="MEL-BALTAS",(Užs2!E56/1000)*Užs2!L56,0)+(IF(Užs2!I56="MEL-BALTAS",(Užs2!H56/1000)*Užs2!L56,0)+(IF(Užs2!J56="MEL-BALTAS",(Užs2!H56/1000)*Užs2!L56,0)))))</f>
        <v>0</v>
      </c>
      <c r="P17" s="91">
        <f>SUM(IF(Užs2!F56="MEL-PILKAS",(Užs2!E56/1000)*Užs2!L56,0)+(IF(Užs2!G56="MEL-PILKAS",(Užs2!E56/1000)*Užs2!L56,0)+(IF(Užs2!I56="MEL-PILKAS",(Užs2!H56/1000)*Užs2!L56,0)+(IF(Užs2!J56="MEL-PILKAS",(Užs2!H56/1000)*Užs2!L56,0)))))</f>
        <v>0</v>
      </c>
      <c r="Q17" s="91">
        <f>SUM(IF(Užs2!F56="MEL-KLIENTO",(Užs2!E56/1000)*Užs2!L56,0)+(IF(Užs2!G56="MEL-KLIENTO",(Užs2!E56/1000)*Užs2!L56,0)+(IF(Užs2!I56="MEL-KLIENTO",(Užs2!H56/1000)*Užs2!L56,0)+(IF(Užs2!J56="MEL-KLIENTO",(Užs2!H56/1000)*Užs2!L56,0)))))</f>
        <v>0</v>
      </c>
      <c r="R17" s="91">
        <f>SUM(IF(Užs2!F56="MEL-NE-PL",(Užs2!E56/1000)*Užs2!L56,0)+(IF(Užs2!G56="MEL-NE-PL",(Užs2!E56/1000)*Užs2!L56,0)+(IF(Užs2!I56="MEL-NE-PL",(Užs2!H56/1000)*Užs2!L56,0)+(IF(Užs2!J56="MEL-NE-PL",(Užs2!H56/1000)*Užs2!L56,0)))))</f>
        <v>0</v>
      </c>
      <c r="S17" s="91">
        <f>SUM(IF(Užs2!F56="MEL-40mm",(Užs2!E56/1000)*Užs2!L56,0)+(IF(Užs2!G56="MEL-40mm",(Užs2!E56/1000)*Užs2!L56,0)+(IF(Užs2!I56="MEL-40mm",(Užs2!H56/1000)*Užs2!L56,0)+(IF(Užs2!J56="MEL-40mm",(Užs2!H56/1000)*Užs2!L56,0)))))</f>
        <v>0</v>
      </c>
      <c r="T17" s="92">
        <f>SUM(IF(Užs2!F56="PVC-04mm",(Užs2!E56/1000)*Užs2!L56,0)+(IF(Užs2!G56="PVC-04mm",(Užs2!E56/1000)*Užs2!L56,0)+(IF(Užs2!I56="PVC-04mm",(Užs2!H56/1000)*Užs2!L56,0)+(IF(Užs2!J56="PVC-04mm",(Užs2!H56/1000)*Užs2!L56,0)))))</f>
        <v>0</v>
      </c>
      <c r="U17" s="92">
        <f>SUM(IF(Užs2!F56="PVC-06mm",(Užs2!E56/1000)*Užs2!L56,0)+(IF(Užs2!G56="PVC-06mm",(Užs2!E56/1000)*Užs2!L56,0)+(IF(Užs2!I56="PVC-06mm",(Užs2!H56/1000)*Užs2!L56,0)+(IF(Užs2!J56="PVC-06mm",(Užs2!H56/1000)*Užs2!L56,0)))))</f>
        <v>0</v>
      </c>
      <c r="V17" s="92">
        <f>SUM(IF(Užs2!F56="PVC-08mm",(Užs2!E56/1000)*Užs2!L56,0)+(IF(Užs2!G56="PVC-08mm",(Užs2!E56/1000)*Užs2!L56,0)+(IF(Užs2!I56="PVC-08mm",(Užs2!H56/1000)*Užs2!L56,0)+(IF(Užs2!J56="PVC-08mm",(Užs2!H56/1000)*Užs2!L56,0)))))</f>
        <v>0</v>
      </c>
      <c r="W17" s="92">
        <f>SUM(IF(Užs2!F56="PVC-1mm",(Užs2!E56/1000)*Užs2!L56,0)+(IF(Užs2!G56="PVC-1mm",(Užs2!E56/1000)*Užs2!L56,0)+(IF(Užs2!I56="PVC-1mm",(Užs2!H56/1000)*Užs2!L56,0)+(IF(Užs2!J56="PVC-1mm",(Užs2!H56/1000)*Užs2!L56,0)))))</f>
        <v>0</v>
      </c>
      <c r="X17" s="92">
        <f>SUM(IF(Užs2!F56="PVC-2mm",(Užs2!E56/1000)*Užs2!L56,0)+(IF(Užs2!G56="PVC-2mm",(Užs2!E56/1000)*Užs2!L56,0)+(IF(Užs2!I56="PVC-2mm",(Užs2!H56/1000)*Užs2!L56,0)+(IF(Užs2!J56="PVC-2mm",(Užs2!H56/1000)*Užs2!L56,0)))))</f>
        <v>0</v>
      </c>
      <c r="Y17" s="92">
        <f>SUM(IF(Užs2!F56="PVC-42/2mm",(Užs2!E56/1000)*Užs2!L56,0)+(IF(Užs2!G56="PVC-42/2mm",(Užs2!E56/1000)*Užs2!L56,0)+(IF(Užs2!I56="PVC-42/2mm",(Užs2!H56/1000)*Užs2!L56,0)+(IF(Užs2!J56="PVC-42/2mm",(Užs2!H56/1000)*Užs2!L56,0)))))</f>
        <v>0</v>
      </c>
      <c r="Z17" s="313">
        <f>SUM(IF(Užs2!F56="BESIULIS-08mm",(Užs2!E56/1000)*Užs2!L56,0)+(IF(Užs2!G56="BESIULIS-08mm",(Užs2!E56/1000)*Užs2!L56,0)+(IF(Užs2!I56="BESIULIS-08mm",(Užs2!H56/1000)*Užs2!L56,0)+(IF(Užs2!J56="BESIULIS-08mm",(Užs2!H56/1000)*Užs2!L56,0)))))</f>
        <v>0</v>
      </c>
      <c r="AA17" s="313">
        <f>SUM(IF(Užs2!F56="BESIULIS-1mm",(Užs2!E56/1000)*Užs2!L56,0)+(IF(Užs2!G56="BESIULIS-1mm",(Užs2!E56/1000)*Užs2!L56,0)+(IF(Užs2!I56="BESIULIS-1mm",(Užs2!H56/1000)*Užs2!L56,0)+(IF(Užs2!J56="BESIULIS-1mm",(Užs2!H56/1000)*Užs2!L56,0)))))</f>
        <v>0</v>
      </c>
      <c r="AB17" s="313">
        <f>SUM(IF(Užs2!F56="BESIULIS-2mm",(Užs2!E56/1000)*Užs2!L56,0)+(IF(Užs2!G56="BESIULIS-2mm",(Užs2!E56/1000)*Užs2!L56,0)+(IF(Užs2!I56="BESIULIS-2mm",(Užs2!H56/1000)*Užs2!L56,0)+(IF(Užs2!J56="BESIULIS-2mm",(Užs2!H56/1000)*Užs2!L56,0)))))</f>
        <v>0</v>
      </c>
      <c r="AC17" s="93">
        <f>SUM(IF(Užs2!F56="KLIEN-PVC-04mm",(Užs2!E56/1000)*Užs2!L56,0)+(IF(Užs2!G56="KLIEN-PVC-04mm",(Užs2!E56/1000)*Užs2!L56,0)+(IF(Užs2!I56="KLIEN-PVC-04mm",(Užs2!H56/1000)*Užs2!L56,0)+(IF(Užs2!J56="KLIEN-PVC-04mm",(Užs2!H56/1000)*Užs2!L56,0)))))</f>
        <v>0</v>
      </c>
      <c r="AD17" s="93">
        <f>SUM(IF(Užs2!F56="KLIEN-PVC-06mm",(Užs2!E56/1000)*Užs2!L56,0)+(IF(Užs2!G56="KLIEN-PVC-06mm",(Užs2!E56/1000)*Užs2!L56,0)+(IF(Užs2!I56="KLIEN-PVC-06mm",(Užs2!H56/1000)*Užs2!L56,0)+(IF(Užs2!J56="KLIEN-PVC-06mm",(Užs2!H56/1000)*Užs2!L56,0)))))</f>
        <v>0</v>
      </c>
      <c r="AE17" s="93">
        <f>SUM(IF(Užs2!F56="KLIEN-PVC-08mm",(Užs2!E56/1000)*Užs2!L56,0)+(IF(Užs2!G56="KLIEN-PVC-08mm",(Užs2!E56/1000)*Užs2!L56,0)+(IF(Užs2!I56="KLIEN-PVC-08mm",(Užs2!H56/1000)*Užs2!L56,0)+(IF(Užs2!J56="KLIEN-PVC-08mm",(Užs2!H56/1000)*Užs2!L56,0)))))</f>
        <v>0</v>
      </c>
      <c r="AF17" s="93">
        <f>SUM(IF(Užs2!F56="KLIEN-PVC-1mm",(Užs2!E56/1000)*Užs2!L56,0)+(IF(Užs2!G56="KLIEN-PVC-1mm",(Užs2!E56/1000)*Užs2!L56,0)+(IF(Užs2!I56="KLIEN-PVC-1mm",(Užs2!H56/1000)*Užs2!L56,0)+(IF(Užs2!J56="KLIEN-PVC-1mm",(Užs2!H56/1000)*Užs2!L56,0)))))</f>
        <v>0</v>
      </c>
      <c r="AG17" s="93">
        <f>SUM(IF(Užs2!F56="KLIEN-PVC-2mm",(Užs2!E56/1000)*Užs2!L56,0)+(IF(Užs2!G56="KLIEN-PVC-2mm",(Užs2!E56/1000)*Užs2!L56,0)+(IF(Užs2!I56="KLIEN-PVC-2mm",(Užs2!H56/1000)*Užs2!L56,0)+(IF(Užs2!J56="KLIEN-PVC-2mm",(Užs2!H56/1000)*Užs2!L56,0)))))</f>
        <v>0</v>
      </c>
      <c r="AH17" s="93">
        <f>SUM(IF(Užs2!F56="KLIEN-PVC-42/2mm",(Užs2!E56/1000)*Užs2!L56,0)+(IF(Užs2!G56="KLIEN-PVC-42/2mm",(Užs2!E56/1000)*Užs2!L56,0)+(IF(Užs2!I56="KLIEN-PVC-42/2mm",(Užs2!H56/1000)*Užs2!L56,0)+(IF(Užs2!J56="KLIEN-PVC-42/2mm",(Užs2!H56/1000)*Užs2!L56,0)))))</f>
        <v>0</v>
      </c>
      <c r="AI17" s="315">
        <f>SUM(IF(Užs2!F56="KLIEN-BESIUL-08mm",(Užs2!E56/1000)*Užs2!L56,0)+(IF(Užs2!G56="KLIEN-BESIUL-08mm",(Užs2!E56/1000)*Užs2!L56,0)+(IF(Užs2!I56="KLIEN-BESIUL-08mm",(Užs2!H56/1000)*Užs2!L56,0)+(IF(Užs2!J56="KLIEN-BESIUL-08mm",(Užs2!H56/1000)*Užs2!L56,0)))))</f>
        <v>0</v>
      </c>
      <c r="AJ17" s="315">
        <f>SUM(IF(Užs2!F56="KLIEN-BESIUL-1mm",(Užs2!E56/1000)*Užs2!L56,0)+(IF(Užs2!G56="KLIEN-BESIUL-1mm",(Užs2!E56/1000)*Užs2!L56,0)+(IF(Užs2!I56="KLIEN-BESIUL-1mm",(Užs2!H56/1000)*Užs2!L56,0)+(IF(Užs2!J56="KLIEN-BESIUL-1mm",(Užs2!H56/1000)*Užs2!L56,0)))))</f>
        <v>0</v>
      </c>
      <c r="AK17" s="315">
        <f>SUM(IF(Užs2!F56="KLIEN-BESIUL-2mm",(Užs2!E56/1000)*Užs2!L56,0)+(IF(Užs2!G56="KLIEN-BESIUL-2mm",(Užs2!E56/1000)*Užs2!L56,0)+(IF(Užs2!I56="KLIEN-BESIUL-2mm",(Užs2!H56/1000)*Užs2!L56,0)+(IF(Užs2!J56="KLIEN-BESIUL-2mm",(Užs2!H56/1000)*Užs2!L56,0)))))</f>
        <v>0</v>
      </c>
      <c r="AL17" s="94">
        <f>SUM(IF(Užs2!F56="NE-PL-PVC-04mm",(Užs2!E56/1000)*Užs2!L56,0)+(IF(Užs2!G56="NE-PL-PVC-04mm",(Užs2!E56/1000)*Užs2!L56,0)+(IF(Užs2!I56="NE-PL-PVC-04mm",(Užs2!H56/1000)*Užs2!L56,0)+(IF(Užs2!J56="NE-PL-PVC-04mm",(Užs2!H56/1000)*Užs2!L56,0)))))</f>
        <v>0</v>
      </c>
      <c r="AM17" s="94">
        <f>SUM(IF(Užs2!F56="NE-PL-PVC-06mm",(Užs2!E56/1000)*Užs2!L56,0)+(IF(Užs2!G56="NE-PL-PVC-06mm",(Užs2!E56/1000)*Užs2!L56,0)+(IF(Užs2!I56="NE-PL-PVC-06mm",(Užs2!H56/1000)*Užs2!L56,0)+(IF(Užs2!J56="NE-PL-PVC-06mm",(Užs2!H56/1000)*Užs2!L56,0)))))</f>
        <v>0</v>
      </c>
      <c r="AN17" s="94">
        <f>SUM(IF(Užs2!F56="NE-PL-PVC-08mm",(Užs2!E56/1000)*Užs2!L56,0)+(IF(Užs2!G56="NE-PL-PVC-08mm",(Užs2!E56/1000)*Užs2!L56,0)+(IF(Užs2!I56="NE-PL-PVC-08mm",(Užs2!H56/1000)*Užs2!L56,0)+(IF(Užs2!J56="NE-PL-PVC-08mm",(Užs2!H56/1000)*Užs2!L56,0)))))</f>
        <v>0</v>
      </c>
      <c r="AO17" s="94">
        <f>SUM(IF(Užs2!F56="NE-PL-PVC-1mm",(Užs2!E56/1000)*Užs2!L56,0)+(IF(Užs2!G56="NE-PL-PVC-1mm",(Užs2!E56/1000)*Užs2!L56,0)+(IF(Užs2!I56="NE-PL-PVC-1mm",(Užs2!H56/1000)*Užs2!L56,0)+(IF(Užs2!J56="NE-PL-PVC-1mm",(Užs2!H56/1000)*Užs2!L56,0)))))</f>
        <v>0</v>
      </c>
      <c r="AP17" s="94">
        <f>SUM(IF(Užs2!F56="NE-PL-PVC-2mm",(Užs2!E56/1000)*Užs2!L56,0)+(IF(Užs2!G56="NE-PL-PVC-2mm",(Užs2!E56/1000)*Užs2!L56,0)+(IF(Užs2!I56="NE-PL-PVC-2mm",(Užs2!H56/1000)*Užs2!L56,0)+(IF(Užs2!J56="NE-PL-PVC-2mm",(Užs2!H56/1000)*Užs2!L56,0)))))</f>
        <v>0</v>
      </c>
      <c r="AQ17" s="94">
        <f>SUM(IF(Užs2!F56="NE-PL-PVC-42/2mm",(Užs2!E56/1000)*Užs2!L56,0)+(IF(Užs2!G56="NE-PL-PVC-42/2mm",(Užs2!E56/1000)*Užs2!L56,0)+(IF(Užs2!I56="NE-PL-PVC-42/2mm",(Užs2!H56/1000)*Užs2!L56,0)+(IF(Užs2!J56="NE-PL-PVC-42/2mm",(Užs2!H56/1000)*Užs2!L56,0)))))</f>
        <v>0</v>
      </c>
      <c r="AR17" s="79"/>
    </row>
    <row r="18" spans="1:44" ht="17.100000000000001" customHeight="1">
      <c r="A18" s="79"/>
      <c r="B18" s="233" t="s">
        <v>425</v>
      </c>
      <c r="C18" s="237" t="s">
        <v>425</v>
      </c>
      <c r="D18" s="79"/>
      <c r="E18" s="79"/>
      <c r="F18" s="79"/>
      <c r="G18" s="79"/>
      <c r="H18" s="79"/>
      <c r="I18" s="79"/>
      <c r="J18" s="79"/>
      <c r="K18" s="87">
        <v>17</v>
      </c>
      <c r="L18" s="88">
        <f>Užs2!L57</f>
        <v>0</v>
      </c>
      <c r="M18" s="89">
        <f>(Užs2!E57/1000)*(Užs2!H57/1000)*Užs2!L57</f>
        <v>0</v>
      </c>
      <c r="N18" s="90">
        <f>SUM(IF(Užs2!F57="MEL",(Užs2!E57/1000)*Užs2!L57,0)+(IF(Užs2!G57="MEL",(Užs2!E57/1000)*Užs2!L57,0)+(IF(Užs2!I57="MEL",(Užs2!H57/1000)*Užs2!L57,0)+(IF(Užs2!J57="MEL",(Užs2!H57/1000)*Užs2!L57,0)))))</f>
        <v>0</v>
      </c>
      <c r="O18" s="91">
        <f>SUM(IF(Užs2!F57="MEL-BALTAS",(Užs2!E57/1000)*Užs2!L57,0)+(IF(Užs2!G57="MEL-BALTAS",(Užs2!E57/1000)*Užs2!L57,0)+(IF(Užs2!I57="MEL-BALTAS",(Užs2!H57/1000)*Užs2!L57,0)+(IF(Užs2!J57="MEL-BALTAS",(Užs2!H57/1000)*Užs2!L57,0)))))</f>
        <v>0</v>
      </c>
      <c r="P18" s="91">
        <f>SUM(IF(Užs2!F57="MEL-PILKAS",(Užs2!E57/1000)*Užs2!L57,0)+(IF(Užs2!G57="MEL-PILKAS",(Užs2!E57/1000)*Užs2!L57,0)+(IF(Užs2!I57="MEL-PILKAS",(Užs2!H57/1000)*Užs2!L57,0)+(IF(Užs2!J57="MEL-PILKAS",(Užs2!H57/1000)*Užs2!L57,0)))))</f>
        <v>0</v>
      </c>
      <c r="Q18" s="91">
        <f>SUM(IF(Užs2!F57="MEL-KLIENTO",(Užs2!E57/1000)*Užs2!L57,0)+(IF(Užs2!G57="MEL-KLIENTO",(Užs2!E57/1000)*Užs2!L57,0)+(IF(Užs2!I57="MEL-KLIENTO",(Užs2!H57/1000)*Užs2!L57,0)+(IF(Užs2!J57="MEL-KLIENTO",(Užs2!H57/1000)*Užs2!L57,0)))))</f>
        <v>0</v>
      </c>
      <c r="R18" s="91">
        <f>SUM(IF(Užs2!F57="MEL-NE-PL",(Užs2!E57/1000)*Užs2!L57,0)+(IF(Užs2!G57="MEL-NE-PL",(Užs2!E57/1000)*Užs2!L57,0)+(IF(Užs2!I57="MEL-NE-PL",(Užs2!H57/1000)*Užs2!L57,0)+(IF(Užs2!J57="MEL-NE-PL",(Užs2!H57/1000)*Užs2!L57,0)))))</f>
        <v>0</v>
      </c>
      <c r="S18" s="91">
        <f>SUM(IF(Užs2!F57="MEL-40mm",(Užs2!E57/1000)*Užs2!L57,0)+(IF(Užs2!G57="MEL-40mm",(Užs2!E57/1000)*Užs2!L57,0)+(IF(Užs2!I57="MEL-40mm",(Užs2!H57/1000)*Užs2!L57,0)+(IF(Užs2!J57="MEL-40mm",(Užs2!H57/1000)*Užs2!L57,0)))))</f>
        <v>0</v>
      </c>
      <c r="T18" s="92">
        <f>SUM(IF(Užs2!F57="PVC-04mm",(Užs2!E57/1000)*Užs2!L57,0)+(IF(Užs2!G57="PVC-04mm",(Užs2!E57/1000)*Užs2!L57,0)+(IF(Užs2!I57="PVC-04mm",(Užs2!H57/1000)*Užs2!L57,0)+(IF(Užs2!J57="PVC-04mm",(Užs2!H57/1000)*Užs2!L57,0)))))</f>
        <v>0</v>
      </c>
      <c r="U18" s="92">
        <f>SUM(IF(Užs2!F57="PVC-06mm",(Užs2!E57/1000)*Užs2!L57,0)+(IF(Užs2!G57="PVC-06mm",(Užs2!E57/1000)*Užs2!L57,0)+(IF(Užs2!I57="PVC-06mm",(Užs2!H57/1000)*Užs2!L57,0)+(IF(Užs2!J57="PVC-06mm",(Užs2!H57/1000)*Užs2!L57,0)))))</f>
        <v>0</v>
      </c>
      <c r="V18" s="92">
        <f>SUM(IF(Užs2!F57="PVC-08mm",(Užs2!E57/1000)*Užs2!L57,0)+(IF(Užs2!G57="PVC-08mm",(Užs2!E57/1000)*Užs2!L57,0)+(IF(Užs2!I57="PVC-08mm",(Užs2!H57/1000)*Užs2!L57,0)+(IF(Užs2!J57="PVC-08mm",(Užs2!H57/1000)*Užs2!L57,0)))))</f>
        <v>0</v>
      </c>
      <c r="W18" s="92">
        <f>SUM(IF(Užs2!F57="PVC-1mm",(Užs2!E57/1000)*Užs2!L57,0)+(IF(Užs2!G57="PVC-1mm",(Užs2!E57/1000)*Užs2!L57,0)+(IF(Užs2!I57="PVC-1mm",(Užs2!H57/1000)*Užs2!L57,0)+(IF(Užs2!J57="PVC-1mm",(Užs2!H57/1000)*Užs2!L57,0)))))</f>
        <v>0</v>
      </c>
      <c r="X18" s="92">
        <f>SUM(IF(Užs2!F57="PVC-2mm",(Užs2!E57/1000)*Užs2!L57,0)+(IF(Užs2!G57="PVC-2mm",(Užs2!E57/1000)*Užs2!L57,0)+(IF(Užs2!I57="PVC-2mm",(Užs2!H57/1000)*Užs2!L57,0)+(IF(Užs2!J57="PVC-2mm",(Užs2!H57/1000)*Užs2!L57,0)))))</f>
        <v>0</v>
      </c>
      <c r="Y18" s="92">
        <f>SUM(IF(Užs2!F57="PVC-42/2mm",(Užs2!E57/1000)*Užs2!L57,0)+(IF(Užs2!G57="PVC-42/2mm",(Užs2!E57/1000)*Užs2!L57,0)+(IF(Užs2!I57="PVC-42/2mm",(Užs2!H57/1000)*Užs2!L57,0)+(IF(Užs2!J57="PVC-42/2mm",(Užs2!H57/1000)*Užs2!L57,0)))))</f>
        <v>0</v>
      </c>
      <c r="Z18" s="313">
        <f>SUM(IF(Užs2!F57="BESIULIS-08mm",(Užs2!E57/1000)*Užs2!L57,0)+(IF(Užs2!G57="BESIULIS-08mm",(Užs2!E57/1000)*Užs2!L57,0)+(IF(Užs2!I57="BESIULIS-08mm",(Užs2!H57/1000)*Užs2!L57,0)+(IF(Užs2!J57="BESIULIS-08mm",(Užs2!H57/1000)*Užs2!L57,0)))))</f>
        <v>0</v>
      </c>
      <c r="AA18" s="313">
        <f>SUM(IF(Užs2!F57="BESIULIS-1mm",(Užs2!E57/1000)*Užs2!L57,0)+(IF(Užs2!G57="BESIULIS-1mm",(Užs2!E57/1000)*Užs2!L57,0)+(IF(Užs2!I57="BESIULIS-1mm",(Užs2!H57/1000)*Užs2!L57,0)+(IF(Užs2!J57="BESIULIS-1mm",(Užs2!H57/1000)*Užs2!L57,0)))))</f>
        <v>0</v>
      </c>
      <c r="AB18" s="313">
        <f>SUM(IF(Užs2!F57="BESIULIS-2mm",(Užs2!E57/1000)*Užs2!L57,0)+(IF(Užs2!G57="BESIULIS-2mm",(Užs2!E57/1000)*Užs2!L57,0)+(IF(Užs2!I57="BESIULIS-2mm",(Užs2!H57/1000)*Užs2!L57,0)+(IF(Užs2!J57="BESIULIS-2mm",(Užs2!H57/1000)*Užs2!L57,0)))))</f>
        <v>0</v>
      </c>
      <c r="AC18" s="93">
        <f>SUM(IF(Užs2!F57="KLIEN-PVC-04mm",(Užs2!E57/1000)*Užs2!L57,0)+(IF(Užs2!G57="KLIEN-PVC-04mm",(Užs2!E57/1000)*Užs2!L57,0)+(IF(Užs2!I57="KLIEN-PVC-04mm",(Užs2!H57/1000)*Užs2!L57,0)+(IF(Užs2!J57="KLIEN-PVC-04mm",(Užs2!H57/1000)*Užs2!L57,0)))))</f>
        <v>0</v>
      </c>
      <c r="AD18" s="93">
        <f>SUM(IF(Užs2!F57="KLIEN-PVC-06mm",(Užs2!E57/1000)*Užs2!L57,0)+(IF(Užs2!G57="KLIEN-PVC-06mm",(Užs2!E57/1000)*Užs2!L57,0)+(IF(Užs2!I57="KLIEN-PVC-06mm",(Užs2!H57/1000)*Užs2!L57,0)+(IF(Užs2!J57="KLIEN-PVC-06mm",(Užs2!H57/1000)*Užs2!L57,0)))))</f>
        <v>0</v>
      </c>
      <c r="AE18" s="93">
        <f>SUM(IF(Užs2!F57="KLIEN-PVC-08mm",(Užs2!E57/1000)*Užs2!L57,0)+(IF(Užs2!G57="KLIEN-PVC-08mm",(Užs2!E57/1000)*Užs2!L57,0)+(IF(Užs2!I57="KLIEN-PVC-08mm",(Užs2!H57/1000)*Užs2!L57,0)+(IF(Užs2!J57="KLIEN-PVC-08mm",(Užs2!H57/1000)*Užs2!L57,0)))))</f>
        <v>0</v>
      </c>
      <c r="AF18" s="93">
        <f>SUM(IF(Užs2!F57="KLIEN-PVC-1mm",(Užs2!E57/1000)*Užs2!L57,0)+(IF(Užs2!G57="KLIEN-PVC-1mm",(Užs2!E57/1000)*Užs2!L57,0)+(IF(Užs2!I57="KLIEN-PVC-1mm",(Užs2!H57/1000)*Užs2!L57,0)+(IF(Užs2!J57="KLIEN-PVC-1mm",(Užs2!H57/1000)*Užs2!L57,0)))))</f>
        <v>0</v>
      </c>
      <c r="AG18" s="93">
        <f>SUM(IF(Užs2!F57="KLIEN-PVC-2mm",(Užs2!E57/1000)*Užs2!L57,0)+(IF(Užs2!G57="KLIEN-PVC-2mm",(Užs2!E57/1000)*Užs2!L57,0)+(IF(Užs2!I57="KLIEN-PVC-2mm",(Užs2!H57/1000)*Užs2!L57,0)+(IF(Užs2!J57="KLIEN-PVC-2mm",(Užs2!H57/1000)*Užs2!L57,0)))))</f>
        <v>0</v>
      </c>
      <c r="AH18" s="93">
        <f>SUM(IF(Užs2!F57="KLIEN-PVC-42/2mm",(Užs2!E57/1000)*Užs2!L57,0)+(IF(Užs2!G57="KLIEN-PVC-42/2mm",(Užs2!E57/1000)*Užs2!L57,0)+(IF(Užs2!I57="KLIEN-PVC-42/2mm",(Užs2!H57/1000)*Užs2!L57,0)+(IF(Užs2!J57="KLIEN-PVC-42/2mm",(Užs2!H57/1000)*Užs2!L57,0)))))</f>
        <v>0</v>
      </c>
      <c r="AI18" s="315">
        <f>SUM(IF(Užs2!F57="KLIEN-BESIUL-08mm",(Užs2!E57/1000)*Užs2!L57,0)+(IF(Užs2!G57="KLIEN-BESIUL-08mm",(Užs2!E57/1000)*Užs2!L57,0)+(IF(Užs2!I57="KLIEN-BESIUL-08mm",(Užs2!H57/1000)*Užs2!L57,0)+(IF(Užs2!J57="KLIEN-BESIUL-08mm",(Užs2!H57/1000)*Užs2!L57,0)))))</f>
        <v>0</v>
      </c>
      <c r="AJ18" s="315">
        <f>SUM(IF(Užs2!F57="KLIEN-BESIUL-1mm",(Užs2!E57/1000)*Užs2!L57,0)+(IF(Užs2!G57="KLIEN-BESIUL-1mm",(Užs2!E57/1000)*Užs2!L57,0)+(IF(Užs2!I57="KLIEN-BESIUL-1mm",(Užs2!H57/1000)*Užs2!L57,0)+(IF(Užs2!J57="KLIEN-BESIUL-1mm",(Užs2!H57/1000)*Užs2!L57,0)))))</f>
        <v>0</v>
      </c>
      <c r="AK18" s="315">
        <f>SUM(IF(Užs2!F57="KLIEN-BESIUL-2mm",(Užs2!E57/1000)*Užs2!L57,0)+(IF(Užs2!G57="KLIEN-BESIUL-2mm",(Užs2!E57/1000)*Užs2!L57,0)+(IF(Užs2!I57="KLIEN-BESIUL-2mm",(Užs2!H57/1000)*Užs2!L57,0)+(IF(Užs2!J57="KLIEN-BESIUL-2mm",(Užs2!H57/1000)*Užs2!L57,0)))))</f>
        <v>0</v>
      </c>
      <c r="AL18" s="94">
        <f>SUM(IF(Užs2!F57="NE-PL-PVC-04mm",(Užs2!E57/1000)*Užs2!L57,0)+(IF(Užs2!G57="NE-PL-PVC-04mm",(Užs2!E57/1000)*Užs2!L57,0)+(IF(Užs2!I57="NE-PL-PVC-04mm",(Užs2!H57/1000)*Užs2!L57,0)+(IF(Užs2!J57="NE-PL-PVC-04mm",(Užs2!H57/1000)*Užs2!L57,0)))))</f>
        <v>0</v>
      </c>
      <c r="AM18" s="94">
        <f>SUM(IF(Užs2!F57="NE-PL-PVC-06mm",(Užs2!E57/1000)*Užs2!L57,0)+(IF(Užs2!G57="NE-PL-PVC-06mm",(Užs2!E57/1000)*Užs2!L57,0)+(IF(Užs2!I57="NE-PL-PVC-06mm",(Užs2!H57/1000)*Užs2!L57,0)+(IF(Užs2!J57="NE-PL-PVC-06mm",(Užs2!H57/1000)*Užs2!L57,0)))))</f>
        <v>0</v>
      </c>
      <c r="AN18" s="94">
        <f>SUM(IF(Užs2!F57="NE-PL-PVC-08mm",(Užs2!E57/1000)*Užs2!L57,0)+(IF(Užs2!G57="NE-PL-PVC-08mm",(Užs2!E57/1000)*Užs2!L57,0)+(IF(Užs2!I57="NE-PL-PVC-08mm",(Užs2!H57/1000)*Užs2!L57,0)+(IF(Užs2!J57="NE-PL-PVC-08mm",(Užs2!H57/1000)*Užs2!L57,0)))))</f>
        <v>0</v>
      </c>
      <c r="AO18" s="94">
        <f>SUM(IF(Užs2!F57="NE-PL-PVC-1mm",(Užs2!E57/1000)*Užs2!L57,0)+(IF(Užs2!G57="NE-PL-PVC-1mm",(Užs2!E57/1000)*Užs2!L57,0)+(IF(Užs2!I57="NE-PL-PVC-1mm",(Užs2!H57/1000)*Užs2!L57,0)+(IF(Užs2!J57="NE-PL-PVC-1mm",(Užs2!H57/1000)*Užs2!L57,0)))))</f>
        <v>0</v>
      </c>
      <c r="AP18" s="94">
        <f>SUM(IF(Užs2!F57="NE-PL-PVC-2mm",(Užs2!E57/1000)*Užs2!L57,0)+(IF(Užs2!G57="NE-PL-PVC-2mm",(Užs2!E57/1000)*Užs2!L57,0)+(IF(Užs2!I57="NE-PL-PVC-2mm",(Užs2!H57/1000)*Užs2!L57,0)+(IF(Užs2!J57="NE-PL-PVC-2mm",(Užs2!H57/1000)*Užs2!L57,0)))))</f>
        <v>0</v>
      </c>
      <c r="AQ18" s="94">
        <f>SUM(IF(Užs2!F57="NE-PL-PVC-42/2mm",(Užs2!E57/1000)*Užs2!L57,0)+(IF(Užs2!G57="NE-PL-PVC-42/2mm",(Užs2!E57/1000)*Užs2!L57,0)+(IF(Užs2!I57="NE-PL-PVC-42/2mm",(Užs2!H57/1000)*Užs2!L57,0)+(IF(Užs2!J57="NE-PL-PVC-42/2mm",(Užs2!H57/1000)*Užs2!L57,0)))))</f>
        <v>0</v>
      </c>
      <c r="AR18" s="79"/>
    </row>
    <row r="19" spans="1:44" ht="17.100000000000001" customHeight="1">
      <c r="A19" s="79"/>
      <c r="B19" s="233" t="s">
        <v>41</v>
      </c>
      <c r="C19" s="236" t="s">
        <v>432</v>
      </c>
      <c r="D19" s="79"/>
      <c r="E19" s="79"/>
      <c r="F19" s="79"/>
      <c r="G19" s="79"/>
      <c r="H19" s="79"/>
      <c r="I19" s="79"/>
      <c r="J19" s="79"/>
      <c r="K19" s="87">
        <v>18</v>
      </c>
      <c r="L19" s="88">
        <f>Užs2!L58</f>
        <v>0</v>
      </c>
      <c r="M19" s="89">
        <f>(Užs2!E58/1000)*(Užs2!H58/1000)*Užs2!L58</f>
        <v>0</v>
      </c>
      <c r="N19" s="90">
        <f>SUM(IF(Užs2!F58="MEL",(Užs2!E58/1000)*Užs2!L58,0)+(IF(Užs2!G58="MEL",(Užs2!E58/1000)*Užs2!L58,0)+(IF(Užs2!I58="MEL",(Užs2!H58/1000)*Užs2!L58,0)+(IF(Užs2!J58="MEL",(Užs2!H58/1000)*Užs2!L58,0)))))</f>
        <v>0</v>
      </c>
      <c r="O19" s="91">
        <f>SUM(IF(Užs2!F58="MEL-BALTAS",(Užs2!E58/1000)*Užs2!L58,0)+(IF(Užs2!G58="MEL-BALTAS",(Užs2!E58/1000)*Užs2!L58,0)+(IF(Užs2!I58="MEL-BALTAS",(Užs2!H58/1000)*Užs2!L58,0)+(IF(Užs2!J58="MEL-BALTAS",(Užs2!H58/1000)*Užs2!L58,0)))))</f>
        <v>0</v>
      </c>
      <c r="P19" s="91">
        <f>SUM(IF(Užs2!F58="MEL-PILKAS",(Užs2!E58/1000)*Užs2!L58,0)+(IF(Užs2!G58="MEL-PILKAS",(Užs2!E58/1000)*Užs2!L58,0)+(IF(Užs2!I58="MEL-PILKAS",(Užs2!H58/1000)*Užs2!L58,0)+(IF(Užs2!J58="MEL-PILKAS",(Užs2!H58/1000)*Užs2!L58,0)))))</f>
        <v>0</v>
      </c>
      <c r="Q19" s="91">
        <f>SUM(IF(Užs2!F58="MEL-KLIENTO",(Užs2!E58/1000)*Užs2!L58,0)+(IF(Užs2!G58="MEL-KLIENTO",(Užs2!E58/1000)*Užs2!L58,0)+(IF(Užs2!I58="MEL-KLIENTO",(Užs2!H58/1000)*Užs2!L58,0)+(IF(Užs2!J58="MEL-KLIENTO",(Užs2!H58/1000)*Užs2!L58,0)))))</f>
        <v>0</v>
      </c>
      <c r="R19" s="91">
        <f>SUM(IF(Užs2!F58="MEL-NE-PL",(Užs2!E58/1000)*Užs2!L58,0)+(IF(Užs2!G58="MEL-NE-PL",(Užs2!E58/1000)*Užs2!L58,0)+(IF(Užs2!I58="MEL-NE-PL",(Užs2!H58/1000)*Užs2!L58,0)+(IF(Užs2!J58="MEL-NE-PL",(Užs2!H58/1000)*Užs2!L58,0)))))</f>
        <v>0</v>
      </c>
      <c r="S19" s="91">
        <f>SUM(IF(Užs2!F58="MEL-40mm",(Užs2!E58/1000)*Užs2!L58,0)+(IF(Užs2!G58="MEL-40mm",(Užs2!E58/1000)*Užs2!L58,0)+(IF(Užs2!I58="MEL-40mm",(Užs2!H58/1000)*Užs2!L58,0)+(IF(Užs2!J58="MEL-40mm",(Užs2!H58/1000)*Užs2!L58,0)))))</f>
        <v>0</v>
      </c>
      <c r="T19" s="92">
        <f>SUM(IF(Užs2!F58="PVC-04mm",(Užs2!E58/1000)*Užs2!L58,0)+(IF(Užs2!G58="PVC-04mm",(Užs2!E58/1000)*Užs2!L58,0)+(IF(Užs2!I58="PVC-04mm",(Užs2!H58/1000)*Užs2!L58,0)+(IF(Užs2!J58="PVC-04mm",(Užs2!H58/1000)*Užs2!L58,0)))))</f>
        <v>0</v>
      </c>
      <c r="U19" s="92">
        <f>SUM(IF(Užs2!F58="PVC-06mm",(Užs2!E58/1000)*Užs2!L58,0)+(IF(Užs2!G58="PVC-06mm",(Užs2!E58/1000)*Užs2!L58,0)+(IF(Užs2!I58="PVC-06mm",(Užs2!H58/1000)*Užs2!L58,0)+(IF(Užs2!J58="PVC-06mm",(Užs2!H58/1000)*Užs2!L58,0)))))</f>
        <v>0</v>
      </c>
      <c r="V19" s="92">
        <f>SUM(IF(Užs2!F58="PVC-08mm",(Užs2!E58/1000)*Užs2!L58,0)+(IF(Užs2!G58="PVC-08mm",(Užs2!E58/1000)*Užs2!L58,0)+(IF(Užs2!I58="PVC-08mm",(Užs2!H58/1000)*Užs2!L58,0)+(IF(Užs2!J58="PVC-08mm",(Užs2!H58/1000)*Užs2!L58,0)))))</f>
        <v>0</v>
      </c>
      <c r="W19" s="92">
        <f>SUM(IF(Užs2!F58="PVC-1mm",(Užs2!E58/1000)*Užs2!L58,0)+(IF(Užs2!G58="PVC-1mm",(Užs2!E58/1000)*Užs2!L58,0)+(IF(Užs2!I58="PVC-1mm",(Užs2!H58/1000)*Užs2!L58,0)+(IF(Užs2!J58="PVC-1mm",(Užs2!H58/1000)*Užs2!L58,0)))))</f>
        <v>0</v>
      </c>
      <c r="X19" s="92">
        <f>SUM(IF(Užs2!F58="PVC-2mm",(Užs2!E58/1000)*Užs2!L58,0)+(IF(Užs2!G58="PVC-2mm",(Užs2!E58/1000)*Užs2!L58,0)+(IF(Užs2!I58="PVC-2mm",(Užs2!H58/1000)*Užs2!L58,0)+(IF(Užs2!J58="PVC-2mm",(Užs2!H58/1000)*Užs2!L58,0)))))</f>
        <v>0</v>
      </c>
      <c r="Y19" s="92">
        <f>SUM(IF(Užs2!F58="PVC-42/2mm",(Užs2!E58/1000)*Užs2!L58,0)+(IF(Užs2!G58="PVC-42/2mm",(Užs2!E58/1000)*Užs2!L58,0)+(IF(Užs2!I58="PVC-42/2mm",(Užs2!H58/1000)*Užs2!L58,0)+(IF(Užs2!J58="PVC-42/2mm",(Užs2!H58/1000)*Užs2!L58,0)))))</f>
        <v>0</v>
      </c>
      <c r="Z19" s="313">
        <f>SUM(IF(Užs2!F58="BESIULIS-08mm",(Užs2!E58/1000)*Užs2!L58,0)+(IF(Užs2!G58="BESIULIS-08mm",(Užs2!E58/1000)*Užs2!L58,0)+(IF(Užs2!I58="BESIULIS-08mm",(Užs2!H58/1000)*Užs2!L58,0)+(IF(Užs2!J58="BESIULIS-08mm",(Užs2!H58/1000)*Užs2!L58,0)))))</f>
        <v>0</v>
      </c>
      <c r="AA19" s="313">
        <f>SUM(IF(Užs2!F58="BESIULIS-1mm",(Užs2!E58/1000)*Užs2!L58,0)+(IF(Užs2!G58="BESIULIS-1mm",(Užs2!E58/1000)*Užs2!L58,0)+(IF(Užs2!I58="BESIULIS-1mm",(Užs2!H58/1000)*Užs2!L58,0)+(IF(Užs2!J58="BESIULIS-1mm",(Užs2!H58/1000)*Užs2!L58,0)))))</f>
        <v>0</v>
      </c>
      <c r="AB19" s="313">
        <f>SUM(IF(Užs2!F58="BESIULIS-2mm",(Užs2!E58/1000)*Užs2!L58,0)+(IF(Užs2!G58="BESIULIS-2mm",(Užs2!E58/1000)*Užs2!L58,0)+(IF(Užs2!I58="BESIULIS-2mm",(Užs2!H58/1000)*Užs2!L58,0)+(IF(Užs2!J58="BESIULIS-2mm",(Užs2!H58/1000)*Užs2!L58,0)))))</f>
        <v>0</v>
      </c>
      <c r="AC19" s="93">
        <f>SUM(IF(Užs2!F58="KLIEN-PVC-04mm",(Užs2!E58/1000)*Užs2!L58,0)+(IF(Užs2!G58="KLIEN-PVC-04mm",(Užs2!E58/1000)*Užs2!L58,0)+(IF(Užs2!I58="KLIEN-PVC-04mm",(Užs2!H58/1000)*Užs2!L58,0)+(IF(Užs2!J58="KLIEN-PVC-04mm",(Užs2!H58/1000)*Užs2!L58,0)))))</f>
        <v>0</v>
      </c>
      <c r="AD19" s="93">
        <f>SUM(IF(Užs2!F58="KLIEN-PVC-06mm",(Užs2!E58/1000)*Užs2!L58,0)+(IF(Užs2!G58="KLIEN-PVC-06mm",(Užs2!E58/1000)*Užs2!L58,0)+(IF(Užs2!I58="KLIEN-PVC-06mm",(Užs2!H58/1000)*Užs2!L58,0)+(IF(Užs2!J58="KLIEN-PVC-06mm",(Užs2!H58/1000)*Užs2!L58,0)))))</f>
        <v>0</v>
      </c>
      <c r="AE19" s="93">
        <f>SUM(IF(Užs2!F58="KLIEN-PVC-08mm",(Užs2!E58/1000)*Užs2!L58,0)+(IF(Užs2!G58="KLIEN-PVC-08mm",(Užs2!E58/1000)*Užs2!L58,0)+(IF(Užs2!I58="KLIEN-PVC-08mm",(Užs2!H58/1000)*Užs2!L58,0)+(IF(Užs2!J58="KLIEN-PVC-08mm",(Užs2!H58/1000)*Užs2!L58,0)))))</f>
        <v>0</v>
      </c>
      <c r="AF19" s="93">
        <f>SUM(IF(Užs2!F58="KLIEN-PVC-1mm",(Užs2!E58/1000)*Užs2!L58,0)+(IF(Užs2!G58="KLIEN-PVC-1mm",(Užs2!E58/1000)*Užs2!L58,0)+(IF(Užs2!I58="KLIEN-PVC-1mm",(Užs2!H58/1000)*Užs2!L58,0)+(IF(Užs2!J58="KLIEN-PVC-1mm",(Užs2!H58/1000)*Užs2!L58,0)))))</f>
        <v>0</v>
      </c>
      <c r="AG19" s="93">
        <f>SUM(IF(Užs2!F58="KLIEN-PVC-2mm",(Užs2!E58/1000)*Užs2!L58,0)+(IF(Užs2!G58="KLIEN-PVC-2mm",(Užs2!E58/1000)*Užs2!L58,0)+(IF(Užs2!I58="KLIEN-PVC-2mm",(Užs2!H58/1000)*Užs2!L58,0)+(IF(Užs2!J58="KLIEN-PVC-2mm",(Užs2!H58/1000)*Užs2!L58,0)))))</f>
        <v>0</v>
      </c>
      <c r="AH19" s="93">
        <f>SUM(IF(Užs2!F58="KLIEN-PVC-42/2mm",(Užs2!E58/1000)*Užs2!L58,0)+(IF(Užs2!G58="KLIEN-PVC-42/2mm",(Užs2!E58/1000)*Užs2!L58,0)+(IF(Užs2!I58="KLIEN-PVC-42/2mm",(Užs2!H58/1000)*Užs2!L58,0)+(IF(Užs2!J58="KLIEN-PVC-42/2mm",(Užs2!H58/1000)*Užs2!L58,0)))))</f>
        <v>0</v>
      </c>
      <c r="AI19" s="315">
        <f>SUM(IF(Užs2!F58="KLIEN-BESIUL-08mm",(Užs2!E58/1000)*Užs2!L58,0)+(IF(Užs2!G58="KLIEN-BESIUL-08mm",(Užs2!E58/1000)*Užs2!L58,0)+(IF(Užs2!I58="KLIEN-BESIUL-08mm",(Užs2!H58/1000)*Užs2!L58,0)+(IF(Užs2!J58="KLIEN-BESIUL-08mm",(Užs2!H58/1000)*Užs2!L58,0)))))</f>
        <v>0</v>
      </c>
      <c r="AJ19" s="315">
        <f>SUM(IF(Užs2!F58="KLIEN-BESIUL-1mm",(Užs2!E58/1000)*Užs2!L58,0)+(IF(Užs2!G58="KLIEN-BESIUL-1mm",(Užs2!E58/1000)*Užs2!L58,0)+(IF(Užs2!I58="KLIEN-BESIUL-1mm",(Užs2!H58/1000)*Užs2!L58,0)+(IF(Užs2!J58="KLIEN-BESIUL-1mm",(Užs2!H58/1000)*Užs2!L58,0)))))</f>
        <v>0</v>
      </c>
      <c r="AK19" s="315">
        <f>SUM(IF(Užs2!F58="KLIEN-BESIUL-2mm",(Užs2!E58/1000)*Užs2!L58,0)+(IF(Užs2!G58="KLIEN-BESIUL-2mm",(Užs2!E58/1000)*Užs2!L58,0)+(IF(Užs2!I58="KLIEN-BESIUL-2mm",(Užs2!H58/1000)*Užs2!L58,0)+(IF(Užs2!J58="KLIEN-BESIUL-2mm",(Užs2!H58/1000)*Užs2!L58,0)))))</f>
        <v>0</v>
      </c>
      <c r="AL19" s="94">
        <f>SUM(IF(Užs2!F58="NE-PL-PVC-04mm",(Užs2!E58/1000)*Užs2!L58,0)+(IF(Užs2!G58="NE-PL-PVC-04mm",(Užs2!E58/1000)*Užs2!L58,0)+(IF(Užs2!I58="NE-PL-PVC-04mm",(Užs2!H58/1000)*Užs2!L58,0)+(IF(Užs2!J58="NE-PL-PVC-04mm",(Užs2!H58/1000)*Užs2!L58,0)))))</f>
        <v>0</v>
      </c>
      <c r="AM19" s="94">
        <f>SUM(IF(Užs2!F58="NE-PL-PVC-06mm",(Užs2!E58/1000)*Užs2!L58,0)+(IF(Užs2!G58="NE-PL-PVC-06mm",(Užs2!E58/1000)*Užs2!L58,0)+(IF(Užs2!I58="NE-PL-PVC-06mm",(Užs2!H58/1000)*Užs2!L58,0)+(IF(Užs2!J58="NE-PL-PVC-06mm",(Užs2!H58/1000)*Užs2!L58,0)))))</f>
        <v>0</v>
      </c>
      <c r="AN19" s="94">
        <f>SUM(IF(Užs2!F58="NE-PL-PVC-08mm",(Užs2!E58/1000)*Užs2!L58,0)+(IF(Užs2!G58="NE-PL-PVC-08mm",(Užs2!E58/1000)*Užs2!L58,0)+(IF(Užs2!I58="NE-PL-PVC-08mm",(Užs2!H58/1000)*Užs2!L58,0)+(IF(Užs2!J58="NE-PL-PVC-08mm",(Užs2!H58/1000)*Užs2!L58,0)))))</f>
        <v>0</v>
      </c>
      <c r="AO19" s="94">
        <f>SUM(IF(Užs2!F58="NE-PL-PVC-1mm",(Užs2!E58/1000)*Užs2!L58,0)+(IF(Užs2!G58="NE-PL-PVC-1mm",(Užs2!E58/1000)*Užs2!L58,0)+(IF(Užs2!I58="NE-PL-PVC-1mm",(Užs2!H58/1000)*Užs2!L58,0)+(IF(Užs2!J58="NE-PL-PVC-1mm",(Užs2!H58/1000)*Užs2!L58,0)))))</f>
        <v>0</v>
      </c>
      <c r="AP19" s="94">
        <f>SUM(IF(Užs2!F58="NE-PL-PVC-2mm",(Užs2!E58/1000)*Užs2!L58,0)+(IF(Užs2!G58="NE-PL-PVC-2mm",(Užs2!E58/1000)*Užs2!L58,0)+(IF(Užs2!I58="NE-PL-PVC-2mm",(Užs2!H58/1000)*Užs2!L58,0)+(IF(Užs2!J58="NE-PL-PVC-2mm",(Užs2!H58/1000)*Užs2!L58,0)))))</f>
        <v>0</v>
      </c>
      <c r="AQ19" s="94">
        <f>SUM(IF(Užs2!F58="NE-PL-PVC-42/2mm",(Užs2!E58/1000)*Užs2!L58,0)+(IF(Užs2!G58="NE-PL-PVC-42/2mm",(Užs2!E58/1000)*Užs2!L58,0)+(IF(Užs2!I58="NE-PL-PVC-42/2mm",(Užs2!H58/1000)*Užs2!L58,0)+(IF(Užs2!J58="NE-PL-PVC-42/2mm",(Užs2!H58/1000)*Užs2!L58,0)))))</f>
        <v>0</v>
      </c>
      <c r="AR19" s="79"/>
    </row>
    <row r="20" spans="1:44" ht="17.100000000000001" customHeight="1">
      <c r="A20" s="79"/>
      <c r="B20" s="233" t="s">
        <v>43</v>
      </c>
      <c r="C20" s="236" t="s">
        <v>433</v>
      </c>
      <c r="D20" s="79"/>
      <c r="E20" s="79"/>
      <c r="F20" s="79"/>
      <c r="G20" s="79"/>
      <c r="H20" s="79"/>
      <c r="I20" s="79"/>
      <c r="J20" s="79"/>
      <c r="K20" s="87">
        <v>19</v>
      </c>
      <c r="L20" s="88">
        <f>Užs2!L59</f>
        <v>0</v>
      </c>
      <c r="M20" s="89">
        <f>(Užs2!E59/1000)*(Užs2!H59/1000)*Užs2!L59</f>
        <v>0</v>
      </c>
      <c r="N20" s="90">
        <f>SUM(IF(Užs2!F59="MEL",(Užs2!E59/1000)*Užs2!L59,0)+(IF(Užs2!G59="MEL",(Užs2!E59/1000)*Užs2!L59,0)+(IF(Užs2!I59="MEL",(Užs2!H59/1000)*Užs2!L59,0)+(IF(Užs2!J59="MEL",(Užs2!H59/1000)*Užs2!L59,0)))))</f>
        <v>0</v>
      </c>
      <c r="O20" s="91">
        <f>SUM(IF(Užs2!F59="MEL-BALTAS",(Užs2!E59/1000)*Užs2!L59,0)+(IF(Užs2!G59="MEL-BALTAS",(Užs2!E59/1000)*Užs2!L59,0)+(IF(Užs2!I59="MEL-BALTAS",(Užs2!H59/1000)*Užs2!L59,0)+(IF(Užs2!J59="MEL-BALTAS",(Užs2!H59/1000)*Užs2!L59,0)))))</f>
        <v>0</v>
      </c>
      <c r="P20" s="91">
        <f>SUM(IF(Užs2!F59="MEL-PILKAS",(Užs2!E59/1000)*Užs2!L59,0)+(IF(Užs2!G59="MEL-PILKAS",(Užs2!E59/1000)*Užs2!L59,0)+(IF(Užs2!I59="MEL-PILKAS",(Užs2!H59/1000)*Užs2!L59,0)+(IF(Užs2!J59="MEL-PILKAS",(Užs2!H59/1000)*Užs2!L59,0)))))</f>
        <v>0</v>
      </c>
      <c r="Q20" s="91">
        <f>SUM(IF(Užs2!F59="MEL-KLIENTO",(Užs2!E59/1000)*Užs2!L59,0)+(IF(Užs2!G59="MEL-KLIENTO",(Užs2!E59/1000)*Užs2!L59,0)+(IF(Užs2!I59="MEL-KLIENTO",(Užs2!H59/1000)*Užs2!L59,0)+(IF(Užs2!J59="MEL-KLIENTO",(Užs2!H59/1000)*Užs2!L59,0)))))</f>
        <v>0</v>
      </c>
      <c r="R20" s="91">
        <f>SUM(IF(Užs2!F59="MEL-NE-PL",(Užs2!E59/1000)*Užs2!L59,0)+(IF(Užs2!G59="MEL-NE-PL",(Užs2!E59/1000)*Užs2!L59,0)+(IF(Užs2!I59="MEL-NE-PL",(Užs2!H59/1000)*Užs2!L59,0)+(IF(Užs2!J59="MEL-NE-PL",(Užs2!H59/1000)*Užs2!L59,0)))))</f>
        <v>0</v>
      </c>
      <c r="S20" s="91">
        <f>SUM(IF(Užs2!F59="MEL-40mm",(Užs2!E59/1000)*Užs2!L59,0)+(IF(Užs2!G59="MEL-40mm",(Užs2!E59/1000)*Užs2!L59,0)+(IF(Užs2!I59="MEL-40mm",(Užs2!H59/1000)*Užs2!L59,0)+(IF(Užs2!J59="MEL-40mm",(Užs2!H59/1000)*Užs2!L59,0)))))</f>
        <v>0</v>
      </c>
      <c r="T20" s="92">
        <f>SUM(IF(Užs2!F59="PVC-04mm",(Užs2!E59/1000)*Užs2!L59,0)+(IF(Užs2!G59="PVC-04mm",(Užs2!E59/1000)*Užs2!L59,0)+(IF(Užs2!I59="PVC-04mm",(Užs2!H59/1000)*Užs2!L59,0)+(IF(Užs2!J59="PVC-04mm",(Užs2!H59/1000)*Užs2!L59,0)))))</f>
        <v>0</v>
      </c>
      <c r="U20" s="92">
        <f>SUM(IF(Užs2!F59="PVC-06mm",(Užs2!E59/1000)*Užs2!L59,0)+(IF(Užs2!G59="PVC-06mm",(Užs2!E59/1000)*Užs2!L59,0)+(IF(Užs2!I59="PVC-06mm",(Užs2!H59/1000)*Užs2!L59,0)+(IF(Užs2!J59="PVC-06mm",(Užs2!H59/1000)*Užs2!L59,0)))))</f>
        <v>0</v>
      </c>
      <c r="V20" s="92">
        <f>SUM(IF(Užs2!F59="PVC-08mm",(Užs2!E59/1000)*Užs2!L59,0)+(IF(Užs2!G59="PVC-08mm",(Užs2!E59/1000)*Užs2!L59,0)+(IF(Užs2!I59="PVC-08mm",(Užs2!H59/1000)*Užs2!L59,0)+(IF(Užs2!J59="PVC-08mm",(Užs2!H59/1000)*Užs2!L59,0)))))</f>
        <v>0</v>
      </c>
      <c r="W20" s="92">
        <f>SUM(IF(Užs2!F59="PVC-1mm",(Užs2!E59/1000)*Užs2!L59,0)+(IF(Užs2!G59="PVC-1mm",(Užs2!E59/1000)*Užs2!L59,0)+(IF(Užs2!I59="PVC-1mm",(Užs2!H59/1000)*Užs2!L59,0)+(IF(Užs2!J59="PVC-1mm",(Užs2!H59/1000)*Užs2!L59,0)))))</f>
        <v>0</v>
      </c>
      <c r="X20" s="92">
        <f>SUM(IF(Užs2!F59="PVC-2mm",(Užs2!E59/1000)*Užs2!L59,0)+(IF(Užs2!G59="PVC-2mm",(Užs2!E59/1000)*Užs2!L59,0)+(IF(Užs2!I59="PVC-2mm",(Užs2!H59/1000)*Užs2!L59,0)+(IF(Užs2!J59="PVC-2mm",(Užs2!H59/1000)*Užs2!L59,0)))))</f>
        <v>0</v>
      </c>
      <c r="Y20" s="92">
        <f>SUM(IF(Užs2!F59="PVC-42/2mm",(Užs2!E59/1000)*Užs2!L59,0)+(IF(Užs2!G59="PVC-42/2mm",(Užs2!E59/1000)*Užs2!L59,0)+(IF(Užs2!I59="PVC-42/2mm",(Užs2!H59/1000)*Užs2!L59,0)+(IF(Užs2!J59="PVC-42/2mm",(Užs2!H59/1000)*Užs2!L59,0)))))</f>
        <v>0</v>
      </c>
      <c r="Z20" s="313">
        <f>SUM(IF(Užs2!F59="BESIULIS-08mm",(Užs2!E59/1000)*Užs2!L59,0)+(IF(Užs2!G59="BESIULIS-08mm",(Užs2!E59/1000)*Užs2!L59,0)+(IF(Užs2!I59="BESIULIS-08mm",(Užs2!H59/1000)*Užs2!L59,0)+(IF(Užs2!J59="BESIULIS-08mm",(Užs2!H59/1000)*Užs2!L59,0)))))</f>
        <v>0</v>
      </c>
      <c r="AA20" s="313">
        <f>SUM(IF(Užs2!F59="BESIULIS-1mm",(Užs2!E59/1000)*Užs2!L59,0)+(IF(Užs2!G59="BESIULIS-1mm",(Užs2!E59/1000)*Užs2!L59,0)+(IF(Užs2!I59="BESIULIS-1mm",(Užs2!H59/1000)*Užs2!L59,0)+(IF(Užs2!J59="BESIULIS-1mm",(Užs2!H59/1000)*Užs2!L59,0)))))</f>
        <v>0</v>
      </c>
      <c r="AB20" s="313">
        <f>SUM(IF(Užs2!F59="BESIULIS-2mm",(Užs2!E59/1000)*Užs2!L59,0)+(IF(Užs2!G59="BESIULIS-2mm",(Užs2!E59/1000)*Užs2!L59,0)+(IF(Užs2!I59="BESIULIS-2mm",(Užs2!H59/1000)*Užs2!L59,0)+(IF(Užs2!J59="BESIULIS-2mm",(Užs2!H59/1000)*Užs2!L59,0)))))</f>
        <v>0</v>
      </c>
      <c r="AC20" s="93">
        <f>SUM(IF(Užs2!F59="KLIEN-PVC-04mm",(Užs2!E59/1000)*Užs2!L59,0)+(IF(Užs2!G59="KLIEN-PVC-04mm",(Užs2!E59/1000)*Užs2!L59,0)+(IF(Užs2!I59="KLIEN-PVC-04mm",(Užs2!H59/1000)*Užs2!L59,0)+(IF(Užs2!J59="KLIEN-PVC-04mm",(Užs2!H59/1000)*Užs2!L59,0)))))</f>
        <v>0</v>
      </c>
      <c r="AD20" s="93">
        <f>SUM(IF(Užs2!F59="KLIEN-PVC-06mm",(Užs2!E59/1000)*Užs2!L59,0)+(IF(Užs2!G59="KLIEN-PVC-06mm",(Užs2!E59/1000)*Užs2!L59,0)+(IF(Užs2!I59="KLIEN-PVC-06mm",(Užs2!H59/1000)*Užs2!L59,0)+(IF(Užs2!J59="KLIEN-PVC-06mm",(Užs2!H59/1000)*Užs2!L59,0)))))</f>
        <v>0</v>
      </c>
      <c r="AE20" s="93">
        <f>SUM(IF(Užs2!F59="KLIEN-PVC-08mm",(Užs2!E59/1000)*Užs2!L59,0)+(IF(Užs2!G59="KLIEN-PVC-08mm",(Užs2!E59/1000)*Užs2!L59,0)+(IF(Užs2!I59="KLIEN-PVC-08mm",(Užs2!H59/1000)*Užs2!L59,0)+(IF(Užs2!J59="KLIEN-PVC-08mm",(Užs2!H59/1000)*Užs2!L59,0)))))</f>
        <v>0</v>
      </c>
      <c r="AF20" s="93">
        <f>SUM(IF(Užs2!F59="KLIEN-PVC-1mm",(Užs2!E59/1000)*Užs2!L59,0)+(IF(Užs2!G59="KLIEN-PVC-1mm",(Užs2!E59/1000)*Užs2!L59,0)+(IF(Užs2!I59="KLIEN-PVC-1mm",(Užs2!H59/1000)*Užs2!L59,0)+(IF(Užs2!J59="KLIEN-PVC-1mm",(Užs2!H59/1000)*Užs2!L59,0)))))</f>
        <v>0</v>
      </c>
      <c r="AG20" s="93">
        <f>SUM(IF(Užs2!F59="KLIEN-PVC-2mm",(Užs2!E59/1000)*Užs2!L59,0)+(IF(Užs2!G59="KLIEN-PVC-2mm",(Užs2!E59/1000)*Užs2!L59,0)+(IF(Užs2!I59="KLIEN-PVC-2mm",(Užs2!H59/1000)*Užs2!L59,0)+(IF(Užs2!J59="KLIEN-PVC-2mm",(Užs2!H59/1000)*Užs2!L59,0)))))</f>
        <v>0</v>
      </c>
      <c r="AH20" s="93">
        <f>SUM(IF(Užs2!F59="KLIEN-PVC-42/2mm",(Užs2!E59/1000)*Užs2!L59,0)+(IF(Užs2!G59="KLIEN-PVC-42/2mm",(Užs2!E59/1000)*Užs2!L59,0)+(IF(Užs2!I59="KLIEN-PVC-42/2mm",(Užs2!H59/1000)*Užs2!L59,0)+(IF(Užs2!J59="KLIEN-PVC-42/2mm",(Užs2!H59/1000)*Užs2!L59,0)))))</f>
        <v>0</v>
      </c>
      <c r="AI20" s="315">
        <f>SUM(IF(Užs2!F59="KLIEN-BESIUL-08mm",(Užs2!E59/1000)*Užs2!L59,0)+(IF(Užs2!G59="KLIEN-BESIUL-08mm",(Užs2!E59/1000)*Užs2!L59,0)+(IF(Užs2!I59="KLIEN-BESIUL-08mm",(Užs2!H59/1000)*Užs2!L59,0)+(IF(Užs2!J59="KLIEN-BESIUL-08mm",(Užs2!H59/1000)*Užs2!L59,0)))))</f>
        <v>0</v>
      </c>
      <c r="AJ20" s="315">
        <f>SUM(IF(Užs2!F59="KLIEN-BESIUL-1mm",(Užs2!E59/1000)*Užs2!L59,0)+(IF(Užs2!G59="KLIEN-BESIUL-1mm",(Užs2!E59/1000)*Užs2!L59,0)+(IF(Užs2!I59="KLIEN-BESIUL-1mm",(Užs2!H59/1000)*Užs2!L59,0)+(IF(Užs2!J59="KLIEN-BESIUL-1mm",(Užs2!H59/1000)*Užs2!L59,0)))))</f>
        <v>0</v>
      </c>
      <c r="AK20" s="315">
        <f>SUM(IF(Užs2!F59="KLIEN-BESIUL-2mm",(Užs2!E59/1000)*Užs2!L59,0)+(IF(Užs2!G59="KLIEN-BESIUL-2mm",(Užs2!E59/1000)*Užs2!L59,0)+(IF(Užs2!I59="KLIEN-BESIUL-2mm",(Užs2!H59/1000)*Užs2!L59,0)+(IF(Užs2!J59="KLIEN-BESIUL-2mm",(Užs2!H59/1000)*Užs2!L59,0)))))</f>
        <v>0</v>
      </c>
      <c r="AL20" s="94">
        <f>SUM(IF(Užs2!F59="NE-PL-PVC-04mm",(Užs2!E59/1000)*Užs2!L59,0)+(IF(Užs2!G59="NE-PL-PVC-04mm",(Užs2!E59/1000)*Užs2!L59,0)+(IF(Užs2!I59="NE-PL-PVC-04mm",(Užs2!H59/1000)*Užs2!L59,0)+(IF(Užs2!J59="NE-PL-PVC-04mm",(Užs2!H59/1000)*Užs2!L59,0)))))</f>
        <v>0</v>
      </c>
      <c r="AM20" s="94">
        <f>SUM(IF(Užs2!F59="NE-PL-PVC-06mm",(Užs2!E59/1000)*Užs2!L59,0)+(IF(Užs2!G59="NE-PL-PVC-06mm",(Užs2!E59/1000)*Užs2!L59,0)+(IF(Užs2!I59="NE-PL-PVC-06mm",(Užs2!H59/1000)*Užs2!L59,0)+(IF(Užs2!J59="NE-PL-PVC-06mm",(Užs2!H59/1000)*Užs2!L59,0)))))</f>
        <v>0</v>
      </c>
      <c r="AN20" s="94">
        <f>SUM(IF(Užs2!F59="NE-PL-PVC-08mm",(Užs2!E59/1000)*Užs2!L59,0)+(IF(Užs2!G59="NE-PL-PVC-08mm",(Užs2!E59/1000)*Užs2!L59,0)+(IF(Užs2!I59="NE-PL-PVC-08mm",(Užs2!H59/1000)*Užs2!L59,0)+(IF(Užs2!J59="NE-PL-PVC-08mm",(Užs2!H59/1000)*Užs2!L59,0)))))</f>
        <v>0</v>
      </c>
      <c r="AO20" s="94">
        <f>SUM(IF(Užs2!F59="NE-PL-PVC-1mm",(Užs2!E59/1000)*Užs2!L59,0)+(IF(Užs2!G59="NE-PL-PVC-1mm",(Užs2!E59/1000)*Užs2!L59,0)+(IF(Užs2!I59="NE-PL-PVC-1mm",(Užs2!H59/1000)*Užs2!L59,0)+(IF(Užs2!J59="NE-PL-PVC-1mm",(Užs2!H59/1000)*Užs2!L59,0)))))</f>
        <v>0</v>
      </c>
      <c r="AP20" s="94">
        <f>SUM(IF(Užs2!F59="NE-PL-PVC-2mm",(Užs2!E59/1000)*Užs2!L59,0)+(IF(Užs2!G59="NE-PL-PVC-2mm",(Užs2!E59/1000)*Užs2!L59,0)+(IF(Užs2!I59="NE-PL-PVC-2mm",(Užs2!H59/1000)*Užs2!L59,0)+(IF(Užs2!J59="NE-PL-PVC-2mm",(Užs2!H59/1000)*Užs2!L59,0)))))</f>
        <v>0</v>
      </c>
      <c r="AQ20" s="94">
        <f>SUM(IF(Užs2!F59="NE-PL-PVC-42/2mm",(Užs2!E59/1000)*Užs2!L59,0)+(IF(Užs2!G59="NE-PL-PVC-42/2mm",(Užs2!E59/1000)*Užs2!L59,0)+(IF(Užs2!I59="NE-PL-PVC-42/2mm",(Užs2!H59/1000)*Užs2!L59,0)+(IF(Užs2!J59="NE-PL-PVC-42/2mm",(Užs2!H59/1000)*Užs2!L59,0)))))</f>
        <v>0</v>
      </c>
      <c r="AR20" s="79"/>
    </row>
    <row r="21" spans="1:44" ht="17.100000000000001" customHeight="1">
      <c r="A21" s="79"/>
      <c r="B21" s="233" t="s">
        <v>45</v>
      </c>
      <c r="C21" s="236" t="s">
        <v>434</v>
      </c>
      <c r="D21" s="79"/>
      <c r="E21" s="79"/>
      <c r="F21" s="79"/>
      <c r="G21" s="79"/>
      <c r="H21" s="79"/>
      <c r="I21" s="79"/>
      <c r="J21" s="79"/>
      <c r="K21" s="87">
        <v>20</v>
      </c>
      <c r="L21" s="88">
        <f>Užs2!L60</f>
        <v>0</v>
      </c>
      <c r="M21" s="89">
        <f>(Užs2!E60/1000)*(Užs2!H60/1000)*Užs2!L60</f>
        <v>0</v>
      </c>
      <c r="N21" s="90">
        <f>SUM(IF(Užs2!F60="MEL",(Užs2!E60/1000)*Užs2!L60,0)+(IF(Užs2!G60="MEL",(Užs2!E60/1000)*Užs2!L60,0)+(IF(Užs2!I60="MEL",(Užs2!H60/1000)*Užs2!L60,0)+(IF(Užs2!J60="MEL",(Užs2!H60/1000)*Užs2!L60,0)))))</f>
        <v>0</v>
      </c>
      <c r="O21" s="91">
        <f>SUM(IF(Užs2!F60="MEL-BALTAS",(Užs2!E60/1000)*Užs2!L60,0)+(IF(Užs2!G60="MEL-BALTAS",(Užs2!E60/1000)*Užs2!L60,0)+(IF(Užs2!I60="MEL-BALTAS",(Užs2!H60/1000)*Užs2!L60,0)+(IF(Užs2!J60="MEL-BALTAS",(Užs2!H60/1000)*Užs2!L60,0)))))</f>
        <v>0</v>
      </c>
      <c r="P21" s="91">
        <f>SUM(IF(Užs2!F60="MEL-PILKAS",(Užs2!E60/1000)*Užs2!L60,0)+(IF(Užs2!G60="MEL-PILKAS",(Užs2!E60/1000)*Užs2!L60,0)+(IF(Užs2!I60="MEL-PILKAS",(Užs2!H60/1000)*Užs2!L60,0)+(IF(Užs2!J60="MEL-PILKAS",(Užs2!H60/1000)*Užs2!L60,0)))))</f>
        <v>0</v>
      </c>
      <c r="Q21" s="91">
        <f>SUM(IF(Užs2!F60="MEL-KLIENTO",(Užs2!E60/1000)*Užs2!L60,0)+(IF(Užs2!G60="MEL-KLIENTO",(Užs2!E60/1000)*Užs2!L60,0)+(IF(Užs2!I60="MEL-KLIENTO",(Užs2!H60/1000)*Užs2!L60,0)+(IF(Užs2!J60="MEL-KLIENTO",(Užs2!H60/1000)*Užs2!L60,0)))))</f>
        <v>0</v>
      </c>
      <c r="R21" s="91">
        <f>SUM(IF(Užs2!F60="MEL-NE-PL",(Užs2!E60/1000)*Užs2!L60,0)+(IF(Užs2!G60="MEL-NE-PL",(Užs2!E60/1000)*Užs2!L60,0)+(IF(Užs2!I60="MEL-NE-PL",(Užs2!H60/1000)*Užs2!L60,0)+(IF(Užs2!J60="MEL-NE-PL",(Užs2!H60/1000)*Užs2!L60,0)))))</f>
        <v>0</v>
      </c>
      <c r="S21" s="91">
        <f>SUM(IF(Užs2!F60="MEL-40mm",(Užs2!E60/1000)*Užs2!L60,0)+(IF(Užs2!G60="MEL-40mm",(Užs2!E60/1000)*Užs2!L60,0)+(IF(Užs2!I60="MEL-40mm",(Užs2!H60/1000)*Užs2!L60,0)+(IF(Užs2!J60="MEL-40mm",(Užs2!H60/1000)*Užs2!L60,0)))))</f>
        <v>0</v>
      </c>
      <c r="T21" s="92">
        <f>SUM(IF(Užs2!F60="PVC-04mm",(Užs2!E60/1000)*Užs2!L60,0)+(IF(Užs2!G60="PVC-04mm",(Užs2!E60/1000)*Užs2!L60,0)+(IF(Užs2!I60="PVC-04mm",(Užs2!H60/1000)*Užs2!L60,0)+(IF(Užs2!J60="PVC-04mm",(Užs2!H60/1000)*Užs2!L60,0)))))</f>
        <v>0</v>
      </c>
      <c r="U21" s="92">
        <f>SUM(IF(Užs2!F60="PVC-06mm",(Užs2!E60/1000)*Užs2!L60,0)+(IF(Užs2!G60="PVC-06mm",(Užs2!E60/1000)*Užs2!L60,0)+(IF(Užs2!I60="PVC-06mm",(Užs2!H60/1000)*Užs2!L60,0)+(IF(Užs2!J60="PVC-06mm",(Užs2!H60/1000)*Užs2!L60,0)))))</f>
        <v>0</v>
      </c>
      <c r="V21" s="92">
        <f>SUM(IF(Užs2!F60="PVC-08mm",(Užs2!E60/1000)*Užs2!L60,0)+(IF(Užs2!G60="PVC-08mm",(Užs2!E60/1000)*Užs2!L60,0)+(IF(Užs2!I60="PVC-08mm",(Užs2!H60/1000)*Užs2!L60,0)+(IF(Užs2!J60="PVC-08mm",(Užs2!H60/1000)*Užs2!L60,0)))))</f>
        <v>0</v>
      </c>
      <c r="W21" s="92">
        <f>SUM(IF(Užs2!F60="PVC-1mm",(Užs2!E60/1000)*Užs2!L60,0)+(IF(Užs2!G60="PVC-1mm",(Užs2!E60/1000)*Užs2!L60,0)+(IF(Užs2!I60="PVC-1mm",(Užs2!H60/1000)*Užs2!L60,0)+(IF(Užs2!J60="PVC-1mm",(Užs2!H60/1000)*Užs2!L60,0)))))</f>
        <v>0</v>
      </c>
      <c r="X21" s="92">
        <f>SUM(IF(Užs2!F60="PVC-2mm",(Užs2!E60/1000)*Užs2!L60,0)+(IF(Užs2!G60="PVC-2mm",(Užs2!E60/1000)*Užs2!L60,0)+(IF(Užs2!I60="PVC-2mm",(Užs2!H60/1000)*Užs2!L60,0)+(IF(Užs2!J60="PVC-2mm",(Užs2!H60/1000)*Užs2!L60,0)))))</f>
        <v>0</v>
      </c>
      <c r="Y21" s="92">
        <f>SUM(IF(Užs2!F60="PVC-42/2mm",(Užs2!E60/1000)*Užs2!L60,0)+(IF(Užs2!G60="PVC-42/2mm",(Užs2!E60/1000)*Užs2!L60,0)+(IF(Užs2!I60="PVC-42/2mm",(Užs2!H60/1000)*Užs2!L60,0)+(IF(Užs2!J60="PVC-42/2mm",(Užs2!H60/1000)*Užs2!L60,0)))))</f>
        <v>0</v>
      </c>
      <c r="Z21" s="313">
        <f>SUM(IF(Užs2!F60="BESIULIS-08mm",(Užs2!E60/1000)*Užs2!L60,0)+(IF(Užs2!G60="BESIULIS-08mm",(Užs2!E60/1000)*Užs2!L60,0)+(IF(Užs2!I60="BESIULIS-08mm",(Užs2!H60/1000)*Užs2!L60,0)+(IF(Užs2!J60="BESIULIS-08mm",(Užs2!H60/1000)*Užs2!L60,0)))))</f>
        <v>0</v>
      </c>
      <c r="AA21" s="313">
        <f>SUM(IF(Užs2!F60="BESIULIS-1mm",(Užs2!E60/1000)*Užs2!L60,0)+(IF(Užs2!G60="BESIULIS-1mm",(Užs2!E60/1000)*Užs2!L60,0)+(IF(Užs2!I60="BESIULIS-1mm",(Užs2!H60/1000)*Užs2!L60,0)+(IF(Užs2!J60="BESIULIS-1mm",(Užs2!H60/1000)*Užs2!L60,0)))))</f>
        <v>0</v>
      </c>
      <c r="AB21" s="313">
        <f>SUM(IF(Užs2!F60="BESIULIS-2mm",(Užs2!E60/1000)*Užs2!L60,0)+(IF(Užs2!G60="BESIULIS-2mm",(Užs2!E60/1000)*Užs2!L60,0)+(IF(Užs2!I60="BESIULIS-2mm",(Užs2!H60/1000)*Užs2!L60,0)+(IF(Užs2!J60="BESIULIS-2mm",(Užs2!H60/1000)*Užs2!L60,0)))))</f>
        <v>0</v>
      </c>
      <c r="AC21" s="93">
        <f>SUM(IF(Užs2!F60="KLIEN-PVC-04mm",(Užs2!E60/1000)*Užs2!L60,0)+(IF(Užs2!G60="KLIEN-PVC-04mm",(Užs2!E60/1000)*Užs2!L60,0)+(IF(Užs2!I60="KLIEN-PVC-04mm",(Užs2!H60/1000)*Užs2!L60,0)+(IF(Užs2!J60="KLIEN-PVC-04mm",(Užs2!H60/1000)*Užs2!L60,0)))))</f>
        <v>0</v>
      </c>
      <c r="AD21" s="93">
        <f>SUM(IF(Užs2!F60="KLIEN-PVC-06mm",(Užs2!E60/1000)*Užs2!L60,0)+(IF(Užs2!G60="KLIEN-PVC-06mm",(Užs2!E60/1000)*Užs2!L60,0)+(IF(Užs2!I60="KLIEN-PVC-06mm",(Užs2!H60/1000)*Užs2!L60,0)+(IF(Užs2!J60="KLIEN-PVC-06mm",(Užs2!H60/1000)*Užs2!L60,0)))))</f>
        <v>0</v>
      </c>
      <c r="AE21" s="93">
        <f>SUM(IF(Užs2!F60="KLIEN-PVC-08mm",(Užs2!E60/1000)*Užs2!L60,0)+(IF(Užs2!G60="KLIEN-PVC-08mm",(Užs2!E60/1000)*Užs2!L60,0)+(IF(Užs2!I60="KLIEN-PVC-08mm",(Užs2!H60/1000)*Užs2!L60,0)+(IF(Užs2!J60="KLIEN-PVC-08mm",(Užs2!H60/1000)*Užs2!L60,0)))))</f>
        <v>0</v>
      </c>
      <c r="AF21" s="93">
        <f>SUM(IF(Užs2!F60="KLIEN-PVC-1mm",(Užs2!E60/1000)*Užs2!L60,0)+(IF(Užs2!G60="KLIEN-PVC-1mm",(Užs2!E60/1000)*Užs2!L60,0)+(IF(Užs2!I60="KLIEN-PVC-1mm",(Užs2!H60/1000)*Užs2!L60,0)+(IF(Užs2!J60="KLIEN-PVC-1mm",(Užs2!H60/1000)*Užs2!L60,0)))))</f>
        <v>0</v>
      </c>
      <c r="AG21" s="93">
        <f>SUM(IF(Užs2!F60="KLIEN-PVC-2mm",(Užs2!E60/1000)*Užs2!L60,0)+(IF(Užs2!G60="KLIEN-PVC-2mm",(Užs2!E60/1000)*Užs2!L60,0)+(IF(Užs2!I60="KLIEN-PVC-2mm",(Užs2!H60/1000)*Užs2!L60,0)+(IF(Užs2!J60="KLIEN-PVC-2mm",(Užs2!H60/1000)*Užs2!L60,0)))))</f>
        <v>0</v>
      </c>
      <c r="AH21" s="93">
        <f>SUM(IF(Užs2!F60="KLIEN-PVC-42/2mm",(Užs2!E60/1000)*Užs2!L60,0)+(IF(Užs2!G60="KLIEN-PVC-42/2mm",(Užs2!E60/1000)*Užs2!L60,0)+(IF(Užs2!I60="KLIEN-PVC-42/2mm",(Užs2!H60/1000)*Užs2!L60,0)+(IF(Užs2!J60="KLIEN-PVC-42/2mm",(Užs2!H60/1000)*Užs2!L60,0)))))</f>
        <v>0</v>
      </c>
      <c r="AI21" s="315">
        <f>SUM(IF(Užs2!F60="KLIEN-BESIUL-08mm",(Užs2!E60/1000)*Užs2!L60,0)+(IF(Užs2!G60="KLIEN-BESIUL-08mm",(Užs2!E60/1000)*Užs2!L60,0)+(IF(Užs2!I60="KLIEN-BESIUL-08mm",(Užs2!H60/1000)*Užs2!L60,0)+(IF(Užs2!J60="KLIEN-BESIUL-08mm",(Užs2!H60/1000)*Užs2!L60,0)))))</f>
        <v>0</v>
      </c>
      <c r="AJ21" s="315">
        <f>SUM(IF(Užs2!F60="KLIEN-BESIUL-1mm",(Užs2!E60/1000)*Užs2!L60,0)+(IF(Užs2!G60="KLIEN-BESIUL-1mm",(Užs2!E60/1000)*Užs2!L60,0)+(IF(Užs2!I60="KLIEN-BESIUL-1mm",(Užs2!H60/1000)*Užs2!L60,0)+(IF(Užs2!J60="KLIEN-BESIUL-1mm",(Užs2!H60/1000)*Užs2!L60,0)))))</f>
        <v>0</v>
      </c>
      <c r="AK21" s="315">
        <f>SUM(IF(Užs2!F60="KLIEN-BESIUL-2mm",(Užs2!E60/1000)*Užs2!L60,0)+(IF(Užs2!G60="KLIEN-BESIUL-2mm",(Užs2!E60/1000)*Užs2!L60,0)+(IF(Užs2!I60="KLIEN-BESIUL-2mm",(Užs2!H60/1000)*Užs2!L60,0)+(IF(Užs2!J60="KLIEN-BESIUL-2mm",(Užs2!H60/1000)*Užs2!L60,0)))))</f>
        <v>0</v>
      </c>
      <c r="AL21" s="94">
        <f>SUM(IF(Užs2!F60="NE-PL-PVC-04mm",(Užs2!E60/1000)*Užs2!L60,0)+(IF(Užs2!G60="NE-PL-PVC-04mm",(Užs2!E60/1000)*Užs2!L60,0)+(IF(Užs2!I60="NE-PL-PVC-04mm",(Užs2!H60/1000)*Užs2!L60,0)+(IF(Užs2!J60="NE-PL-PVC-04mm",(Užs2!H60/1000)*Užs2!L60,0)))))</f>
        <v>0</v>
      </c>
      <c r="AM21" s="94">
        <f>SUM(IF(Užs2!F60="NE-PL-PVC-06mm",(Užs2!E60/1000)*Užs2!L60,0)+(IF(Užs2!G60="NE-PL-PVC-06mm",(Užs2!E60/1000)*Užs2!L60,0)+(IF(Užs2!I60="NE-PL-PVC-06mm",(Užs2!H60/1000)*Užs2!L60,0)+(IF(Užs2!J60="NE-PL-PVC-06mm",(Užs2!H60/1000)*Užs2!L60,0)))))</f>
        <v>0</v>
      </c>
      <c r="AN21" s="94">
        <f>SUM(IF(Užs2!F60="NE-PL-PVC-08mm",(Užs2!E60/1000)*Užs2!L60,0)+(IF(Užs2!G60="NE-PL-PVC-08mm",(Užs2!E60/1000)*Užs2!L60,0)+(IF(Užs2!I60="NE-PL-PVC-08mm",(Užs2!H60/1000)*Užs2!L60,0)+(IF(Užs2!J60="NE-PL-PVC-08mm",(Užs2!H60/1000)*Užs2!L60,0)))))</f>
        <v>0</v>
      </c>
      <c r="AO21" s="94">
        <f>SUM(IF(Užs2!F60="NE-PL-PVC-1mm",(Užs2!E60/1000)*Užs2!L60,0)+(IF(Užs2!G60="NE-PL-PVC-1mm",(Užs2!E60/1000)*Užs2!L60,0)+(IF(Užs2!I60="NE-PL-PVC-1mm",(Užs2!H60/1000)*Užs2!L60,0)+(IF(Užs2!J60="NE-PL-PVC-1mm",(Užs2!H60/1000)*Užs2!L60,0)))))</f>
        <v>0</v>
      </c>
      <c r="AP21" s="94">
        <f>SUM(IF(Užs2!F60="NE-PL-PVC-2mm",(Užs2!E60/1000)*Užs2!L60,0)+(IF(Užs2!G60="NE-PL-PVC-2mm",(Užs2!E60/1000)*Užs2!L60,0)+(IF(Užs2!I60="NE-PL-PVC-2mm",(Užs2!H60/1000)*Užs2!L60,0)+(IF(Užs2!J60="NE-PL-PVC-2mm",(Užs2!H60/1000)*Užs2!L60,0)))))</f>
        <v>0</v>
      </c>
      <c r="AQ21" s="94">
        <f>SUM(IF(Užs2!F60="NE-PL-PVC-42/2mm",(Užs2!E60/1000)*Užs2!L60,0)+(IF(Užs2!G60="NE-PL-PVC-42/2mm",(Užs2!E60/1000)*Užs2!L60,0)+(IF(Užs2!I60="NE-PL-PVC-42/2mm",(Užs2!H60/1000)*Užs2!L60,0)+(IF(Užs2!J60="NE-PL-PVC-42/2mm",(Užs2!H60/1000)*Užs2!L60,0)))))</f>
        <v>0</v>
      </c>
      <c r="AR21" s="79"/>
    </row>
    <row r="22" spans="1:44" ht="17.100000000000001" customHeight="1">
      <c r="A22" s="79"/>
      <c r="B22" s="233" t="s">
        <v>47</v>
      </c>
      <c r="C22" s="236" t="s">
        <v>435</v>
      </c>
      <c r="D22" s="79"/>
      <c r="E22" s="79"/>
      <c r="F22" s="79"/>
      <c r="G22" s="79"/>
      <c r="H22" s="79"/>
      <c r="I22" s="79"/>
      <c r="J22" s="79"/>
      <c r="K22" s="87">
        <v>21</v>
      </c>
      <c r="L22" s="88">
        <f>Užs2!L61</f>
        <v>0</v>
      </c>
      <c r="M22" s="89">
        <f>(Užs2!E61/1000)*(Užs2!H61/1000)*Užs2!L61</f>
        <v>0</v>
      </c>
      <c r="N22" s="90">
        <f>SUM(IF(Užs2!F61="MEL",(Užs2!E61/1000)*Užs2!L61,0)+(IF(Užs2!G61="MEL",(Užs2!E61/1000)*Užs2!L61,0)+(IF(Užs2!I61="MEL",(Užs2!H61/1000)*Užs2!L61,0)+(IF(Užs2!J61="MEL",(Užs2!H61/1000)*Užs2!L61,0)))))</f>
        <v>0</v>
      </c>
      <c r="O22" s="91">
        <f>SUM(IF(Užs2!F61="MEL-BALTAS",(Užs2!E61/1000)*Užs2!L61,0)+(IF(Užs2!G61="MEL-BALTAS",(Užs2!E61/1000)*Užs2!L61,0)+(IF(Užs2!I61="MEL-BALTAS",(Užs2!H61/1000)*Užs2!L61,0)+(IF(Užs2!J61="MEL-BALTAS",(Užs2!H61/1000)*Užs2!L61,0)))))</f>
        <v>0</v>
      </c>
      <c r="P22" s="91">
        <f>SUM(IF(Užs2!F61="MEL-PILKAS",(Užs2!E61/1000)*Užs2!L61,0)+(IF(Užs2!G61="MEL-PILKAS",(Užs2!E61/1000)*Užs2!L61,0)+(IF(Užs2!I61="MEL-PILKAS",(Užs2!H61/1000)*Užs2!L61,0)+(IF(Užs2!J61="MEL-PILKAS",(Užs2!H61/1000)*Užs2!L61,0)))))</f>
        <v>0</v>
      </c>
      <c r="Q22" s="91">
        <f>SUM(IF(Užs2!F61="MEL-KLIENTO",(Užs2!E61/1000)*Užs2!L61,0)+(IF(Užs2!G61="MEL-KLIENTO",(Užs2!E61/1000)*Užs2!L61,0)+(IF(Užs2!I61="MEL-KLIENTO",(Užs2!H61/1000)*Užs2!L61,0)+(IF(Užs2!J61="MEL-KLIENTO",(Užs2!H61/1000)*Užs2!L61,0)))))</f>
        <v>0</v>
      </c>
      <c r="R22" s="91">
        <f>SUM(IF(Užs2!F61="MEL-NE-PL",(Užs2!E61/1000)*Užs2!L61,0)+(IF(Užs2!G61="MEL-NE-PL",(Užs2!E61/1000)*Užs2!L61,0)+(IF(Užs2!I61="MEL-NE-PL",(Užs2!H61/1000)*Užs2!L61,0)+(IF(Užs2!J61="MEL-NE-PL",(Užs2!H61/1000)*Užs2!L61,0)))))</f>
        <v>0</v>
      </c>
      <c r="S22" s="91">
        <f>SUM(IF(Užs2!F61="MEL-40mm",(Užs2!E61/1000)*Užs2!L61,0)+(IF(Užs2!G61="MEL-40mm",(Užs2!E61/1000)*Užs2!L61,0)+(IF(Užs2!I61="MEL-40mm",(Užs2!H61/1000)*Užs2!L61,0)+(IF(Užs2!J61="MEL-40mm",(Užs2!H61/1000)*Užs2!L61,0)))))</f>
        <v>0</v>
      </c>
      <c r="T22" s="92">
        <f>SUM(IF(Užs2!F61="PVC-04mm",(Užs2!E61/1000)*Užs2!L61,0)+(IF(Užs2!G61="PVC-04mm",(Užs2!E61/1000)*Užs2!L61,0)+(IF(Užs2!I61="PVC-04mm",(Užs2!H61/1000)*Užs2!L61,0)+(IF(Užs2!J61="PVC-04mm",(Užs2!H61/1000)*Užs2!L61,0)))))</f>
        <v>0</v>
      </c>
      <c r="U22" s="92">
        <f>SUM(IF(Užs2!F61="PVC-06mm",(Užs2!E61/1000)*Užs2!L61,0)+(IF(Užs2!G61="PVC-06mm",(Užs2!E61/1000)*Užs2!L61,0)+(IF(Užs2!I61="PVC-06mm",(Užs2!H61/1000)*Užs2!L61,0)+(IF(Užs2!J61="PVC-06mm",(Užs2!H61/1000)*Užs2!L61,0)))))</f>
        <v>0</v>
      </c>
      <c r="V22" s="92">
        <f>SUM(IF(Užs2!F61="PVC-08mm",(Užs2!E61/1000)*Užs2!L61,0)+(IF(Užs2!G61="PVC-08mm",(Užs2!E61/1000)*Užs2!L61,0)+(IF(Užs2!I61="PVC-08mm",(Užs2!H61/1000)*Užs2!L61,0)+(IF(Užs2!J61="PVC-08mm",(Užs2!H61/1000)*Užs2!L61,0)))))</f>
        <v>0</v>
      </c>
      <c r="W22" s="92">
        <f>SUM(IF(Užs2!F61="PVC-1mm",(Užs2!E61/1000)*Užs2!L61,0)+(IF(Užs2!G61="PVC-1mm",(Užs2!E61/1000)*Užs2!L61,0)+(IF(Užs2!I61="PVC-1mm",(Užs2!H61/1000)*Užs2!L61,0)+(IF(Užs2!J61="PVC-1mm",(Užs2!H61/1000)*Užs2!L61,0)))))</f>
        <v>0</v>
      </c>
      <c r="X22" s="92">
        <f>SUM(IF(Užs2!F61="PVC-2mm",(Užs2!E61/1000)*Užs2!L61,0)+(IF(Užs2!G61="PVC-2mm",(Užs2!E61/1000)*Užs2!L61,0)+(IF(Užs2!I61="PVC-2mm",(Užs2!H61/1000)*Užs2!L61,0)+(IF(Užs2!J61="PVC-2mm",(Užs2!H61/1000)*Užs2!L61,0)))))</f>
        <v>0</v>
      </c>
      <c r="Y22" s="92">
        <f>SUM(IF(Užs2!F61="PVC-42/2mm",(Užs2!E61/1000)*Užs2!L61,0)+(IF(Užs2!G61="PVC-42/2mm",(Užs2!E61/1000)*Užs2!L61,0)+(IF(Užs2!I61="PVC-42/2mm",(Užs2!H61/1000)*Užs2!L61,0)+(IF(Užs2!J61="PVC-42/2mm",(Užs2!H61/1000)*Užs2!L61,0)))))</f>
        <v>0</v>
      </c>
      <c r="Z22" s="313">
        <f>SUM(IF(Užs2!F61="BESIULIS-08mm",(Užs2!E61/1000)*Užs2!L61,0)+(IF(Užs2!G61="BESIULIS-08mm",(Užs2!E61/1000)*Užs2!L61,0)+(IF(Užs2!I61="BESIULIS-08mm",(Užs2!H61/1000)*Užs2!L61,0)+(IF(Užs2!J61="BESIULIS-08mm",(Užs2!H61/1000)*Užs2!L61,0)))))</f>
        <v>0</v>
      </c>
      <c r="AA22" s="313">
        <f>SUM(IF(Užs2!F61="BESIULIS-1mm",(Užs2!E61/1000)*Užs2!L61,0)+(IF(Užs2!G61="BESIULIS-1mm",(Užs2!E61/1000)*Užs2!L61,0)+(IF(Užs2!I61="BESIULIS-1mm",(Užs2!H61/1000)*Užs2!L61,0)+(IF(Užs2!J61="BESIULIS-1mm",(Užs2!H61/1000)*Užs2!L61,0)))))</f>
        <v>0</v>
      </c>
      <c r="AB22" s="313">
        <f>SUM(IF(Užs2!F61="BESIULIS-2mm",(Užs2!E61/1000)*Užs2!L61,0)+(IF(Užs2!G61="BESIULIS-2mm",(Užs2!E61/1000)*Užs2!L61,0)+(IF(Užs2!I61="BESIULIS-2mm",(Užs2!H61/1000)*Užs2!L61,0)+(IF(Užs2!J61="BESIULIS-2mm",(Užs2!H61/1000)*Užs2!L61,0)))))</f>
        <v>0</v>
      </c>
      <c r="AC22" s="93">
        <f>SUM(IF(Užs2!F61="KLIEN-PVC-04mm",(Užs2!E61/1000)*Užs2!L61,0)+(IF(Užs2!G61="KLIEN-PVC-04mm",(Užs2!E61/1000)*Užs2!L61,0)+(IF(Užs2!I61="KLIEN-PVC-04mm",(Užs2!H61/1000)*Užs2!L61,0)+(IF(Užs2!J61="KLIEN-PVC-04mm",(Užs2!H61/1000)*Užs2!L61,0)))))</f>
        <v>0</v>
      </c>
      <c r="AD22" s="93">
        <f>SUM(IF(Užs2!F61="KLIEN-PVC-06mm",(Užs2!E61/1000)*Užs2!L61,0)+(IF(Užs2!G61="KLIEN-PVC-06mm",(Užs2!E61/1000)*Užs2!L61,0)+(IF(Užs2!I61="KLIEN-PVC-06mm",(Užs2!H61/1000)*Užs2!L61,0)+(IF(Užs2!J61="KLIEN-PVC-06mm",(Užs2!H61/1000)*Užs2!L61,0)))))</f>
        <v>0</v>
      </c>
      <c r="AE22" s="93">
        <f>SUM(IF(Užs2!F61="KLIEN-PVC-08mm",(Užs2!E61/1000)*Užs2!L61,0)+(IF(Užs2!G61="KLIEN-PVC-08mm",(Užs2!E61/1000)*Užs2!L61,0)+(IF(Užs2!I61="KLIEN-PVC-08mm",(Užs2!H61/1000)*Užs2!L61,0)+(IF(Užs2!J61="KLIEN-PVC-08mm",(Užs2!H61/1000)*Užs2!L61,0)))))</f>
        <v>0</v>
      </c>
      <c r="AF22" s="93">
        <f>SUM(IF(Užs2!F61="KLIEN-PVC-1mm",(Užs2!E61/1000)*Užs2!L61,0)+(IF(Užs2!G61="KLIEN-PVC-1mm",(Užs2!E61/1000)*Užs2!L61,0)+(IF(Užs2!I61="KLIEN-PVC-1mm",(Užs2!H61/1000)*Užs2!L61,0)+(IF(Užs2!J61="KLIEN-PVC-1mm",(Užs2!H61/1000)*Užs2!L61,0)))))</f>
        <v>0</v>
      </c>
      <c r="AG22" s="93">
        <f>SUM(IF(Užs2!F61="KLIEN-PVC-2mm",(Užs2!E61/1000)*Užs2!L61,0)+(IF(Užs2!G61="KLIEN-PVC-2mm",(Užs2!E61/1000)*Užs2!L61,0)+(IF(Užs2!I61="KLIEN-PVC-2mm",(Užs2!H61/1000)*Užs2!L61,0)+(IF(Užs2!J61="KLIEN-PVC-2mm",(Užs2!H61/1000)*Užs2!L61,0)))))</f>
        <v>0</v>
      </c>
      <c r="AH22" s="93">
        <f>SUM(IF(Užs2!F61="KLIEN-PVC-42/2mm",(Užs2!E61/1000)*Užs2!L61,0)+(IF(Užs2!G61="KLIEN-PVC-42/2mm",(Užs2!E61/1000)*Užs2!L61,0)+(IF(Užs2!I61="KLIEN-PVC-42/2mm",(Užs2!H61/1000)*Užs2!L61,0)+(IF(Užs2!J61="KLIEN-PVC-42/2mm",(Užs2!H61/1000)*Užs2!L61,0)))))</f>
        <v>0</v>
      </c>
      <c r="AI22" s="315">
        <f>SUM(IF(Užs2!F61="KLIEN-BESIUL-08mm",(Užs2!E61/1000)*Užs2!L61,0)+(IF(Užs2!G61="KLIEN-BESIUL-08mm",(Užs2!E61/1000)*Užs2!L61,0)+(IF(Užs2!I61="KLIEN-BESIUL-08mm",(Užs2!H61/1000)*Užs2!L61,0)+(IF(Užs2!J61="KLIEN-BESIUL-08mm",(Užs2!H61/1000)*Užs2!L61,0)))))</f>
        <v>0</v>
      </c>
      <c r="AJ22" s="315">
        <f>SUM(IF(Užs2!F61="KLIEN-BESIUL-1mm",(Užs2!E61/1000)*Užs2!L61,0)+(IF(Užs2!G61="KLIEN-BESIUL-1mm",(Užs2!E61/1000)*Užs2!L61,0)+(IF(Užs2!I61="KLIEN-BESIUL-1mm",(Užs2!H61/1000)*Užs2!L61,0)+(IF(Užs2!J61="KLIEN-BESIUL-1mm",(Užs2!H61/1000)*Užs2!L61,0)))))</f>
        <v>0</v>
      </c>
      <c r="AK22" s="315">
        <f>SUM(IF(Užs2!F61="KLIEN-BESIUL-2mm",(Užs2!E61/1000)*Užs2!L61,0)+(IF(Užs2!G61="KLIEN-BESIUL-2mm",(Užs2!E61/1000)*Užs2!L61,0)+(IF(Užs2!I61="KLIEN-BESIUL-2mm",(Užs2!H61/1000)*Užs2!L61,0)+(IF(Užs2!J61="KLIEN-BESIUL-2mm",(Užs2!H61/1000)*Užs2!L61,0)))))</f>
        <v>0</v>
      </c>
      <c r="AL22" s="94">
        <f>SUM(IF(Užs2!F61="NE-PL-PVC-04mm",(Užs2!E61/1000)*Užs2!L61,0)+(IF(Užs2!G61="NE-PL-PVC-04mm",(Užs2!E61/1000)*Užs2!L61,0)+(IF(Užs2!I61="NE-PL-PVC-04mm",(Užs2!H61/1000)*Užs2!L61,0)+(IF(Užs2!J61="NE-PL-PVC-04mm",(Užs2!H61/1000)*Užs2!L61,0)))))</f>
        <v>0</v>
      </c>
      <c r="AM22" s="94">
        <f>SUM(IF(Užs2!F61="NE-PL-PVC-06mm",(Užs2!E61/1000)*Užs2!L61,0)+(IF(Užs2!G61="NE-PL-PVC-06mm",(Užs2!E61/1000)*Užs2!L61,0)+(IF(Užs2!I61="NE-PL-PVC-06mm",(Užs2!H61/1000)*Užs2!L61,0)+(IF(Užs2!J61="NE-PL-PVC-06mm",(Užs2!H61/1000)*Užs2!L61,0)))))</f>
        <v>0</v>
      </c>
      <c r="AN22" s="94">
        <f>SUM(IF(Užs2!F61="NE-PL-PVC-08mm",(Užs2!E61/1000)*Užs2!L61,0)+(IF(Užs2!G61="NE-PL-PVC-08mm",(Užs2!E61/1000)*Užs2!L61,0)+(IF(Užs2!I61="NE-PL-PVC-08mm",(Užs2!H61/1000)*Užs2!L61,0)+(IF(Užs2!J61="NE-PL-PVC-08mm",(Užs2!H61/1000)*Užs2!L61,0)))))</f>
        <v>0</v>
      </c>
      <c r="AO22" s="94">
        <f>SUM(IF(Užs2!F61="NE-PL-PVC-1mm",(Užs2!E61/1000)*Užs2!L61,0)+(IF(Užs2!G61="NE-PL-PVC-1mm",(Užs2!E61/1000)*Užs2!L61,0)+(IF(Užs2!I61="NE-PL-PVC-1mm",(Užs2!H61/1000)*Užs2!L61,0)+(IF(Užs2!J61="NE-PL-PVC-1mm",(Užs2!H61/1000)*Užs2!L61,0)))))</f>
        <v>0</v>
      </c>
      <c r="AP22" s="94">
        <f>SUM(IF(Užs2!F61="NE-PL-PVC-2mm",(Užs2!E61/1000)*Užs2!L61,0)+(IF(Užs2!G61="NE-PL-PVC-2mm",(Užs2!E61/1000)*Užs2!L61,0)+(IF(Užs2!I61="NE-PL-PVC-2mm",(Užs2!H61/1000)*Užs2!L61,0)+(IF(Užs2!J61="NE-PL-PVC-2mm",(Užs2!H61/1000)*Užs2!L61,0)))))</f>
        <v>0</v>
      </c>
      <c r="AQ22" s="94">
        <f>SUM(IF(Užs2!F61="NE-PL-PVC-42/2mm",(Užs2!E61/1000)*Užs2!L61,0)+(IF(Užs2!G61="NE-PL-PVC-42/2mm",(Užs2!E61/1000)*Užs2!L61,0)+(IF(Užs2!I61="NE-PL-PVC-42/2mm",(Užs2!H61/1000)*Užs2!L61,0)+(IF(Užs2!J61="NE-PL-PVC-42/2mm",(Užs2!H61/1000)*Užs2!L61,0)))))</f>
        <v>0</v>
      </c>
      <c r="AR22" s="79"/>
    </row>
    <row r="23" spans="1:44" ht="17.100000000000001" customHeight="1">
      <c r="A23" s="79"/>
      <c r="B23" s="233" t="s">
        <v>49</v>
      </c>
      <c r="C23" s="236" t="s">
        <v>436</v>
      </c>
      <c r="D23" s="79"/>
      <c r="E23" s="79"/>
      <c r="F23" s="79"/>
      <c r="G23" s="79"/>
      <c r="H23" s="79"/>
      <c r="I23" s="79"/>
      <c r="J23" s="79"/>
      <c r="K23" s="87">
        <v>22</v>
      </c>
      <c r="L23" s="88">
        <f>Užs2!L62</f>
        <v>0</v>
      </c>
      <c r="M23" s="89">
        <f>(Užs2!E62/1000)*(Užs2!H62/1000)*Užs2!L62</f>
        <v>0</v>
      </c>
      <c r="N23" s="90">
        <f>SUM(IF(Užs2!F62="MEL",(Užs2!E62/1000)*Užs2!L62,0)+(IF(Užs2!G62="MEL",(Užs2!E62/1000)*Užs2!L62,0)+(IF(Užs2!I62="MEL",(Užs2!H62/1000)*Užs2!L62,0)+(IF(Užs2!J62="MEL",(Užs2!H62/1000)*Užs2!L62,0)))))</f>
        <v>0</v>
      </c>
      <c r="O23" s="91">
        <f>SUM(IF(Užs2!F62="MEL-BALTAS",(Užs2!E62/1000)*Užs2!L62,0)+(IF(Užs2!G62="MEL-BALTAS",(Užs2!E62/1000)*Užs2!L62,0)+(IF(Užs2!I62="MEL-BALTAS",(Užs2!H62/1000)*Užs2!L62,0)+(IF(Užs2!J62="MEL-BALTAS",(Užs2!H62/1000)*Užs2!L62,0)))))</f>
        <v>0</v>
      </c>
      <c r="P23" s="91">
        <f>SUM(IF(Užs2!F62="MEL-PILKAS",(Užs2!E62/1000)*Užs2!L62,0)+(IF(Užs2!G62="MEL-PILKAS",(Užs2!E62/1000)*Užs2!L62,0)+(IF(Užs2!I62="MEL-PILKAS",(Užs2!H62/1000)*Užs2!L62,0)+(IF(Užs2!J62="MEL-PILKAS",(Užs2!H62/1000)*Užs2!L62,0)))))</f>
        <v>0</v>
      </c>
      <c r="Q23" s="91">
        <f>SUM(IF(Užs2!F62="MEL-KLIENTO",(Užs2!E62/1000)*Užs2!L62,0)+(IF(Užs2!G62="MEL-KLIENTO",(Užs2!E62/1000)*Užs2!L62,0)+(IF(Užs2!I62="MEL-KLIENTO",(Užs2!H62/1000)*Užs2!L62,0)+(IF(Užs2!J62="MEL-KLIENTO",(Užs2!H62/1000)*Užs2!L62,0)))))</f>
        <v>0</v>
      </c>
      <c r="R23" s="91">
        <f>SUM(IF(Užs2!F62="MEL-NE-PL",(Užs2!E62/1000)*Užs2!L62,0)+(IF(Užs2!G62="MEL-NE-PL",(Užs2!E62/1000)*Užs2!L62,0)+(IF(Užs2!I62="MEL-NE-PL",(Užs2!H62/1000)*Užs2!L62,0)+(IF(Užs2!J62="MEL-NE-PL",(Užs2!H62/1000)*Užs2!L62,0)))))</f>
        <v>0</v>
      </c>
      <c r="S23" s="91">
        <f>SUM(IF(Užs2!F62="MEL-40mm",(Užs2!E62/1000)*Užs2!L62,0)+(IF(Užs2!G62="MEL-40mm",(Užs2!E62/1000)*Užs2!L62,0)+(IF(Užs2!I62="MEL-40mm",(Užs2!H62/1000)*Užs2!L62,0)+(IF(Užs2!J62="MEL-40mm",(Užs2!H62/1000)*Užs2!L62,0)))))</f>
        <v>0</v>
      </c>
      <c r="T23" s="92">
        <f>SUM(IF(Užs2!F62="PVC-04mm",(Užs2!E62/1000)*Užs2!L62,0)+(IF(Užs2!G62="PVC-04mm",(Užs2!E62/1000)*Užs2!L62,0)+(IF(Užs2!I62="PVC-04mm",(Užs2!H62/1000)*Užs2!L62,0)+(IF(Užs2!J62="PVC-04mm",(Užs2!H62/1000)*Užs2!L62,0)))))</f>
        <v>0</v>
      </c>
      <c r="U23" s="92">
        <f>SUM(IF(Užs2!F62="PVC-06mm",(Užs2!E62/1000)*Užs2!L62,0)+(IF(Užs2!G62="PVC-06mm",(Užs2!E62/1000)*Užs2!L62,0)+(IF(Užs2!I62="PVC-06mm",(Užs2!H62/1000)*Užs2!L62,0)+(IF(Užs2!J62="PVC-06mm",(Užs2!H62/1000)*Užs2!L62,0)))))</f>
        <v>0</v>
      </c>
      <c r="V23" s="92">
        <f>SUM(IF(Užs2!F62="PVC-08mm",(Užs2!E62/1000)*Užs2!L62,0)+(IF(Užs2!G62="PVC-08mm",(Užs2!E62/1000)*Užs2!L62,0)+(IF(Užs2!I62="PVC-08mm",(Užs2!H62/1000)*Užs2!L62,0)+(IF(Užs2!J62="PVC-08mm",(Užs2!H62/1000)*Užs2!L62,0)))))</f>
        <v>0</v>
      </c>
      <c r="W23" s="92">
        <f>SUM(IF(Užs2!F62="PVC-1mm",(Užs2!E62/1000)*Užs2!L62,0)+(IF(Užs2!G62="PVC-1mm",(Užs2!E62/1000)*Užs2!L62,0)+(IF(Užs2!I62="PVC-1mm",(Užs2!H62/1000)*Užs2!L62,0)+(IF(Užs2!J62="PVC-1mm",(Užs2!H62/1000)*Užs2!L62,0)))))</f>
        <v>0</v>
      </c>
      <c r="X23" s="92">
        <f>SUM(IF(Užs2!F62="PVC-2mm",(Užs2!E62/1000)*Užs2!L62,0)+(IF(Užs2!G62="PVC-2mm",(Užs2!E62/1000)*Užs2!L62,0)+(IF(Užs2!I62="PVC-2mm",(Užs2!H62/1000)*Užs2!L62,0)+(IF(Užs2!J62="PVC-2mm",(Užs2!H62/1000)*Užs2!L62,0)))))</f>
        <v>0</v>
      </c>
      <c r="Y23" s="92">
        <f>SUM(IF(Užs2!F62="PVC-42/2mm",(Užs2!E62/1000)*Užs2!L62,0)+(IF(Užs2!G62="PVC-42/2mm",(Užs2!E62/1000)*Užs2!L62,0)+(IF(Užs2!I62="PVC-42/2mm",(Užs2!H62/1000)*Užs2!L62,0)+(IF(Užs2!J62="PVC-42/2mm",(Užs2!H62/1000)*Užs2!L62,0)))))</f>
        <v>0</v>
      </c>
      <c r="Z23" s="313">
        <f>SUM(IF(Užs2!F62="BESIULIS-08mm",(Užs2!E62/1000)*Užs2!L62,0)+(IF(Užs2!G62="BESIULIS-08mm",(Užs2!E62/1000)*Užs2!L62,0)+(IF(Užs2!I62="BESIULIS-08mm",(Užs2!H62/1000)*Užs2!L62,0)+(IF(Užs2!J62="BESIULIS-08mm",(Užs2!H62/1000)*Užs2!L62,0)))))</f>
        <v>0</v>
      </c>
      <c r="AA23" s="313">
        <f>SUM(IF(Užs2!F62="BESIULIS-1mm",(Užs2!E62/1000)*Užs2!L62,0)+(IF(Užs2!G62="BESIULIS-1mm",(Užs2!E62/1000)*Užs2!L62,0)+(IF(Užs2!I62="BESIULIS-1mm",(Užs2!H62/1000)*Užs2!L62,0)+(IF(Užs2!J62="BESIULIS-1mm",(Užs2!H62/1000)*Užs2!L62,0)))))</f>
        <v>0</v>
      </c>
      <c r="AB23" s="313">
        <f>SUM(IF(Užs2!F62="BESIULIS-2mm",(Užs2!E62/1000)*Užs2!L62,0)+(IF(Užs2!G62="BESIULIS-2mm",(Užs2!E62/1000)*Užs2!L62,0)+(IF(Užs2!I62="BESIULIS-2mm",(Užs2!H62/1000)*Užs2!L62,0)+(IF(Užs2!J62="BESIULIS-2mm",(Užs2!H62/1000)*Užs2!L62,0)))))</f>
        <v>0</v>
      </c>
      <c r="AC23" s="93">
        <f>SUM(IF(Užs2!F62="KLIEN-PVC-04mm",(Užs2!E62/1000)*Užs2!L62,0)+(IF(Užs2!G62="KLIEN-PVC-04mm",(Užs2!E62/1000)*Užs2!L62,0)+(IF(Užs2!I62="KLIEN-PVC-04mm",(Užs2!H62/1000)*Užs2!L62,0)+(IF(Užs2!J62="KLIEN-PVC-04mm",(Užs2!H62/1000)*Užs2!L62,0)))))</f>
        <v>0</v>
      </c>
      <c r="AD23" s="93">
        <f>SUM(IF(Užs2!F62="KLIEN-PVC-06mm",(Užs2!E62/1000)*Užs2!L62,0)+(IF(Užs2!G62="KLIEN-PVC-06mm",(Užs2!E62/1000)*Užs2!L62,0)+(IF(Užs2!I62="KLIEN-PVC-06mm",(Užs2!H62/1000)*Užs2!L62,0)+(IF(Užs2!J62="KLIEN-PVC-06mm",(Užs2!H62/1000)*Užs2!L62,0)))))</f>
        <v>0</v>
      </c>
      <c r="AE23" s="93">
        <f>SUM(IF(Užs2!F62="KLIEN-PVC-08mm",(Užs2!E62/1000)*Užs2!L62,0)+(IF(Užs2!G62="KLIEN-PVC-08mm",(Užs2!E62/1000)*Užs2!L62,0)+(IF(Užs2!I62="KLIEN-PVC-08mm",(Užs2!H62/1000)*Užs2!L62,0)+(IF(Užs2!J62="KLIEN-PVC-08mm",(Užs2!H62/1000)*Užs2!L62,0)))))</f>
        <v>0</v>
      </c>
      <c r="AF23" s="93">
        <f>SUM(IF(Užs2!F62="KLIEN-PVC-1mm",(Užs2!E62/1000)*Užs2!L62,0)+(IF(Užs2!G62="KLIEN-PVC-1mm",(Užs2!E62/1000)*Užs2!L62,0)+(IF(Užs2!I62="KLIEN-PVC-1mm",(Užs2!H62/1000)*Užs2!L62,0)+(IF(Užs2!J62="KLIEN-PVC-1mm",(Užs2!H62/1000)*Užs2!L62,0)))))</f>
        <v>0</v>
      </c>
      <c r="AG23" s="93">
        <f>SUM(IF(Užs2!F62="KLIEN-PVC-2mm",(Užs2!E62/1000)*Užs2!L62,0)+(IF(Užs2!G62="KLIEN-PVC-2mm",(Užs2!E62/1000)*Užs2!L62,0)+(IF(Užs2!I62="KLIEN-PVC-2mm",(Užs2!H62/1000)*Užs2!L62,0)+(IF(Užs2!J62="KLIEN-PVC-2mm",(Užs2!H62/1000)*Užs2!L62,0)))))</f>
        <v>0</v>
      </c>
      <c r="AH23" s="93">
        <f>SUM(IF(Užs2!F62="KLIEN-PVC-42/2mm",(Užs2!E62/1000)*Užs2!L62,0)+(IF(Užs2!G62="KLIEN-PVC-42/2mm",(Užs2!E62/1000)*Užs2!L62,0)+(IF(Užs2!I62="KLIEN-PVC-42/2mm",(Užs2!H62/1000)*Užs2!L62,0)+(IF(Užs2!J62="KLIEN-PVC-42/2mm",(Užs2!H62/1000)*Užs2!L62,0)))))</f>
        <v>0</v>
      </c>
      <c r="AI23" s="315">
        <f>SUM(IF(Užs2!F62="KLIEN-BESIUL-08mm",(Užs2!E62/1000)*Užs2!L62,0)+(IF(Užs2!G62="KLIEN-BESIUL-08mm",(Užs2!E62/1000)*Užs2!L62,0)+(IF(Užs2!I62="KLIEN-BESIUL-08mm",(Užs2!H62/1000)*Užs2!L62,0)+(IF(Užs2!J62="KLIEN-BESIUL-08mm",(Užs2!H62/1000)*Užs2!L62,0)))))</f>
        <v>0</v>
      </c>
      <c r="AJ23" s="315">
        <f>SUM(IF(Užs2!F62="KLIEN-BESIUL-1mm",(Užs2!E62/1000)*Užs2!L62,0)+(IF(Užs2!G62="KLIEN-BESIUL-1mm",(Užs2!E62/1000)*Užs2!L62,0)+(IF(Užs2!I62="KLIEN-BESIUL-1mm",(Užs2!H62/1000)*Užs2!L62,0)+(IF(Užs2!J62="KLIEN-BESIUL-1mm",(Užs2!H62/1000)*Užs2!L62,0)))))</f>
        <v>0</v>
      </c>
      <c r="AK23" s="315">
        <f>SUM(IF(Užs2!F62="KLIEN-BESIUL-2mm",(Užs2!E62/1000)*Užs2!L62,0)+(IF(Užs2!G62="KLIEN-BESIUL-2mm",(Užs2!E62/1000)*Užs2!L62,0)+(IF(Užs2!I62="KLIEN-BESIUL-2mm",(Užs2!H62/1000)*Užs2!L62,0)+(IF(Užs2!J62="KLIEN-BESIUL-2mm",(Užs2!H62/1000)*Užs2!L62,0)))))</f>
        <v>0</v>
      </c>
      <c r="AL23" s="94">
        <f>SUM(IF(Užs2!F62="NE-PL-PVC-04mm",(Užs2!E62/1000)*Užs2!L62,0)+(IF(Užs2!G62="NE-PL-PVC-04mm",(Užs2!E62/1000)*Užs2!L62,0)+(IF(Užs2!I62="NE-PL-PVC-04mm",(Užs2!H62/1000)*Užs2!L62,0)+(IF(Užs2!J62="NE-PL-PVC-04mm",(Užs2!H62/1000)*Užs2!L62,0)))))</f>
        <v>0</v>
      </c>
      <c r="AM23" s="94">
        <f>SUM(IF(Užs2!F62="NE-PL-PVC-06mm",(Užs2!E62/1000)*Užs2!L62,0)+(IF(Užs2!G62="NE-PL-PVC-06mm",(Užs2!E62/1000)*Užs2!L62,0)+(IF(Užs2!I62="NE-PL-PVC-06mm",(Užs2!H62/1000)*Užs2!L62,0)+(IF(Užs2!J62="NE-PL-PVC-06mm",(Užs2!H62/1000)*Užs2!L62,0)))))</f>
        <v>0</v>
      </c>
      <c r="AN23" s="94">
        <f>SUM(IF(Užs2!F62="NE-PL-PVC-08mm",(Užs2!E62/1000)*Užs2!L62,0)+(IF(Užs2!G62="NE-PL-PVC-08mm",(Užs2!E62/1000)*Užs2!L62,0)+(IF(Užs2!I62="NE-PL-PVC-08mm",(Užs2!H62/1000)*Užs2!L62,0)+(IF(Užs2!J62="NE-PL-PVC-08mm",(Užs2!H62/1000)*Užs2!L62,0)))))</f>
        <v>0</v>
      </c>
      <c r="AO23" s="94">
        <f>SUM(IF(Užs2!F62="NE-PL-PVC-1mm",(Užs2!E62/1000)*Užs2!L62,0)+(IF(Užs2!G62="NE-PL-PVC-1mm",(Užs2!E62/1000)*Užs2!L62,0)+(IF(Užs2!I62="NE-PL-PVC-1mm",(Užs2!H62/1000)*Užs2!L62,0)+(IF(Užs2!J62="NE-PL-PVC-1mm",(Užs2!H62/1000)*Užs2!L62,0)))))</f>
        <v>0</v>
      </c>
      <c r="AP23" s="94">
        <f>SUM(IF(Užs2!F62="NE-PL-PVC-2mm",(Užs2!E62/1000)*Užs2!L62,0)+(IF(Užs2!G62="NE-PL-PVC-2mm",(Užs2!E62/1000)*Užs2!L62,0)+(IF(Užs2!I62="NE-PL-PVC-2mm",(Užs2!H62/1000)*Užs2!L62,0)+(IF(Užs2!J62="NE-PL-PVC-2mm",(Užs2!H62/1000)*Užs2!L62,0)))))</f>
        <v>0</v>
      </c>
      <c r="AQ23" s="94">
        <f>SUM(IF(Užs2!F62="NE-PL-PVC-42/2mm",(Užs2!E62/1000)*Užs2!L62,0)+(IF(Užs2!G62="NE-PL-PVC-42/2mm",(Užs2!E62/1000)*Užs2!L62,0)+(IF(Užs2!I62="NE-PL-PVC-42/2mm",(Užs2!H62/1000)*Užs2!L62,0)+(IF(Užs2!J62="NE-PL-PVC-42/2mm",(Užs2!H62/1000)*Užs2!L62,0)))))</f>
        <v>0</v>
      </c>
      <c r="AR23" s="79"/>
    </row>
    <row r="24" spans="1:44" ht="17.100000000000001" customHeight="1">
      <c r="A24" s="79"/>
      <c r="B24" s="233" t="s">
        <v>51</v>
      </c>
      <c r="C24" s="236" t="s">
        <v>437</v>
      </c>
      <c r="D24" s="79"/>
      <c r="E24" s="79"/>
      <c r="F24" s="79"/>
      <c r="G24" s="79"/>
      <c r="H24" s="79"/>
      <c r="I24" s="79"/>
      <c r="J24" s="79"/>
      <c r="K24" s="87">
        <v>23</v>
      </c>
      <c r="L24" s="88">
        <f>Užs2!L63</f>
        <v>0</v>
      </c>
      <c r="M24" s="89">
        <f>(Užs2!E63/1000)*(Užs2!H63/1000)*Užs2!L63</f>
        <v>0</v>
      </c>
      <c r="N24" s="90">
        <f>SUM(IF(Užs2!F63="MEL",(Užs2!E63/1000)*Užs2!L63,0)+(IF(Užs2!G63="MEL",(Užs2!E63/1000)*Užs2!L63,0)+(IF(Užs2!I63="MEL",(Užs2!H63/1000)*Užs2!L63,0)+(IF(Užs2!J63="MEL",(Užs2!H63/1000)*Užs2!L63,0)))))</f>
        <v>0</v>
      </c>
      <c r="O24" s="91">
        <f>SUM(IF(Užs2!F63="MEL-BALTAS",(Užs2!E63/1000)*Užs2!L63,0)+(IF(Užs2!G63="MEL-BALTAS",(Užs2!E63/1000)*Užs2!L63,0)+(IF(Užs2!I63="MEL-BALTAS",(Užs2!H63/1000)*Užs2!L63,0)+(IF(Užs2!J63="MEL-BALTAS",(Užs2!H63/1000)*Užs2!L63,0)))))</f>
        <v>0</v>
      </c>
      <c r="P24" s="91">
        <f>SUM(IF(Užs2!F63="MEL-PILKAS",(Užs2!E63/1000)*Užs2!L63,0)+(IF(Užs2!G63="MEL-PILKAS",(Užs2!E63/1000)*Užs2!L63,0)+(IF(Užs2!I63="MEL-PILKAS",(Užs2!H63/1000)*Užs2!L63,0)+(IF(Užs2!J63="MEL-PILKAS",(Užs2!H63/1000)*Užs2!L63,0)))))</f>
        <v>0</v>
      </c>
      <c r="Q24" s="91">
        <f>SUM(IF(Užs2!F63="MEL-KLIENTO",(Užs2!E63/1000)*Užs2!L63,0)+(IF(Užs2!G63="MEL-KLIENTO",(Užs2!E63/1000)*Užs2!L63,0)+(IF(Užs2!I63="MEL-KLIENTO",(Užs2!H63/1000)*Užs2!L63,0)+(IF(Užs2!J63="MEL-KLIENTO",(Užs2!H63/1000)*Užs2!L63,0)))))</f>
        <v>0</v>
      </c>
      <c r="R24" s="91">
        <f>SUM(IF(Užs2!F63="MEL-NE-PL",(Užs2!E63/1000)*Užs2!L63,0)+(IF(Užs2!G63="MEL-NE-PL",(Užs2!E63/1000)*Užs2!L63,0)+(IF(Užs2!I63="MEL-NE-PL",(Užs2!H63/1000)*Užs2!L63,0)+(IF(Užs2!J63="MEL-NE-PL",(Užs2!H63/1000)*Užs2!L63,0)))))</f>
        <v>0</v>
      </c>
      <c r="S24" s="91">
        <f>SUM(IF(Užs2!F63="MEL-40mm",(Užs2!E63/1000)*Užs2!L63,0)+(IF(Užs2!G63="MEL-40mm",(Užs2!E63/1000)*Užs2!L63,0)+(IF(Užs2!I63="MEL-40mm",(Užs2!H63/1000)*Užs2!L63,0)+(IF(Užs2!J63="MEL-40mm",(Užs2!H63/1000)*Užs2!L63,0)))))</f>
        <v>0</v>
      </c>
      <c r="T24" s="92">
        <f>SUM(IF(Užs2!F63="PVC-04mm",(Užs2!E63/1000)*Užs2!L63,0)+(IF(Užs2!G63="PVC-04mm",(Užs2!E63/1000)*Užs2!L63,0)+(IF(Užs2!I63="PVC-04mm",(Užs2!H63/1000)*Užs2!L63,0)+(IF(Užs2!J63="PVC-04mm",(Užs2!H63/1000)*Užs2!L63,0)))))</f>
        <v>0</v>
      </c>
      <c r="U24" s="92">
        <f>SUM(IF(Užs2!F63="PVC-06mm",(Užs2!E63/1000)*Užs2!L63,0)+(IF(Užs2!G63="PVC-06mm",(Užs2!E63/1000)*Užs2!L63,0)+(IF(Užs2!I63="PVC-06mm",(Užs2!H63/1000)*Užs2!L63,0)+(IF(Užs2!J63="PVC-06mm",(Užs2!H63/1000)*Užs2!L63,0)))))</f>
        <v>0</v>
      </c>
      <c r="V24" s="92">
        <f>SUM(IF(Užs2!F63="PVC-08mm",(Užs2!E63/1000)*Užs2!L63,0)+(IF(Užs2!G63="PVC-08mm",(Užs2!E63/1000)*Užs2!L63,0)+(IF(Užs2!I63="PVC-08mm",(Užs2!H63/1000)*Užs2!L63,0)+(IF(Užs2!J63="PVC-08mm",(Užs2!H63/1000)*Užs2!L63,0)))))</f>
        <v>0</v>
      </c>
      <c r="W24" s="92">
        <f>SUM(IF(Užs2!F63="PVC-1mm",(Užs2!E63/1000)*Užs2!L63,0)+(IF(Užs2!G63="PVC-1mm",(Užs2!E63/1000)*Užs2!L63,0)+(IF(Užs2!I63="PVC-1mm",(Užs2!H63/1000)*Užs2!L63,0)+(IF(Užs2!J63="PVC-1mm",(Užs2!H63/1000)*Užs2!L63,0)))))</f>
        <v>0</v>
      </c>
      <c r="X24" s="92">
        <f>SUM(IF(Užs2!F63="PVC-2mm",(Užs2!E63/1000)*Užs2!L63,0)+(IF(Užs2!G63="PVC-2mm",(Užs2!E63/1000)*Užs2!L63,0)+(IF(Užs2!I63="PVC-2mm",(Užs2!H63/1000)*Užs2!L63,0)+(IF(Užs2!J63="PVC-2mm",(Užs2!H63/1000)*Užs2!L63,0)))))</f>
        <v>0</v>
      </c>
      <c r="Y24" s="92">
        <f>SUM(IF(Užs2!F63="PVC-42/2mm",(Užs2!E63/1000)*Užs2!L63,0)+(IF(Užs2!G63="PVC-42/2mm",(Užs2!E63/1000)*Užs2!L63,0)+(IF(Užs2!I63="PVC-42/2mm",(Užs2!H63/1000)*Užs2!L63,0)+(IF(Užs2!J63="PVC-42/2mm",(Užs2!H63/1000)*Užs2!L63,0)))))</f>
        <v>0</v>
      </c>
      <c r="Z24" s="313">
        <f>SUM(IF(Užs2!F63="BESIULIS-08mm",(Užs2!E63/1000)*Užs2!L63,0)+(IF(Užs2!G63="BESIULIS-08mm",(Užs2!E63/1000)*Užs2!L63,0)+(IF(Užs2!I63="BESIULIS-08mm",(Užs2!H63/1000)*Užs2!L63,0)+(IF(Užs2!J63="BESIULIS-08mm",(Užs2!H63/1000)*Užs2!L63,0)))))</f>
        <v>0</v>
      </c>
      <c r="AA24" s="313">
        <f>SUM(IF(Užs2!F63="BESIULIS-1mm",(Užs2!E63/1000)*Užs2!L63,0)+(IF(Užs2!G63="BESIULIS-1mm",(Užs2!E63/1000)*Užs2!L63,0)+(IF(Užs2!I63="BESIULIS-1mm",(Užs2!H63/1000)*Užs2!L63,0)+(IF(Užs2!J63="BESIULIS-1mm",(Užs2!H63/1000)*Užs2!L63,0)))))</f>
        <v>0</v>
      </c>
      <c r="AB24" s="313">
        <f>SUM(IF(Užs2!F63="BESIULIS-2mm",(Užs2!E63/1000)*Užs2!L63,0)+(IF(Užs2!G63="BESIULIS-2mm",(Užs2!E63/1000)*Užs2!L63,0)+(IF(Užs2!I63="BESIULIS-2mm",(Užs2!H63/1000)*Užs2!L63,0)+(IF(Užs2!J63="BESIULIS-2mm",(Užs2!H63/1000)*Užs2!L63,0)))))</f>
        <v>0</v>
      </c>
      <c r="AC24" s="93">
        <f>SUM(IF(Užs2!F63="KLIEN-PVC-04mm",(Užs2!E63/1000)*Užs2!L63,0)+(IF(Užs2!G63="KLIEN-PVC-04mm",(Užs2!E63/1000)*Užs2!L63,0)+(IF(Užs2!I63="KLIEN-PVC-04mm",(Užs2!H63/1000)*Užs2!L63,0)+(IF(Užs2!J63="KLIEN-PVC-04mm",(Užs2!H63/1000)*Užs2!L63,0)))))</f>
        <v>0</v>
      </c>
      <c r="AD24" s="93">
        <f>SUM(IF(Užs2!F63="KLIEN-PVC-06mm",(Užs2!E63/1000)*Užs2!L63,0)+(IF(Užs2!G63="KLIEN-PVC-06mm",(Užs2!E63/1000)*Užs2!L63,0)+(IF(Užs2!I63="KLIEN-PVC-06mm",(Užs2!H63/1000)*Užs2!L63,0)+(IF(Užs2!J63="KLIEN-PVC-06mm",(Užs2!H63/1000)*Užs2!L63,0)))))</f>
        <v>0</v>
      </c>
      <c r="AE24" s="93">
        <f>SUM(IF(Užs2!F63="KLIEN-PVC-08mm",(Užs2!E63/1000)*Užs2!L63,0)+(IF(Užs2!G63="KLIEN-PVC-08mm",(Užs2!E63/1000)*Užs2!L63,0)+(IF(Užs2!I63="KLIEN-PVC-08mm",(Užs2!H63/1000)*Užs2!L63,0)+(IF(Užs2!J63="KLIEN-PVC-08mm",(Užs2!H63/1000)*Užs2!L63,0)))))</f>
        <v>0</v>
      </c>
      <c r="AF24" s="93">
        <f>SUM(IF(Užs2!F63="KLIEN-PVC-1mm",(Užs2!E63/1000)*Užs2!L63,0)+(IF(Užs2!G63="KLIEN-PVC-1mm",(Užs2!E63/1000)*Užs2!L63,0)+(IF(Užs2!I63="KLIEN-PVC-1mm",(Užs2!H63/1000)*Užs2!L63,0)+(IF(Užs2!J63="KLIEN-PVC-1mm",(Užs2!H63/1000)*Užs2!L63,0)))))</f>
        <v>0</v>
      </c>
      <c r="AG24" s="93">
        <f>SUM(IF(Užs2!F63="KLIEN-PVC-2mm",(Užs2!E63/1000)*Užs2!L63,0)+(IF(Užs2!G63="KLIEN-PVC-2mm",(Užs2!E63/1000)*Užs2!L63,0)+(IF(Užs2!I63="KLIEN-PVC-2mm",(Užs2!H63/1000)*Užs2!L63,0)+(IF(Užs2!J63="KLIEN-PVC-2mm",(Užs2!H63/1000)*Užs2!L63,0)))))</f>
        <v>0</v>
      </c>
      <c r="AH24" s="93">
        <f>SUM(IF(Užs2!F63="KLIEN-PVC-42/2mm",(Užs2!E63/1000)*Užs2!L63,0)+(IF(Užs2!G63="KLIEN-PVC-42/2mm",(Užs2!E63/1000)*Užs2!L63,0)+(IF(Užs2!I63="KLIEN-PVC-42/2mm",(Užs2!H63/1000)*Užs2!L63,0)+(IF(Užs2!J63="KLIEN-PVC-42/2mm",(Užs2!H63/1000)*Užs2!L63,0)))))</f>
        <v>0</v>
      </c>
      <c r="AI24" s="315">
        <f>SUM(IF(Užs2!F63="KLIEN-BESIUL-08mm",(Užs2!E63/1000)*Užs2!L63,0)+(IF(Užs2!G63="KLIEN-BESIUL-08mm",(Užs2!E63/1000)*Užs2!L63,0)+(IF(Užs2!I63="KLIEN-BESIUL-08mm",(Užs2!H63/1000)*Užs2!L63,0)+(IF(Užs2!J63="KLIEN-BESIUL-08mm",(Užs2!H63/1000)*Užs2!L63,0)))))</f>
        <v>0</v>
      </c>
      <c r="AJ24" s="315">
        <f>SUM(IF(Užs2!F63="KLIEN-BESIUL-1mm",(Užs2!E63/1000)*Užs2!L63,0)+(IF(Užs2!G63="KLIEN-BESIUL-1mm",(Užs2!E63/1000)*Užs2!L63,0)+(IF(Užs2!I63="KLIEN-BESIUL-1mm",(Užs2!H63/1000)*Užs2!L63,0)+(IF(Užs2!J63="KLIEN-BESIUL-1mm",(Užs2!H63/1000)*Užs2!L63,0)))))</f>
        <v>0</v>
      </c>
      <c r="AK24" s="315">
        <f>SUM(IF(Užs2!F63="KLIEN-BESIUL-2mm",(Užs2!E63/1000)*Užs2!L63,0)+(IF(Užs2!G63="KLIEN-BESIUL-2mm",(Užs2!E63/1000)*Užs2!L63,0)+(IF(Užs2!I63="KLIEN-BESIUL-2mm",(Užs2!H63/1000)*Užs2!L63,0)+(IF(Užs2!J63="KLIEN-BESIUL-2mm",(Užs2!H63/1000)*Užs2!L63,0)))))</f>
        <v>0</v>
      </c>
      <c r="AL24" s="94">
        <f>SUM(IF(Užs2!F63="NE-PL-PVC-04mm",(Užs2!E63/1000)*Užs2!L63,0)+(IF(Užs2!G63="NE-PL-PVC-04mm",(Užs2!E63/1000)*Užs2!L63,0)+(IF(Užs2!I63="NE-PL-PVC-04mm",(Užs2!H63/1000)*Užs2!L63,0)+(IF(Užs2!J63="NE-PL-PVC-04mm",(Užs2!H63/1000)*Užs2!L63,0)))))</f>
        <v>0</v>
      </c>
      <c r="AM24" s="94">
        <f>SUM(IF(Užs2!F63="NE-PL-PVC-06mm",(Užs2!E63/1000)*Užs2!L63,0)+(IF(Užs2!G63="NE-PL-PVC-06mm",(Užs2!E63/1000)*Užs2!L63,0)+(IF(Užs2!I63="NE-PL-PVC-06mm",(Užs2!H63/1000)*Užs2!L63,0)+(IF(Užs2!J63="NE-PL-PVC-06mm",(Užs2!H63/1000)*Užs2!L63,0)))))</f>
        <v>0</v>
      </c>
      <c r="AN24" s="94">
        <f>SUM(IF(Užs2!F63="NE-PL-PVC-08mm",(Užs2!E63/1000)*Užs2!L63,0)+(IF(Užs2!G63="NE-PL-PVC-08mm",(Užs2!E63/1000)*Užs2!L63,0)+(IF(Užs2!I63="NE-PL-PVC-08mm",(Užs2!H63/1000)*Užs2!L63,0)+(IF(Užs2!J63="NE-PL-PVC-08mm",(Užs2!H63/1000)*Užs2!L63,0)))))</f>
        <v>0</v>
      </c>
      <c r="AO24" s="94">
        <f>SUM(IF(Užs2!F63="NE-PL-PVC-1mm",(Užs2!E63/1000)*Užs2!L63,0)+(IF(Užs2!G63="NE-PL-PVC-1mm",(Užs2!E63/1000)*Užs2!L63,0)+(IF(Užs2!I63="NE-PL-PVC-1mm",(Užs2!H63/1000)*Užs2!L63,0)+(IF(Užs2!J63="NE-PL-PVC-1mm",(Užs2!H63/1000)*Užs2!L63,0)))))</f>
        <v>0</v>
      </c>
      <c r="AP24" s="94">
        <f>SUM(IF(Užs2!F63="NE-PL-PVC-2mm",(Užs2!E63/1000)*Užs2!L63,0)+(IF(Užs2!G63="NE-PL-PVC-2mm",(Užs2!E63/1000)*Užs2!L63,0)+(IF(Užs2!I63="NE-PL-PVC-2mm",(Užs2!H63/1000)*Užs2!L63,0)+(IF(Užs2!J63="NE-PL-PVC-2mm",(Užs2!H63/1000)*Užs2!L63,0)))))</f>
        <v>0</v>
      </c>
      <c r="AQ24" s="94">
        <f>SUM(IF(Užs2!F63="NE-PL-PVC-42/2mm",(Užs2!E63/1000)*Užs2!L63,0)+(IF(Užs2!G63="NE-PL-PVC-42/2mm",(Užs2!E63/1000)*Užs2!L63,0)+(IF(Užs2!I63="NE-PL-PVC-42/2mm",(Užs2!H63/1000)*Užs2!L63,0)+(IF(Užs2!J63="NE-PL-PVC-42/2mm",(Užs2!H63/1000)*Užs2!L63,0)))))</f>
        <v>0</v>
      </c>
      <c r="AR24" s="79"/>
    </row>
    <row r="25" spans="1:44" ht="17.100000000000001" customHeight="1">
      <c r="A25" s="79"/>
      <c r="B25" s="233" t="s">
        <v>735</v>
      </c>
      <c r="C25" s="236" t="s">
        <v>732</v>
      </c>
      <c r="D25" s="79"/>
      <c r="E25" s="79"/>
      <c r="F25" s="79"/>
      <c r="G25" s="79"/>
      <c r="H25" s="79"/>
      <c r="I25" s="79"/>
      <c r="J25" s="79"/>
      <c r="K25" s="87">
        <v>24</v>
      </c>
      <c r="L25" s="88">
        <f>Užs2!L64</f>
        <v>0</v>
      </c>
      <c r="M25" s="89">
        <f>(Užs2!E64/1000)*(Užs2!H64/1000)*Užs2!L64</f>
        <v>0</v>
      </c>
      <c r="N25" s="90">
        <f>SUM(IF(Užs2!F64="MEL",(Užs2!E64/1000)*Užs2!L64,0)+(IF(Užs2!G64="MEL",(Užs2!E64/1000)*Užs2!L64,0)+(IF(Užs2!I64="MEL",(Užs2!H64/1000)*Užs2!L64,0)+(IF(Užs2!J64="MEL",(Užs2!H64/1000)*Užs2!L64,0)))))</f>
        <v>0</v>
      </c>
      <c r="O25" s="91">
        <f>SUM(IF(Užs2!F64="MEL-BALTAS",(Užs2!E64/1000)*Užs2!L64,0)+(IF(Užs2!G64="MEL-BALTAS",(Užs2!E64/1000)*Užs2!L64,0)+(IF(Užs2!I64="MEL-BALTAS",(Užs2!H64/1000)*Užs2!L64,0)+(IF(Užs2!J64="MEL-BALTAS",(Užs2!H64/1000)*Užs2!L64,0)))))</f>
        <v>0</v>
      </c>
      <c r="P25" s="91">
        <f>SUM(IF(Užs2!F64="MEL-PILKAS",(Užs2!E64/1000)*Užs2!L64,0)+(IF(Užs2!G64="MEL-PILKAS",(Užs2!E64/1000)*Užs2!L64,0)+(IF(Užs2!I64="MEL-PILKAS",(Užs2!H64/1000)*Užs2!L64,0)+(IF(Užs2!J64="MEL-PILKAS",(Užs2!H64/1000)*Užs2!L64,0)))))</f>
        <v>0</v>
      </c>
      <c r="Q25" s="91">
        <f>SUM(IF(Užs2!F64="MEL-KLIENTO",(Užs2!E64/1000)*Užs2!L64,0)+(IF(Užs2!G64="MEL-KLIENTO",(Užs2!E64/1000)*Užs2!L64,0)+(IF(Užs2!I64="MEL-KLIENTO",(Užs2!H64/1000)*Užs2!L64,0)+(IF(Užs2!J64="MEL-KLIENTO",(Užs2!H64/1000)*Užs2!L64,0)))))</f>
        <v>0</v>
      </c>
      <c r="R25" s="91">
        <f>SUM(IF(Užs2!F64="MEL-NE-PL",(Užs2!E64/1000)*Užs2!L64,0)+(IF(Užs2!G64="MEL-NE-PL",(Užs2!E64/1000)*Užs2!L64,0)+(IF(Užs2!I64="MEL-NE-PL",(Užs2!H64/1000)*Užs2!L64,0)+(IF(Užs2!J64="MEL-NE-PL",(Užs2!H64/1000)*Užs2!L64,0)))))</f>
        <v>0</v>
      </c>
      <c r="S25" s="91">
        <f>SUM(IF(Užs2!F64="MEL-40mm",(Užs2!E64/1000)*Užs2!L64,0)+(IF(Užs2!G64="MEL-40mm",(Užs2!E64/1000)*Užs2!L64,0)+(IF(Užs2!I64="MEL-40mm",(Užs2!H64/1000)*Užs2!L64,0)+(IF(Užs2!J64="MEL-40mm",(Užs2!H64/1000)*Užs2!L64,0)))))</f>
        <v>0</v>
      </c>
      <c r="T25" s="92">
        <f>SUM(IF(Užs2!F64="PVC-04mm",(Užs2!E64/1000)*Užs2!L64,0)+(IF(Užs2!G64="PVC-04mm",(Užs2!E64/1000)*Užs2!L64,0)+(IF(Užs2!I64="PVC-04mm",(Užs2!H64/1000)*Užs2!L64,0)+(IF(Užs2!J64="PVC-04mm",(Užs2!H64/1000)*Užs2!L64,0)))))</f>
        <v>0</v>
      </c>
      <c r="U25" s="92">
        <f>SUM(IF(Užs2!F64="PVC-06mm",(Užs2!E64/1000)*Užs2!L64,0)+(IF(Užs2!G64="PVC-06mm",(Užs2!E64/1000)*Užs2!L64,0)+(IF(Užs2!I64="PVC-06mm",(Užs2!H64/1000)*Užs2!L64,0)+(IF(Užs2!J64="PVC-06mm",(Užs2!H64/1000)*Užs2!L64,0)))))</f>
        <v>0</v>
      </c>
      <c r="V25" s="92">
        <f>SUM(IF(Užs2!F64="PVC-08mm",(Užs2!E64/1000)*Užs2!L64,0)+(IF(Užs2!G64="PVC-08mm",(Užs2!E64/1000)*Užs2!L64,0)+(IF(Užs2!I64="PVC-08mm",(Užs2!H64/1000)*Užs2!L64,0)+(IF(Užs2!J64="PVC-08mm",(Užs2!H64/1000)*Užs2!L64,0)))))</f>
        <v>0</v>
      </c>
      <c r="W25" s="92">
        <f>SUM(IF(Užs2!F64="PVC-1mm",(Užs2!E64/1000)*Užs2!L64,0)+(IF(Užs2!G64="PVC-1mm",(Užs2!E64/1000)*Užs2!L64,0)+(IF(Užs2!I64="PVC-1mm",(Užs2!H64/1000)*Užs2!L64,0)+(IF(Užs2!J64="PVC-1mm",(Užs2!H64/1000)*Užs2!L64,0)))))</f>
        <v>0</v>
      </c>
      <c r="X25" s="92">
        <f>SUM(IF(Užs2!F64="PVC-2mm",(Užs2!E64/1000)*Užs2!L64,0)+(IF(Užs2!G64="PVC-2mm",(Užs2!E64/1000)*Užs2!L64,0)+(IF(Užs2!I64="PVC-2mm",(Užs2!H64/1000)*Užs2!L64,0)+(IF(Užs2!J64="PVC-2mm",(Užs2!H64/1000)*Užs2!L64,0)))))</f>
        <v>0</v>
      </c>
      <c r="Y25" s="92">
        <f>SUM(IF(Užs2!F64="PVC-42/2mm",(Užs2!E64/1000)*Užs2!L64,0)+(IF(Užs2!G64="PVC-42/2mm",(Užs2!E64/1000)*Užs2!L64,0)+(IF(Užs2!I64="PVC-42/2mm",(Užs2!H64/1000)*Užs2!L64,0)+(IF(Užs2!J64="PVC-42/2mm",(Užs2!H64/1000)*Užs2!L64,0)))))</f>
        <v>0</v>
      </c>
      <c r="Z25" s="313">
        <f>SUM(IF(Užs2!F64="BESIULIS-08mm",(Užs2!E64/1000)*Užs2!L64,0)+(IF(Užs2!G64="BESIULIS-08mm",(Užs2!E64/1000)*Užs2!L64,0)+(IF(Užs2!I64="BESIULIS-08mm",(Užs2!H64/1000)*Užs2!L64,0)+(IF(Užs2!J64="BESIULIS-08mm",(Užs2!H64/1000)*Užs2!L64,0)))))</f>
        <v>0</v>
      </c>
      <c r="AA25" s="313">
        <f>SUM(IF(Užs2!F64="BESIULIS-1mm",(Užs2!E64/1000)*Užs2!L64,0)+(IF(Užs2!G64="BESIULIS-1mm",(Užs2!E64/1000)*Užs2!L64,0)+(IF(Užs2!I64="BESIULIS-1mm",(Užs2!H64/1000)*Užs2!L64,0)+(IF(Užs2!J64="BESIULIS-1mm",(Užs2!H64/1000)*Užs2!L64,0)))))</f>
        <v>0</v>
      </c>
      <c r="AB25" s="313">
        <f>SUM(IF(Užs2!F64="BESIULIS-2mm",(Užs2!E64/1000)*Užs2!L64,0)+(IF(Užs2!G64="BESIULIS-2mm",(Užs2!E64/1000)*Užs2!L64,0)+(IF(Užs2!I64="BESIULIS-2mm",(Užs2!H64/1000)*Užs2!L64,0)+(IF(Užs2!J64="BESIULIS-2mm",(Užs2!H64/1000)*Užs2!L64,0)))))</f>
        <v>0</v>
      </c>
      <c r="AC25" s="93">
        <f>SUM(IF(Užs2!F64="KLIEN-PVC-04mm",(Užs2!E64/1000)*Užs2!L64,0)+(IF(Užs2!G64="KLIEN-PVC-04mm",(Užs2!E64/1000)*Užs2!L64,0)+(IF(Užs2!I64="KLIEN-PVC-04mm",(Užs2!H64/1000)*Užs2!L64,0)+(IF(Užs2!J64="KLIEN-PVC-04mm",(Užs2!H64/1000)*Užs2!L64,0)))))</f>
        <v>0</v>
      </c>
      <c r="AD25" s="93">
        <f>SUM(IF(Užs2!F64="KLIEN-PVC-06mm",(Užs2!E64/1000)*Užs2!L64,0)+(IF(Užs2!G64="KLIEN-PVC-06mm",(Užs2!E64/1000)*Užs2!L64,0)+(IF(Užs2!I64="KLIEN-PVC-06mm",(Užs2!H64/1000)*Užs2!L64,0)+(IF(Užs2!J64="KLIEN-PVC-06mm",(Užs2!H64/1000)*Užs2!L64,0)))))</f>
        <v>0</v>
      </c>
      <c r="AE25" s="93">
        <f>SUM(IF(Užs2!F64="KLIEN-PVC-08mm",(Užs2!E64/1000)*Užs2!L64,0)+(IF(Užs2!G64="KLIEN-PVC-08mm",(Užs2!E64/1000)*Užs2!L64,0)+(IF(Užs2!I64="KLIEN-PVC-08mm",(Užs2!H64/1000)*Užs2!L64,0)+(IF(Užs2!J64="KLIEN-PVC-08mm",(Užs2!H64/1000)*Užs2!L64,0)))))</f>
        <v>0</v>
      </c>
      <c r="AF25" s="93">
        <f>SUM(IF(Užs2!F64="KLIEN-PVC-1mm",(Užs2!E64/1000)*Užs2!L64,0)+(IF(Užs2!G64="KLIEN-PVC-1mm",(Užs2!E64/1000)*Užs2!L64,0)+(IF(Užs2!I64="KLIEN-PVC-1mm",(Užs2!H64/1000)*Užs2!L64,0)+(IF(Užs2!J64="KLIEN-PVC-1mm",(Užs2!H64/1000)*Užs2!L64,0)))))</f>
        <v>0</v>
      </c>
      <c r="AG25" s="93">
        <f>SUM(IF(Užs2!F64="KLIEN-PVC-2mm",(Užs2!E64/1000)*Užs2!L64,0)+(IF(Užs2!G64="KLIEN-PVC-2mm",(Užs2!E64/1000)*Užs2!L64,0)+(IF(Užs2!I64="KLIEN-PVC-2mm",(Užs2!H64/1000)*Užs2!L64,0)+(IF(Užs2!J64="KLIEN-PVC-2mm",(Užs2!H64/1000)*Užs2!L64,0)))))</f>
        <v>0</v>
      </c>
      <c r="AH25" s="93">
        <f>SUM(IF(Užs2!F64="KLIEN-PVC-42/2mm",(Užs2!E64/1000)*Užs2!L64,0)+(IF(Užs2!G64="KLIEN-PVC-42/2mm",(Užs2!E64/1000)*Užs2!L64,0)+(IF(Užs2!I64="KLIEN-PVC-42/2mm",(Užs2!H64/1000)*Užs2!L64,0)+(IF(Užs2!J64="KLIEN-PVC-42/2mm",(Užs2!H64/1000)*Užs2!L64,0)))))</f>
        <v>0</v>
      </c>
      <c r="AI25" s="315">
        <f>SUM(IF(Užs2!F64="KLIEN-BESIUL-08mm",(Užs2!E64/1000)*Užs2!L64,0)+(IF(Užs2!G64="KLIEN-BESIUL-08mm",(Užs2!E64/1000)*Užs2!L64,0)+(IF(Užs2!I64="KLIEN-BESIUL-08mm",(Užs2!H64/1000)*Užs2!L64,0)+(IF(Užs2!J64="KLIEN-BESIUL-08mm",(Užs2!H64/1000)*Užs2!L64,0)))))</f>
        <v>0</v>
      </c>
      <c r="AJ25" s="315">
        <f>SUM(IF(Užs2!F64="KLIEN-BESIUL-1mm",(Užs2!E64/1000)*Užs2!L64,0)+(IF(Užs2!G64="KLIEN-BESIUL-1mm",(Užs2!E64/1000)*Užs2!L64,0)+(IF(Užs2!I64="KLIEN-BESIUL-1mm",(Užs2!H64/1000)*Užs2!L64,0)+(IF(Užs2!J64="KLIEN-BESIUL-1mm",(Užs2!H64/1000)*Užs2!L64,0)))))</f>
        <v>0</v>
      </c>
      <c r="AK25" s="315">
        <f>SUM(IF(Užs2!F64="KLIEN-BESIUL-2mm",(Užs2!E64/1000)*Užs2!L64,0)+(IF(Užs2!G64="KLIEN-BESIUL-2mm",(Užs2!E64/1000)*Užs2!L64,0)+(IF(Užs2!I64="KLIEN-BESIUL-2mm",(Užs2!H64/1000)*Užs2!L64,0)+(IF(Užs2!J64="KLIEN-BESIUL-2mm",(Užs2!H64/1000)*Užs2!L64,0)))))</f>
        <v>0</v>
      </c>
      <c r="AL25" s="94">
        <f>SUM(IF(Užs2!F64="NE-PL-PVC-04mm",(Užs2!E64/1000)*Užs2!L64,0)+(IF(Užs2!G64="NE-PL-PVC-04mm",(Užs2!E64/1000)*Užs2!L64,0)+(IF(Užs2!I64="NE-PL-PVC-04mm",(Užs2!H64/1000)*Užs2!L64,0)+(IF(Užs2!J64="NE-PL-PVC-04mm",(Užs2!H64/1000)*Užs2!L64,0)))))</f>
        <v>0</v>
      </c>
      <c r="AM25" s="94">
        <f>SUM(IF(Užs2!F64="NE-PL-PVC-06mm",(Užs2!E64/1000)*Užs2!L64,0)+(IF(Užs2!G64="NE-PL-PVC-06mm",(Užs2!E64/1000)*Užs2!L64,0)+(IF(Užs2!I64="NE-PL-PVC-06mm",(Užs2!H64/1000)*Užs2!L64,0)+(IF(Užs2!J64="NE-PL-PVC-06mm",(Užs2!H64/1000)*Užs2!L64,0)))))</f>
        <v>0</v>
      </c>
      <c r="AN25" s="94">
        <f>SUM(IF(Užs2!F64="NE-PL-PVC-08mm",(Užs2!E64/1000)*Užs2!L64,0)+(IF(Užs2!G64="NE-PL-PVC-08mm",(Užs2!E64/1000)*Užs2!L64,0)+(IF(Užs2!I64="NE-PL-PVC-08mm",(Užs2!H64/1000)*Užs2!L64,0)+(IF(Užs2!J64="NE-PL-PVC-08mm",(Užs2!H64/1000)*Užs2!L64,0)))))</f>
        <v>0</v>
      </c>
      <c r="AO25" s="94">
        <f>SUM(IF(Užs2!F64="NE-PL-PVC-1mm",(Užs2!E64/1000)*Užs2!L64,0)+(IF(Užs2!G64="NE-PL-PVC-1mm",(Užs2!E64/1000)*Užs2!L64,0)+(IF(Užs2!I64="NE-PL-PVC-1mm",(Užs2!H64/1000)*Užs2!L64,0)+(IF(Užs2!J64="NE-PL-PVC-1mm",(Užs2!H64/1000)*Užs2!L64,0)))))</f>
        <v>0</v>
      </c>
      <c r="AP25" s="94">
        <f>SUM(IF(Užs2!F64="NE-PL-PVC-2mm",(Užs2!E64/1000)*Užs2!L64,0)+(IF(Užs2!G64="NE-PL-PVC-2mm",(Užs2!E64/1000)*Užs2!L64,0)+(IF(Užs2!I64="NE-PL-PVC-2mm",(Užs2!H64/1000)*Užs2!L64,0)+(IF(Užs2!J64="NE-PL-PVC-2mm",(Užs2!H64/1000)*Užs2!L64,0)))))</f>
        <v>0</v>
      </c>
      <c r="AQ25" s="94">
        <f>SUM(IF(Užs2!F64="NE-PL-PVC-42/2mm",(Užs2!E64/1000)*Užs2!L64,0)+(IF(Užs2!G64="NE-PL-PVC-42/2mm",(Užs2!E64/1000)*Užs2!L64,0)+(IF(Užs2!I64="NE-PL-PVC-42/2mm",(Užs2!H64/1000)*Užs2!L64,0)+(IF(Užs2!J64="NE-PL-PVC-42/2mm",(Užs2!H64/1000)*Užs2!L64,0)))))</f>
        <v>0</v>
      </c>
      <c r="AR25" s="79"/>
    </row>
    <row r="26" spans="1:44" ht="17.100000000000001" customHeight="1">
      <c r="A26" s="79"/>
      <c r="B26" s="233" t="s">
        <v>736</v>
      </c>
      <c r="C26" s="236" t="s">
        <v>733</v>
      </c>
      <c r="D26" s="79"/>
      <c r="E26" s="79"/>
      <c r="F26" s="79"/>
      <c r="G26" s="79"/>
      <c r="H26" s="79"/>
      <c r="I26" s="79"/>
      <c r="J26" s="79"/>
      <c r="K26" s="87">
        <v>25</v>
      </c>
      <c r="L26" s="88">
        <f>Užs2!L65</f>
        <v>0</v>
      </c>
      <c r="M26" s="89">
        <f>(Užs2!E65/1000)*(Užs2!H65/1000)*Užs2!L65</f>
        <v>0</v>
      </c>
      <c r="N26" s="90">
        <f>SUM(IF(Užs2!F65="MEL",(Užs2!E65/1000)*Užs2!L65,0)+(IF(Užs2!G65="MEL",(Užs2!E65/1000)*Užs2!L65,0)+(IF(Užs2!I65="MEL",(Užs2!H65/1000)*Užs2!L65,0)+(IF(Užs2!J65="MEL",(Užs2!H65/1000)*Užs2!L65,0)))))</f>
        <v>0</v>
      </c>
      <c r="O26" s="91">
        <f>SUM(IF(Užs2!F65="MEL-BALTAS",(Užs2!E65/1000)*Užs2!L65,0)+(IF(Užs2!G65="MEL-BALTAS",(Užs2!E65/1000)*Užs2!L65,0)+(IF(Užs2!I65="MEL-BALTAS",(Užs2!H65/1000)*Užs2!L65,0)+(IF(Užs2!J65="MEL-BALTAS",(Užs2!H65/1000)*Užs2!L65,0)))))</f>
        <v>0</v>
      </c>
      <c r="P26" s="91">
        <f>SUM(IF(Užs2!F65="MEL-PILKAS",(Užs2!E65/1000)*Užs2!L65,0)+(IF(Užs2!G65="MEL-PILKAS",(Užs2!E65/1000)*Užs2!L65,0)+(IF(Užs2!I65="MEL-PILKAS",(Užs2!H65/1000)*Užs2!L65,0)+(IF(Užs2!J65="MEL-PILKAS",(Užs2!H65/1000)*Užs2!L65,0)))))</f>
        <v>0</v>
      </c>
      <c r="Q26" s="91">
        <f>SUM(IF(Užs2!F65="MEL-KLIENTO",(Užs2!E65/1000)*Užs2!L65,0)+(IF(Užs2!G65="MEL-KLIENTO",(Užs2!E65/1000)*Užs2!L65,0)+(IF(Užs2!I65="MEL-KLIENTO",(Užs2!H65/1000)*Užs2!L65,0)+(IF(Užs2!J65="MEL-KLIENTO",(Užs2!H65/1000)*Užs2!L65,0)))))</f>
        <v>0</v>
      </c>
      <c r="R26" s="91">
        <f>SUM(IF(Užs2!F65="MEL-NE-PL",(Užs2!E65/1000)*Užs2!L65,0)+(IF(Užs2!G65="MEL-NE-PL",(Užs2!E65/1000)*Užs2!L65,0)+(IF(Užs2!I65="MEL-NE-PL",(Užs2!H65/1000)*Užs2!L65,0)+(IF(Užs2!J65="MEL-NE-PL",(Užs2!H65/1000)*Užs2!L65,0)))))</f>
        <v>0</v>
      </c>
      <c r="S26" s="91">
        <f>SUM(IF(Užs2!F65="MEL-40mm",(Užs2!E65/1000)*Užs2!L65,0)+(IF(Užs2!G65="MEL-40mm",(Užs2!E65/1000)*Užs2!L65,0)+(IF(Užs2!I65="MEL-40mm",(Užs2!H65/1000)*Užs2!L65,0)+(IF(Užs2!J65="MEL-40mm",(Užs2!H65/1000)*Užs2!L65,0)))))</f>
        <v>0</v>
      </c>
      <c r="T26" s="92">
        <f>SUM(IF(Užs2!F65="PVC-04mm",(Užs2!E65/1000)*Užs2!L65,0)+(IF(Užs2!G65="PVC-04mm",(Užs2!E65/1000)*Užs2!L65,0)+(IF(Užs2!I65="PVC-04mm",(Užs2!H65/1000)*Užs2!L65,0)+(IF(Užs2!J65="PVC-04mm",(Užs2!H65/1000)*Užs2!L65,0)))))</f>
        <v>0</v>
      </c>
      <c r="U26" s="92">
        <f>SUM(IF(Užs2!F65="PVC-06mm",(Užs2!E65/1000)*Užs2!L65,0)+(IF(Užs2!G65="PVC-06mm",(Užs2!E65/1000)*Užs2!L65,0)+(IF(Užs2!I65="PVC-06mm",(Užs2!H65/1000)*Užs2!L65,0)+(IF(Užs2!J65="PVC-06mm",(Užs2!H65/1000)*Užs2!L65,0)))))</f>
        <v>0</v>
      </c>
      <c r="V26" s="92">
        <f>SUM(IF(Užs2!F65="PVC-08mm",(Užs2!E65/1000)*Užs2!L65,0)+(IF(Užs2!G65="PVC-08mm",(Užs2!E65/1000)*Užs2!L65,0)+(IF(Užs2!I65="PVC-08mm",(Užs2!H65/1000)*Užs2!L65,0)+(IF(Užs2!J65="PVC-08mm",(Užs2!H65/1000)*Užs2!L65,0)))))</f>
        <v>0</v>
      </c>
      <c r="W26" s="92">
        <f>SUM(IF(Užs2!F65="PVC-1mm",(Užs2!E65/1000)*Užs2!L65,0)+(IF(Užs2!G65="PVC-1mm",(Užs2!E65/1000)*Užs2!L65,0)+(IF(Užs2!I65="PVC-1mm",(Užs2!H65/1000)*Užs2!L65,0)+(IF(Užs2!J65="PVC-1mm",(Užs2!H65/1000)*Užs2!L65,0)))))</f>
        <v>0</v>
      </c>
      <c r="X26" s="92">
        <f>SUM(IF(Užs2!F65="PVC-2mm",(Užs2!E65/1000)*Užs2!L65,0)+(IF(Užs2!G65="PVC-2mm",(Užs2!E65/1000)*Užs2!L65,0)+(IF(Užs2!I65="PVC-2mm",(Užs2!H65/1000)*Užs2!L65,0)+(IF(Užs2!J65="PVC-2mm",(Užs2!H65/1000)*Užs2!L65,0)))))</f>
        <v>0</v>
      </c>
      <c r="Y26" s="92">
        <f>SUM(IF(Užs2!F65="PVC-42/2mm",(Užs2!E65/1000)*Užs2!L65,0)+(IF(Užs2!G65="PVC-42/2mm",(Užs2!E65/1000)*Užs2!L65,0)+(IF(Užs2!I65="PVC-42/2mm",(Užs2!H65/1000)*Užs2!L65,0)+(IF(Užs2!J65="PVC-42/2mm",(Užs2!H65/1000)*Užs2!L65,0)))))</f>
        <v>0</v>
      </c>
      <c r="Z26" s="313">
        <f>SUM(IF(Užs2!F65="BESIULIS-08mm",(Užs2!E65/1000)*Užs2!L65,0)+(IF(Užs2!G65="BESIULIS-08mm",(Užs2!E65/1000)*Užs2!L65,0)+(IF(Užs2!I65="BESIULIS-08mm",(Užs2!H65/1000)*Užs2!L65,0)+(IF(Užs2!J65="BESIULIS-08mm",(Užs2!H65/1000)*Užs2!L65,0)))))</f>
        <v>0</v>
      </c>
      <c r="AA26" s="313">
        <f>SUM(IF(Užs2!F65="BESIULIS-1mm",(Užs2!E65/1000)*Užs2!L65,0)+(IF(Užs2!G65="BESIULIS-1mm",(Užs2!E65/1000)*Užs2!L65,0)+(IF(Užs2!I65="BESIULIS-1mm",(Užs2!H65/1000)*Užs2!L65,0)+(IF(Užs2!J65="BESIULIS-1mm",(Užs2!H65/1000)*Užs2!L65,0)))))</f>
        <v>0</v>
      </c>
      <c r="AB26" s="313">
        <f>SUM(IF(Užs2!F65="BESIULIS-2mm",(Užs2!E65/1000)*Užs2!L65,0)+(IF(Užs2!G65="BESIULIS-2mm",(Užs2!E65/1000)*Užs2!L65,0)+(IF(Užs2!I65="BESIULIS-2mm",(Užs2!H65/1000)*Užs2!L65,0)+(IF(Užs2!J65="BESIULIS-2mm",(Užs2!H65/1000)*Užs2!L65,0)))))</f>
        <v>0</v>
      </c>
      <c r="AC26" s="93">
        <f>SUM(IF(Užs2!F65="KLIEN-PVC-04mm",(Užs2!E65/1000)*Užs2!L65,0)+(IF(Užs2!G65="KLIEN-PVC-04mm",(Užs2!E65/1000)*Užs2!L65,0)+(IF(Užs2!I65="KLIEN-PVC-04mm",(Užs2!H65/1000)*Užs2!L65,0)+(IF(Užs2!J65="KLIEN-PVC-04mm",(Užs2!H65/1000)*Užs2!L65,0)))))</f>
        <v>0</v>
      </c>
      <c r="AD26" s="93">
        <f>SUM(IF(Užs2!F65="KLIEN-PVC-06mm",(Užs2!E65/1000)*Užs2!L65,0)+(IF(Užs2!G65="KLIEN-PVC-06mm",(Užs2!E65/1000)*Užs2!L65,0)+(IF(Užs2!I65="KLIEN-PVC-06mm",(Užs2!H65/1000)*Užs2!L65,0)+(IF(Užs2!J65="KLIEN-PVC-06mm",(Užs2!H65/1000)*Užs2!L65,0)))))</f>
        <v>0</v>
      </c>
      <c r="AE26" s="93">
        <f>SUM(IF(Užs2!F65="KLIEN-PVC-08mm",(Užs2!E65/1000)*Užs2!L65,0)+(IF(Užs2!G65="KLIEN-PVC-08mm",(Užs2!E65/1000)*Užs2!L65,0)+(IF(Užs2!I65="KLIEN-PVC-08mm",(Užs2!H65/1000)*Užs2!L65,0)+(IF(Užs2!J65="KLIEN-PVC-08mm",(Užs2!H65/1000)*Užs2!L65,0)))))</f>
        <v>0</v>
      </c>
      <c r="AF26" s="93">
        <f>SUM(IF(Užs2!F65="KLIEN-PVC-1mm",(Užs2!E65/1000)*Užs2!L65,0)+(IF(Užs2!G65="KLIEN-PVC-1mm",(Užs2!E65/1000)*Užs2!L65,0)+(IF(Užs2!I65="KLIEN-PVC-1mm",(Užs2!H65/1000)*Užs2!L65,0)+(IF(Užs2!J65="KLIEN-PVC-1mm",(Užs2!H65/1000)*Užs2!L65,0)))))</f>
        <v>0</v>
      </c>
      <c r="AG26" s="93">
        <f>SUM(IF(Užs2!F65="KLIEN-PVC-2mm",(Užs2!E65/1000)*Užs2!L65,0)+(IF(Užs2!G65="KLIEN-PVC-2mm",(Užs2!E65/1000)*Užs2!L65,0)+(IF(Užs2!I65="KLIEN-PVC-2mm",(Užs2!H65/1000)*Užs2!L65,0)+(IF(Užs2!J65="KLIEN-PVC-2mm",(Užs2!H65/1000)*Užs2!L65,0)))))</f>
        <v>0</v>
      </c>
      <c r="AH26" s="93">
        <f>SUM(IF(Užs2!F65="KLIEN-PVC-42/2mm",(Užs2!E65/1000)*Užs2!L65,0)+(IF(Užs2!G65="KLIEN-PVC-42/2mm",(Užs2!E65/1000)*Užs2!L65,0)+(IF(Užs2!I65="KLIEN-PVC-42/2mm",(Užs2!H65/1000)*Užs2!L65,0)+(IF(Užs2!J65="KLIEN-PVC-42/2mm",(Užs2!H65/1000)*Užs2!L65,0)))))</f>
        <v>0</v>
      </c>
      <c r="AI26" s="315">
        <f>SUM(IF(Užs2!F65="KLIEN-BESIUL-08mm",(Užs2!E65/1000)*Užs2!L65,0)+(IF(Užs2!G65="KLIEN-BESIUL-08mm",(Užs2!E65/1000)*Užs2!L65,0)+(IF(Užs2!I65="KLIEN-BESIUL-08mm",(Užs2!H65/1000)*Užs2!L65,0)+(IF(Užs2!J65="KLIEN-BESIUL-08mm",(Užs2!H65/1000)*Užs2!L65,0)))))</f>
        <v>0</v>
      </c>
      <c r="AJ26" s="315">
        <f>SUM(IF(Užs2!F65="KLIEN-BESIUL-1mm",(Užs2!E65/1000)*Užs2!L65,0)+(IF(Užs2!G65="KLIEN-BESIUL-1mm",(Užs2!E65/1000)*Užs2!L65,0)+(IF(Užs2!I65="KLIEN-BESIUL-1mm",(Užs2!H65/1000)*Užs2!L65,0)+(IF(Užs2!J65="KLIEN-BESIUL-1mm",(Užs2!H65/1000)*Užs2!L65,0)))))</f>
        <v>0</v>
      </c>
      <c r="AK26" s="315">
        <f>SUM(IF(Užs2!F65="KLIEN-BESIUL-2mm",(Užs2!E65/1000)*Užs2!L65,0)+(IF(Užs2!G65="KLIEN-BESIUL-2mm",(Užs2!E65/1000)*Užs2!L65,0)+(IF(Užs2!I65="KLIEN-BESIUL-2mm",(Užs2!H65/1000)*Užs2!L65,0)+(IF(Užs2!J65="KLIEN-BESIUL-2mm",(Užs2!H65/1000)*Užs2!L65,0)))))</f>
        <v>0</v>
      </c>
      <c r="AL26" s="94">
        <f>SUM(IF(Užs2!F65="NE-PL-PVC-04mm",(Užs2!E65/1000)*Užs2!L65,0)+(IF(Užs2!G65="NE-PL-PVC-04mm",(Užs2!E65/1000)*Užs2!L65,0)+(IF(Užs2!I65="NE-PL-PVC-04mm",(Užs2!H65/1000)*Užs2!L65,0)+(IF(Užs2!J65="NE-PL-PVC-04mm",(Užs2!H65/1000)*Užs2!L65,0)))))</f>
        <v>0</v>
      </c>
      <c r="AM26" s="94">
        <f>SUM(IF(Užs2!F65="NE-PL-PVC-06mm",(Užs2!E65/1000)*Užs2!L65,0)+(IF(Užs2!G65="NE-PL-PVC-06mm",(Užs2!E65/1000)*Užs2!L65,0)+(IF(Užs2!I65="NE-PL-PVC-06mm",(Užs2!H65/1000)*Užs2!L65,0)+(IF(Užs2!J65="NE-PL-PVC-06mm",(Užs2!H65/1000)*Užs2!L65,0)))))</f>
        <v>0</v>
      </c>
      <c r="AN26" s="94">
        <f>SUM(IF(Užs2!F65="NE-PL-PVC-08mm",(Užs2!E65/1000)*Užs2!L65,0)+(IF(Užs2!G65="NE-PL-PVC-08mm",(Užs2!E65/1000)*Užs2!L65,0)+(IF(Užs2!I65="NE-PL-PVC-08mm",(Užs2!H65/1000)*Užs2!L65,0)+(IF(Užs2!J65="NE-PL-PVC-08mm",(Užs2!H65/1000)*Užs2!L65,0)))))</f>
        <v>0</v>
      </c>
      <c r="AO26" s="94">
        <f>SUM(IF(Užs2!F65="NE-PL-PVC-1mm",(Užs2!E65/1000)*Užs2!L65,0)+(IF(Užs2!G65="NE-PL-PVC-1mm",(Užs2!E65/1000)*Užs2!L65,0)+(IF(Užs2!I65="NE-PL-PVC-1mm",(Užs2!H65/1000)*Užs2!L65,0)+(IF(Užs2!J65="NE-PL-PVC-1mm",(Užs2!H65/1000)*Užs2!L65,0)))))</f>
        <v>0</v>
      </c>
      <c r="AP26" s="94">
        <f>SUM(IF(Užs2!F65="NE-PL-PVC-2mm",(Užs2!E65/1000)*Užs2!L65,0)+(IF(Užs2!G65="NE-PL-PVC-2mm",(Užs2!E65/1000)*Užs2!L65,0)+(IF(Užs2!I65="NE-PL-PVC-2mm",(Užs2!H65/1000)*Užs2!L65,0)+(IF(Užs2!J65="NE-PL-PVC-2mm",(Užs2!H65/1000)*Užs2!L65,0)))))</f>
        <v>0</v>
      </c>
      <c r="AQ26" s="94">
        <f>SUM(IF(Užs2!F65="NE-PL-PVC-42/2mm",(Užs2!E65/1000)*Užs2!L65,0)+(IF(Užs2!G65="NE-PL-PVC-42/2mm",(Užs2!E65/1000)*Užs2!L65,0)+(IF(Užs2!I65="NE-PL-PVC-42/2mm",(Užs2!H65/1000)*Užs2!L65,0)+(IF(Užs2!J65="NE-PL-PVC-42/2mm",(Užs2!H65/1000)*Užs2!L65,0)))))</f>
        <v>0</v>
      </c>
      <c r="AR26" s="79"/>
    </row>
    <row r="27" spans="1:44" ht="17.100000000000001" customHeight="1">
      <c r="A27" s="79"/>
      <c r="B27" s="233" t="s">
        <v>737</v>
      </c>
      <c r="C27" s="236" t="s">
        <v>734</v>
      </c>
      <c r="D27" s="79"/>
      <c r="E27" s="79"/>
      <c r="F27" s="79"/>
      <c r="G27" s="79"/>
      <c r="H27" s="79"/>
      <c r="I27" s="79"/>
      <c r="J27" s="79"/>
      <c r="K27" s="87">
        <v>26</v>
      </c>
      <c r="L27" s="88">
        <f>Užs2!L66</f>
        <v>0</v>
      </c>
      <c r="M27" s="89">
        <f>(Užs2!E66/1000)*(Užs2!H66/1000)*Užs2!L66</f>
        <v>0</v>
      </c>
      <c r="N27" s="90">
        <f>SUM(IF(Užs2!F66="MEL",(Užs2!E66/1000)*Užs2!L66,0)+(IF(Užs2!G66="MEL",(Užs2!E66/1000)*Užs2!L66,0)+(IF(Užs2!I66="MEL",(Užs2!H66/1000)*Užs2!L66,0)+(IF(Užs2!J66="MEL",(Užs2!H66/1000)*Užs2!L66,0)))))</f>
        <v>0</v>
      </c>
      <c r="O27" s="91">
        <f>SUM(IF(Užs2!F66="MEL-BALTAS",(Užs2!E66/1000)*Užs2!L66,0)+(IF(Užs2!G66="MEL-BALTAS",(Užs2!E66/1000)*Užs2!L66,0)+(IF(Užs2!I66="MEL-BALTAS",(Užs2!H66/1000)*Užs2!L66,0)+(IF(Užs2!J66="MEL-BALTAS",(Užs2!H66/1000)*Užs2!L66,0)))))</f>
        <v>0</v>
      </c>
      <c r="P27" s="91">
        <f>SUM(IF(Užs2!F66="MEL-PILKAS",(Užs2!E66/1000)*Užs2!L66,0)+(IF(Užs2!G66="MEL-PILKAS",(Užs2!E66/1000)*Užs2!L66,0)+(IF(Užs2!I66="MEL-PILKAS",(Užs2!H66/1000)*Užs2!L66,0)+(IF(Užs2!J66="MEL-PILKAS",(Užs2!H66/1000)*Užs2!L66,0)))))</f>
        <v>0</v>
      </c>
      <c r="Q27" s="91">
        <f>SUM(IF(Užs2!F66="MEL-KLIENTO",(Užs2!E66/1000)*Užs2!L66,0)+(IF(Užs2!G66="MEL-KLIENTO",(Užs2!E66/1000)*Užs2!L66,0)+(IF(Užs2!I66="MEL-KLIENTO",(Užs2!H66/1000)*Užs2!L66,0)+(IF(Užs2!J66="MEL-KLIENTO",(Užs2!H66/1000)*Užs2!L66,0)))))</f>
        <v>0</v>
      </c>
      <c r="R27" s="91">
        <f>SUM(IF(Užs2!F66="MEL-NE-PL",(Užs2!E66/1000)*Užs2!L66,0)+(IF(Užs2!G66="MEL-NE-PL",(Užs2!E66/1000)*Užs2!L66,0)+(IF(Užs2!I66="MEL-NE-PL",(Užs2!H66/1000)*Užs2!L66,0)+(IF(Užs2!J66="MEL-NE-PL",(Užs2!H66/1000)*Užs2!L66,0)))))</f>
        <v>0</v>
      </c>
      <c r="S27" s="91">
        <f>SUM(IF(Užs2!F66="MEL-40mm",(Užs2!E66/1000)*Užs2!L66,0)+(IF(Užs2!G66="MEL-40mm",(Užs2!E66/1000)*Užs2!L66,0)+(IF(Užs2!I66="MEL-40mm",(Užs2!H66/1000)*Užs2!L66,0)+(IF(Užs2!J66="MEL-40mm",(Užs2!H66/1000)*Užs2!L66,0)))))</f>
        <v>0</v>
      </c>
      <c r="T27" s="92">
        <f>SUM(IF(Užs2!F66="PVC-04mm",(Užs2!E66/1000)*Užs2!L66,0)+(IF(Užs2!G66="PVC-04mm",(Užs2!E66/1000)*Užs2!L66,0)+(IF(Užs2!I66="PVC-04mm",(Užs2!H66/1000)*Užs2!L66,0)+(IF(Užs2!J66="PVC-04mm",(Užs2!H66/1000)*Užs2!L66,0)))))</f>
        <v>0</v>
      </c>
      <c r="U27" s="92">
        <f>SUM(IF(Užs2!F66="PVC-06mm",(Užs2!E66/1000)*Užs2!L66,0)+(IF(Užs2!G66="PVC-06mm",(Užs2!E66/1000)*Užs2!L66,0)+(IF(Užs2!I66="PVC-06mm",(Užs2!H66/1000)*Užs2!L66,0)+(IF(Užs2!J66="PVC-06mm",(Užs2!H66/1000)*Užs2!L66,0)))))</f>
        <v>0</v>
      </c>
      <c r="V27" s="92">
        <f>SUM(IF(Užs2!F66="PVC-08mm",(Užs2!E66/1000)*Užs2!L66,0)+(IF(Užs2!G66="PVC-08mm",(Užs2!E66/1000)*Užs2!L66,0)+(IF(Užs2!I66="PVC-08mm",(Užs2!H66/1000)*Užs2!L66,0)+(IF(Užs2!J66="PVC-08mm",(Užs2!H66/1000)*Užs2!L66,0)))))</f>
        <v>0</v>
      </c>
      <c r="W27" s="92">
        <f>SUM(IF(Užs2!F66="PVC-1mm",(Užs2!E66/1000)*Užs2!L66,0)+(IF(Užs2!G66="PVC-1mm",(Užs2!E66/1000)*Užs2!L66,0)+(IF(Užs2!I66="PVC-1mm",(Užs2!H66/1000)*Užs2!L66,0)+(IF(Užs2!J66="PVC-1mm",(Užs2!H66/1000)*Užs2!L66,0)))))</f>
        <v>0</v>
      </c>
      <c r="X27" s="92">
        <f>SUM(IF(Užs2!F66="PVC-2mm",(Užs2!E66/1000)*Užs2!L66,0)+(IF(Užs2!G66="PVC-2mm",(Užs2!E66/1000)*Užs2!L66,0)+(IF(Užs2!I66="PVC-2mm",(Užs2!H66/1000)*Užs2!L66,0)+(IF(Užs2!J66="PVC-2mm",(Užs2!H66/1000)*Užs2!L66,0)))))</f>
        <v>0</v>
      </c>
      <c r="Y27" s="92">
        <f>SUM(IF(Užs2!F66="PVC-42/2mm",(Užs2!E66/1000)*Užs2!L66,0)+(IF(Užs2!G66="PVC-42/2mm",(Užs2!E66/1000)*Užs2!L66,0)+(IF(Užs2!I66="PVC-42/2mm",(Užs2!H66/1000)*Užs2!L66,0)+(IF(Užs2!J66="PVC-42/2mm",(Užs2!H66/1000)*Užs2!L66,0)))))</f>
        <v>0</v>
      </c>
      <c r="Z27" s="313">
        <f>SUM(IF(Užs2!F66="BESIULIS-08mm",(Užs2!E66/1000)*Užs2!L66,0)+(IF(Užs2!G66="BESIULIS-08mm",(Užs2!E66/1000)*Užs2!L66,0)+(IF(Užs2!I66="BESIULIS-08mm",(Užs2!H66/1000)*Užs2!L66,0)+(IF(Užs2!J66="BESIULIS-08mm",(Užs2!H66/1000)*Užs2!L66,0)))))</f>
        <v>0</v>
      </c>
      <c r="AA27" s="313">
        <f>SUM(IF(Užs2!F66="BESIULIS-1mm",(Užs2!E66/1000)*Užs2!L66,0)+(IF(Užs2!G66="BESIULIS-1mm",(Užs2!E66/1000)*Užs2!L66,0)+(IF(Užs2!I66="BESIULIS-1mm",(Užs2!H66/1000)*Užs2!L66,0)+(IF(Užs2!J66="BESIULIS-1mm",(Užs2!H66/1000)*Užs2!L66,0)))))</f>
        <v>0</v>
      </c>
      <c r="AB27" s="313">
        <f>SUM(IF(Užs2!F66="BESIULIS-2mm",(Užs2!E66/1000)*Užs2!L66,0)+(IF(Užs2!G66="BESIULIS-2mm",(Užs2!E66/1000)*Užs2!L66,0)+(IF(Užs2!I66="BESIULIS-2mm",(Užs2!H66/1000)*Užs2!L66,0)+(IF(Užs2!J66="BESIULIS-2mm",(Užs2!H66/1000)*Užs2!L66,0)))))</f>
        <v>0</v>
      </c>
      <c r="AC27" s="93">
        <f>SUM(IF(Užs2!F66="KLIEN-PVC-04mm",(Užs2!E66/1000)*Užs2!L66,0)+(IF(Užs2!G66="KLIEN-PVC-04mm",(Užs2!E66/1000)*Užs2!L66,0)+(IF(Užs2!I66="KLIEN-PVC-04mm",(Užs2!H66/1000)*Užs2!L66,0)+(IF(Užs2!J66="KLIEN-PVC-04mm",(Užs2!H66/1000)*Užs2!L66,0)))))</f>
        <v>0</v>
      </c>
      <c r="AD27" s="93">
        <f>SUM(IF(Užs2!F66="KLIEN-PVC-06mm",(Užs2!E66/1000)*Užs2!L66,0)+(IF(Užs2!G66="KLIEN-PVC-06mm",(Užs2!E66/1000)*Užs2!L66,0)+(IF(Užs2!I66="KLIEN-PVC-06mm",(Užs2!H66/1000)*Užs2!L66,0)+(IF(Užs2!J66="KLIEN-PVC-06mm",(Užs2!H66/1000)*Užs2!L66,0)))))</f>
        <v>0</v>
      </c>
      <c r="AE27" s="93">
        <f>SUM(IF(Užs2!F66="KLIEN-PVC-08mm",(Užs2!E66/1000)*Užs2!L66,0)+(IF(Užs2!G66="KLIEN-PVC-08mm",(Užs2!E66/1000)*Užs2!L66,0)+(IF(Užs2!I66="KLIEN-PVC-08mm",(Užs2!H66/1000)*Užs2!L66,0)+(IF(Užs2!J66="KLIEN-PVC-08mm",(Užs2!H66/1000)*Užs2!L66,0)))))</f>
        <v>0</v>
      </c>
      <c r="AF27" s="93">
        <f>SUM(IF(Užs2!F66="KLIEN-PVC-1mm",(Užs2!E66/1000)*Užs2!L66,0)+(IF(Užs2!G66="KLIEN-PVC-1mm",(Užs2!E66/1000)*Užs2!L66,0)+(IF(Užs2!I66="KLIEN-PVC-1mm",(Užs2!H66/1000)*Užs2!L66,0)+(IF(Užs2!J66="KLIEN-PVC-1mm",(Užs2!H66/1000)*Užs2!L66,0)))))</f>
        <v>0</v>
      </c>
      <c r="AG27" s="93">
        <f>SUM(IF(Užs2!F66="KLIEN-PVC-2mm",(Užs2!E66/1000)*Užs2!L66,0)+(IF(Užs2!G66="KLIEN-PVC-2mm",(Užs2!E66/1000)*Užs2!L66,0)+(IF(Užs2!I66="KLIEN-PVC-2mm",(Užs2!H66/1000)*Užs2!L66,0)+(IF(Užs2!J66="KLIEN-PVC-2mm",(Užs2!H66/1000)*Užs2!L66,0)))))</f>
        <v>0</v>
      </c>
      <c r="AH27" s="93">
        <f>SUM(IF(Užs2!F66="KLIEN-PVC-42/2mm",(Užs2!E66/1000)*Užs2!L66,0)+(IF(Užs2!G66="KLIEN-PVC-42/2mm",(Užs2!E66/1000)*Užs2!L66,0)+(IF(Užs2!I66="KLIEN-PVC-42/2mm",(Užs2!H66/1000)*Užs2!L66,0)+(IF(Užs2!J66="KLIEN-PVC-42/2mm",(Užs2!H66/1000)*Užs2!L66,0)))))</f>
        <v>0</v>
      </c>
      <c r="AI27" s="315">
        <f>SUM(IF(Užs2!F66="KLIEN-BESIUL-08mm",(Užs2!E66/1000)*Užs2!L66,0)+(IF(Užs2!G66="KLIEN-BESIUL-08mm",(Užs2!E66/1000)*Užs2!L66,0)+(IF(Užs2!I66="KLIEN-BESIUL-08mm",(Užs2!H66/1000)*Užs2!L66,0)+(IF(Užs2!J66="KLIEN-BESIUL-08mm",(Užs2!H66/1000)*Užs2!L66,0)))))</f>
        <v>0</v>
      </c>
      <c r="AJ27" s="315">
        <f>SUM(IF(Užs2!F66="KLIEN-BESIUL-1mm",(Užs2!E66/1000)*Užs2!L66,0)+(IF(Užs2!G66="KLIEN-BESIUL-1mm",(Užs2!E66/1000)*Užs2!L66,0)+(IF(Užs2!I66="KLIEN-BESIUL-1mm",(Užs2!H66/1000)*Užs2!L66,0)+(IF(Užs2!J66="KLIEN-BESIUL-1mm",(Užs2!H66/1000)*Užs2!L66,0)))))</f>
        <v>0</v>
      </c>
      <c r="AK27" s="315">
        <f>SUM(IF(Užs2!F66="KLIEN-BESIUL-2mm",(Užs2!E66/1000)*Užs2!L66,0)+(IF(Užs2!G66="KLIEN-BESIUL-2mm",(Užs2!E66/1000)*Užs2!L66,0)+(IF(Užs2!I66="KLIEN-BESIUL-2mm",(Užs2!H66/1000)*Užs2!L66,0)+(IF(Užs2!J66="KLIEN-BESIUL-2mm",(Užs2!H66/1000)*Užs2!L66,0)))))</f>
        <v>0</v>
      </c>
      <c r="AL27" s="94">
        <f>SUM(IF(Užs2!F66="NE-PL-PVC-04mm",(Užs2!E66/1000)*Užs2!L66,0)+(IF(Užs2!G66="NE-PL-PVC-04mm",(Užs2!E66/1000)*Užs2!L66,0)+(IF(Užs2!I66="NE-PL-PVC-04mm",(Užs2!H66/1000)*Užs2!L66,0)+(IF(Užs2!J66="NE-PL-PVC-04mm",(Užs2!H66/1000)*Užs2!L66,0)))))</f>
        <v>0</v>
      </c>
      <c r="AM27" s="94">
        <f>SUM(IF(Užs2!F66="NE-PL-PVC-06mm",(Užs2!E66/1000)*Užs2!L66,0)+(IF(Užs2!G66="NE-PL-PVC-06mm",(Užs2!E66/1000)*Užs2!L66,0)+(IF(Užs2!I66="NE-PL-PVC-06mm",(Užs2!H66/1000)*Užs2!L66,0)+(IF(Užs2!J66="NE-PL-PVC-06mm",(Užs2!H66/1000)*Užs2!L66,0)))))</f>
        <v>0</v>
      </c>
      <c r="AN27" s="94">
        <f>SUM(IF(Užs2!F66="NE-PL-PVC-08mm",(Užs2!E66/1000)*Užs2!L66,0)+(IF(Užs2!G66="NE-PL-PVC-08mm",(Užs2!E66/1000)*Užs2!L66,0)+(IF(Užs2!I66="NE-PL-PVC-08mm",(Užs2!H66/1000)*Užs2!L66,0)+(IF(Užs2!J66="NE-PL-PVC-08mm",(Užs2!H66/1000)*Užs2!L66,0)))))</f>
        <v>0</v>
      </c>
      <c r="AO27" s="94">
        <f>SUM(IF(Užs2!F66="NE-PL-PVC-1mm",(Užs2!E66/1000)*Užs2!L66,0)+(IF(Užs2!G66="NE-PL-PVC-1mm",(Užs2!E66/1000)*Užs2!L66,0)+(IF(Užs2!I66="NE-PL-PVC-1mm",(Užs2!H66/1000)*Užs2!L66,0)+(IF(Užs2!J66="NE-PL-PVC-1mm",(Užs2!H66/1000)*Užs2!L66,0)))))</f>
        <v>0</v>
      </c>
      <c r="AP27" s="94">
        <f>SUM(IF(Užs2!F66="NE-PL-PVC-2mm",(Užs2!E66/1000)*Užs2!L66,0)+(IF(Užs2!G66="NE-PL-PVC-2mm",(Užs2!E66/1000)*Užs2!L66,0)+(IF(Užs2!I66="NE-PL-PVC-2mm",(Užs2!H66/1000)*Užs2!L66,0)+(IF(Užs2!J66="NE-PL-PVC-2mm",(Užs2!H66/1000)*Užs2!L66,0)))))</f>
        <v>0</v>
      </c>
      <c r="AQ27" s="94">
        <f>SUM(IF(Užs2!F66="NE-PL-PVC-42/2mm",(Užs2!E66/1000)*Užs2!L66,0)+(IF(Užs2!G66="NE-PL-PVC-42/2mm",(Užs2!E66/1000)*Užs2!L66,0)+(IF(Užs2!I66="NE-PL-PVC-42/2mm",(Užs2!H66/1000)*Užs2!L66,0)+(IF(Užs2!J66="NE-PL-PVC-42/2mm",(Užs2!H66/1000)*Užs2!L66,0)))))</f>
        <v>0</v>
      </c>
      <c r="AR27" s="79"/>
    </row>
    <row r="28" spans="1:44" ht="17.100000000000001" customHeight="1">
      <c r="A28" s="79"/>
      <c r="B28" s="233" t="s">
        <v>425</v>
      </c>
      <c r="C28" s="237" t="s">
        <v>425</v>
      </c>
      <c r="D28" s="79"/>
      <c r="E28" s="79"/>
      <c r="F28" s="79"/>
      <c r="G28" s="79"/>
      <c r="H28" s="79"/>
      <c r="I28" s="79"/>
      <c r="J28" s="79"/>
      <c r="K28" s="87">
        <v>27</v>
      </c>
      <c r="L28" s="88">
        <f>Užs2!L67</f>
        <v>0</v>
      </c>
      <c r="M28" s="89">
        <f>(Užs2!E67/1000)*(Užs2!H67/1000)*Užs2!L67</f>
        <v>0</v>
      </c>
      <c r="N28" s="90">
        <f>SUM(IF(Užs2!F67="MEL",(Užs2!E67/1000)*Užs2!L67,0)+(IF(Užs2!G67="MEL",(Užs2!E67/1000)*Užs2!L67,0)+(IF(Užs2!I67="MEL",(Užs2!H67/1000)*Užs2!L67,0)+(IF(Užs2!J67="MEL",(Užs2!H67/1000)*Užs2!L67,0)))))</f>
        <v>0</v>
      </c>
      <c r="O28" s="91">
        <f>SUM(IF(Užs2!F67="MEL-BALTAS",(Užs2!E67/1000)*Užs2!L67,0)+(IF(Užs2!G67="MEL-BALTAS",(Užs2!E67/1000)*Užs2!L67,0)+(IF(Užs2!I67="MEL-BALTAS",(Užs2!H67/1000)*Užs2!L67,0)+(IF(Užs2!J67="MEL-BALTAS",(Užs2!H67/1000)*Užs2!L67,0)))))</f>
        <v>0</v>
      </c>
      <c r="P28" s="91">
        <f>SUM(IF(Užs2!F67="MEL-PILKAS",(Užs2!E67/1000)*Užs2!L67,0)+(IF(Užs2!G67="MEL-PILKAS",(Užs2!E67/1000)*Užs2!L67,0)+(IF(Užs2!I67="MEL-PILKAS",(Užs2!H67/1000)*Užs2!L67,0)+(IF(Užs2!J67="MEL-PILKAS",(Užs2!H67/1000)*Užs2!L67,0)))))</f>
        <v>0</v>
      </c>
      <c r="Q28" s="91">
        <f>SUM(IF(Užs2!F67="MEL-KLIENTO",(Užs2!E67/1000)*Užs2!L67,0)+(IF(Užs2!G67="MEL-KLIENTO",(Užs2!E67/1000)*Užs2!L67,0)+(IF(Užs2!I67="MEL-KLIENTO",(Užs2!H67/1000)*Užs2!L67,0)+(IF(Užs2!J67="MEL-KLIENTO",(Užs2!H67/1000)*Užs2!L67,0)))))</f>
        <v>0</v>
      </c>
      <c r="R28" s="91">
        <f>SUM(IF(Užs2!F67="MEL-NE-PL",(Užs2!E67/1000)*Užs2!L67,0)+(IF(Užs2!G67="MEL-NE-PL",(Užs2!E67/1000)*Užs2!L67,0)+(IF(Užs2!I67="MEL-NE-PL",(Užs2!H67/1000)*Užs2!L67,0)+(IF(Užs2!J67="MEL-NE-PL",(Užs2!H67/1000)*Užs2!L67,0)))))</f>
        <v>0</v>
      </c>
      <c r="S28" s="91">
        <f>SUM(IF(Užs2!F67="MEL-40mm",(Užs2!E67/1000)*Užs2!L67,0)+(IF(Užs2!G67="MEL-40mm",(Užs2!E67/1000)*Užs2!L67,0)+(IF(Užs2!I67="MEL-40mm",(Užs2!H67/1000)*Užs2!L67,0)+(IF(Užs2!J67="MEL-40mm",(Užs2!H67/1000)*Užs2!L67,0)))))</f>
        <v>0</v>
      </c>
      <c r="T28" s="92">
        <f>SUM(IF(Užs2!F67="PVC-04mm",(Užs2!E67/1000)*Užs2!L67,0)+(IF(Užs2!G67="PVC-04mm",(Užs2!E67/1000)*Užs2!L67,0)+(IF(Užs2!I67="PVC-04mm",(Užs2!H67/1000)*Užs2!L67,0)+(IF(Užs2!J67="PVC-04mm",(Užs2!H67/1000)*Užs2!L67,0)))))</f>
        <v>0</v>
      </c>
      <c r="U28" s="92">
        <f>SUM(IF(Užs2!F67="PVC-06mm",(Užs2!E67/1000)*Užs2!L67,0)+(IF(Užs2!G67="PVC-06mm",(Užs2!E67/1000)*Užs2!L67,0)+(IF(Užs2!I67="PVC-06mm",(Užs2!H67/1000)*Užs2!L67,0)+(IF(Užs2!J67="PVC-06mm",(Užs2!H67/1000)*Užs2!L67,0)))))</f>
        <v>0</v>
      </c>
      <c r="V28" s="92">
        <f>SUM(IF(Užs2!F67="PVC-08mm",(Užs2!E67/1000)*Užs2!L67,0)+(IF(Užs2!G67="PVC-08mm",(Užs2!E67/1000)*Užs2!L67,0)+(IF(Užs2!I67="PVC-08mm",(Užs2!H67/1000)*Užs2!L67,0)+(IF(Užs2!J67="PVC-08mm",(Užs2!H67/1000)*Užs2!L67,0)))))</f>
        <v>0</v>
      </c>
      <c r="W28" s="92">
        <f>SUM(IF(Užs2!F67="PVC-1mm",(Užs2!E67/1000)*Užs2!L67,0)+(IF(Užs2!G67="PVC-1mm",(Užs2!E67/1000)*Užs2!L67,0)+(IF(Užs2!I67="PVC-1mm",(Užs2!H67/1000)*Užs2!L67,0)+(IF(Užs2!J67="PVC-1mm",(Užs2!H67/1000)*Užs2!L67,0)))))</f>
        <v>0</v>
      </c>
      <c r="X28" s="92">
        <f>SUM(IF(Užs2!F67="PVC-2mm",(Užs2!E67/1000)*Užs2!L67,0)+(IF(Užs2!G67="PVC-2mm",(Užs2!E67/1000)*Užs2!L67,0)+(IF(Užs2!I67="PVC-2mm",(Užs2!H67/1000)*Užs2!L67,0)+(IF(Užs2!J67="PVC-2mm",(Užs2!H67/1000)*Užs2!L67,0)))))</f>
        <v>0</v>
      </c>
      <c r="Y28" s="92">
        <f>SUM(IF(Užs2!F67="PVC-42/2mm",(Užs2!E67/1000)*Užs2!L67,0)+(IF(Užs2!G67="PVC-42/2mm",(Užs2!E67/1000)*Užs2!L67,0)+(IF(Užs2!I67="PVC-42/2mm",(Užs2!H67/1000)*Užs2!L67,0)+(IF(Užs2!J67="PVC-42/2mm",(Užs2!H67/1000)*Užs2!L67,0)))))</f>
        <v>0</v>
      </c>
      <c r="Z28" s="313">
        <f>SUM(IF(Užs2!F67="BESIULIS-08mm",(Užs2!E67/1000)*Užs2!L67,0)+(IF(Užs2!G67="BESIULIS-08mm",(Užs2!E67/1000)*Užs2!L67,0)+(IF(Užs2!I67="BESIULIS-08mm",(Užs2!H67/1000)*Užs2!L67,0)+(IF(Užs2!J67="BESIULIS-08mm",(Užs2!H67/1000)*Užs2!L67,0)))))</f>
        <v>0</v>
      </c>
      <c r="AA28" s="313">
        <f>SUM(IF(Užs2!F67="BESIULIS-1mm",(Užs2!E67/1000)*Užs2!L67,0)+(IF(Užs2!G67="BESIULIS-1mm",(Užs2!E67/1000)*Užs2!L67,0)+(IF(Užs2!I67="BESIULIS-1mm",(Užs2!H67/1000)*Užs2!L67,0)+(IF(Užs2!J67="BESIULIS-1mm",(Užs2!H67/1000)*Užs2!L67,0)))))</f>
        <v>0</v>
      </c>
      <c r="AB28" s="313">
        <f>SUM(IF(Užs2!F67="BESIULIS-2mm",(Užs2!E67/1000)*Užs2!L67,0)+(IF(Užs2!G67="BESIULIS-2mm",(Užs2!E67/1000)*Užs2!L67,0)+(IF(Užs2!I67="BESIULIS-2mm",(Užs2!H67/1000)*Užs2!L67,0)+(IF(Užs2!J67="BESIULIS-2mm",(Užs2!H67/1000)*Užs2!L67,0)))))</f>
        <v>0</v>
      </c>
      <c r="AC28" s="93">
        <f>SUM(IF(Užs2!F67="KLIEN-PVC-04mm",(Užs2!E67/1000)*Užs2!L67,0)+(IF(Užs2!G67="KLIEN-PVC-04mm",(Užs2!E67/1000)*Užs2!L67,0)+(IF(Užs2!I67="KLIEN-PVC-04mm",(Užs2!H67/1000)*Užs2!L67,0)+(IF(Užs2!J67="KLIEN-PVC-04mm",(Užs2!H67/1000)*Užs2!L67,0)))))</f>
        <v>0</v>
      </c>
      <c r="AD28" s="93">
        <f>SUM(IF(Užs2!F67="KLIEN-PVC-06mm",(Užs2!E67/1000)*Užs2!L67,0)+(IF(Užs2!G67="KLIEN-PVC-06mm",(Užs2!E67/1000)*Užs2!L67,0)+(IF(Užs2!I67="KLIEN-PVC-06mm",(Užs2!H67/1000)*Užs2!L67,0)+(IF(Užs2!J67="KLIEN-PVC-06mm",(Užs2!H67/1000)*Užs2!L67,0)))))</f>
        <v>0</v>
      </c>
      <c r="AE28" s="93">
        <f>SUM(IF(Užs2!F67="KLIEN-PVC-08mm",(Užs2!E67/1000)*Užs2!L67,0)+(IF(Užs2!G67="KLIEN-PVC-08mm",(Užs2!E67/1000)*Užs2!L67,0)+(IF(Užs2!I67="KLIEN-PVC-08mm",(Užs2!H67/1000)*Užs2!L67,0)+(IF(Užs2!J67="KLIEN-PVC-08mm",(Užs2!H67/1000)*Užs2!L67,0)))))</f>
        <v>0</v>
      </c>
      <c r="AF28" s="93">
        <f>SUM(IF(Užs2!F67="KLIEN-PVC-1mm",(Užs2!E67/1000)*Užs2!L67,0)+(IF(Užs2!G67="KLIEN-PVC-1mm",(Užs2!E67/1000)*Užs2!L67,0)+(IF(Užs2!I67="KLIEN-PVC-1mm",(Užs2!H67/1000)*Užs2!L67,0)+(IF(Užs2!J67="KLIEN-PVC-1mm",(Užs2!H67/1000)*Užs2!L67,0)))))</f>
        <v>0</v>
      </c>
      <c r="AG28" s="93">
        <f>SUM(IF(Užs2!F67="KLIEN-PVC-2mm",(Užs2!E67/1000)*Užs2!L67,0)+(IF(Užs2!G67="KLIEN-PVC-2mm",(Užs2!E67/1000)*Užs2!L67,0)+(IF(Užs2!I67="KLIEN-PVC-2mm",(Užs2!H67/1000)*Užs2!L67,0)+(IF(Užs2!J67="KLIEN-PVC-2mm",(Užs2!H67/1000)*Užs2!L67,0)))))</f>
        <v>0</v>
      </c>
      <c r="AH28" s="93">
        <f>SUM(IF(Užs2!F67="KLIEN-PVC-42/2mm",(Užs2!E67/1000)*Užs2!L67,0)+(IF(Užs2!G67="KLIEN-PVC-42/2mm",(Užs2!E67/1000)*Užs2!L67,0)+(IF(Užs2!I67="KLIEN-PVC-42/2mm",(Užs2!H67/1000)*Užs2!L67,0)+(IF(Užs2!J67="KLIEN-PVC-42/2mm",(Užs2!H67/1000)*Užs2!L67,0)))))</f>
        <v>0</v>
      </c>
      <c r="AI28" s="315">
        <f>SUM(IF(Užs2!F67="KLIEN-BESIUL-08mm",(Užs2!E67/1000)*Užs2!L67,0)+(IF(Užs2!G67="KLIEN-BESIUL-08mm",(Užs2!E67/1000)*Užs2!L67,0)+(IF(Užs2!I67="KLIEN-BESIUL-08mm",(Užs2!H67/1000)*Užs2!L67,0)+(IF(Užs2!J67="KLIEN-BESIUL-08mm",(Užs2!H67/1000)*Užs2!L67,0)))))</f>
        <v>0</v>
      </c>
      <c r="AJ28" s="315">
        <f>SUM(IF(Užs2!F67="KLIEN-BESIUL-1mm",(Užs2!E67/1000)*Užs2!L67,0)+(IF(Užs2!G67="KLIEN-BESIUL-1mm",(Užs2!E67/1000)*Užs2!L67,0)+(IF(Užs2!I67="KLIEN-BESIUL-1mm",(Užs2!H67/1000)*Užs2!L67,0)+(IF(Užs2!J67="KLIEN-BESIUL-1mm",(Užs2!H67/1000)*Užs2!L67,0)))))</f>
        <v>0</v>
      </c>
      <c r="AK28" s="315">
        <f>SUM(IF(Užs2!F67="KLIEN-BESIUL-2mm",(Užs2!E67/1000)*Užs2!L67,0)+(IF(Užs2!G67="KLIEN-BESIUL-2mm",(Užs2!E67/1000)*Užs2!L67,0)+(IF(Užs2!I67="KLIEN-BESIUL-2mm",(Užs2!H67/1000)*Užs2!L67,0)+(IF(Užs2!J67="KLIEN-BESIUL-2mm",(Užs2!H67/1000)*Užs2!L67,0)))))</f>
        <v>0</v>
      </c>
      <c r="AL28" s="94">
        <f>SUM(IF(Užs2!F67="NE-PL-PVC-04mm",(Užs2!E67/1000)*Užs2!L67,0)+(IF(Užs2!G67="NE-PL-PVC-04mm",(Užs2!E67/1000)*Užs2!L67,0)+(IF(Užs2!I67="NE-PL-PVC-04mm",(Užs2!H67/1000)*Užs2!L67,0)+(IF(Užs2!J67="NE-PL-PVC-04mm",(Užs2!H67/1000)*Užs2!L67,0)))))</f>
        <v>0</v>
      </c>
      <c r="AM28" s="94">
        <f>SUM(IF(Užs2!F67="NE-PL-PVC-06mm",(Užs2!E67/1000)*Užs2!L67,0)+(IF(Užs2!G67="NE-PL-PVC-06mm",(Užs2!E67/1000)*Užs2!L67,0)+(IF(Užs2!I67="NE-PL-PVC-06mm",(Užs2!H67/1000)*Užs2!L67,0)+(IF(Užs2!J67="NE-PL-PVC-06mm",(Užs2!H67/1000)*Užs2!L67,0)))))</f>
        <v>0</v>
      </c>
      <c r="AN28" s="94">
        <f>SUM(IF(Užs2!F67="NE-PL-PVC-08mm",(Užs2!E67/1000)*Užs2!L67,0)+(IF(Užs2!G67="NE-PL-PVC-08mm",(Užs2!E67/1000)*Užs2!L67,0)+(IF(Užs2!I67="NE-PL-PVC-08mm",(Užs2!H67/1000)*Užs2!L67,0)+(IF(Užs2!J67="NE-PL-PVC-08mm",(Užs2!H67/1000)*Užs2!L67,0)))))</f>
        <v>0</v>
      </c>
      <c r="AO28" s="94">
        <f>SUM(IF(Užs2!F67="NE-PL-PVC-1mm",(Užs2!E67/1000)*Užs2!L67,0)+(IF(Užs2!G67="NE-PL-PVC-1mm",(Užs2!E67/1000)*Užs2!L67,0)+(IF(Užs2!I67="NE-PL-PVC-1mm",(Užs2!H67/1000)*Užs2!L67,0)+(IF(Užs2!J67="NE-PL-PVC-1mm",(Užs2!H67/1000)*Užs2!L67,0)))))</f>
        <v>0</v>
      </c>
      <c r="AP28" s="94">
        <f>SUM(IF(Užs2!F67="NE-PL-PVC-2mm",(Užs2!E67/1000)*Užs2!L67,0)+(IF(Užs2!G67="NE-PL-PVC-2mm",(Užs2!E67/1000)*Užs2!L67,0)+(IF(Užs2!I67="NE-PL-PVC-2mm",(Užs2!H67/1000)*Užs2!L67,0)+(IF(Užs2!J67="NE-PL-PVC-2mm",(Užs2!H67/1000)*Užs2!L67,0)))))</f>
        <v>0</v>
      </c>
      <c r="AQ28" s="94">
        <f>SUM(IF(Užs2!F67="NE-PL-PVC-42/2mm",(Užs2!E67/1000)*Užs2!L67,0)+(IF(Užs2!G67="NE-PL-PVC-42/2mm",(Užs2!E67/1000)*Užs2!L67,0)+(IF(Užs2!I67="NE-PL-PVC-42/2mm",(Užs2!H67/1000)*Užs2!L67,0)+(IF(Užs2!J67="NE-PL-PVC-42/2mm",(Užs2!H67/1000)*Užs2!L67,0)))))</f>
        <v>0</v>
      </c>
      <c r="AR28" s="79"/>
    </row>
    <row r="29" spans="1:44" ht="16.8">
      <c r="A29" s="79"/>
      <c r="B29" s="233" t="s">
        <v>413</v>
      </c>
      <c r="C29" s="236" t="s">
        <v>438</v>
      </c>
      <c r="D29" s="79"/>
      <c r="E29" s="79"/>
      <c r="F29" s="79"/>
      <c r="G29" s="79"/>
      <c r="H29" s="79"/>
      <c r="I29" s="79"/>
      <c r="J29" s="79"/>
      <c r="K29" s="87">
        <v>28</v>
      </c>
      <c r="L29" s="88">
        <f>Užs2!L68</f>
        <v>0</v>
      </c>
      <c r="M29" s="89">
        <f>(Užs2!E68/1000)*(Užs2!H68/1000)*Užs2!L68</f>
        <v>0</v>
      </c>
      <c r="N29" s="90">
        <f>SUM(IF(Užs2!F68="MEL",(Užs2!E68/1000)*Užs2!L68,0)+(IF(Užs2!G68="MEL",(Užs2!E68/1000)*Užs2!L68,0)+(IF(Užs2!I68="MEL",(Užs2!H68/1000)*Užs2!L68,0)+(IF(Užs2!J68="MEL",(Užs2!H68/1000)*Užs2!L68,0)))))</f>
        <v>0</v>
      </c>
      <c r="O29" s="91">
        <f>SUM(IF(Užs2!F68="MEL-BALTAS",(Užs2!E68/1000)*Užs2!L68,0)+(IF(Užs2!G68="MEL-BALTAS",(Užs2!E68/1000)*Užs2!L68,0)+(IF(Užs2!I68="MEL-BALTAS",(Užs2!H68/1000)*Užs2!L68,0)+(IF(Užs2!J68="MEL-BALTAS",(Užs2!H68/1000)*Užs2!L68,0)))))</f>
        <v>0</v>
      </c>
      <c r="P29" s="91">
        <f>SUM(IF(Užs2!F68="MEL-PILKAS",(Užs2!E68/1000)*Užs2!L68,0)+(IF(Užs2!G68="MEL-PILKAS",(Užs2!E68/1000)*Užs2!L68,0)+(IF(Užs2!I68="MEL-PILKAS",(Užs2!H68/1000)*Užs2!L68,0)+(IF(Užs2!J68="MEL-PILKAS",(Užs2!H68/1000)*Užs2!L68,0)))))</f>
        <v>0</v>
      </c>
      <c r="Q29" s="91">
        <f>SUM(IF(Užs2!F68="MEL-KLIENTO",(Užs2!E68/1000)*Užs2!L68,0)+(IF(Užs2!G68="MEL-KLIENTO",(Užs2!E68/1000)*Užs2!L68,0)+(IF(Užs2!I68="MEL-KLIENTO",(Užs2!H68/1000)*Užs2!L68,0)+(IF(Užs2!J68="MEL-KLIENTO",(Užs2!H68/1000)*Užs2!L68,0)))))</f>
        <v>0</v>
      </c>
      <c r="R29" s="91">
        <f>SUM(IF(Užs2!F68="MEL-NE-PL",(Užs2!E68/1000)*Užs2!L68,0)+(IF(Užs2!G68="MEL-NE-PL",(Užs2!E68/1000)*Užs2!L68,0)+(IF(Užs2!I68="MEL-NE-PL",(Užs2!H68/1000)*Užs2!L68,0)+(IF(Užs2!J68="MEL-NE-PL",(Užs2!H68/1000)*Užs2!L68,0)))))</f>
        <v>0</v>
      </c>
      <c r="S29" s="91">
        <f>SUM(IF(Užs2!F68="MEL-40mm",(Užs2!E68/1000)*Užs2!L68,0)+(IF(Užs2!G68="MEL-40mm",(Užs2!E68/1000)*Užs2!L68,0)+(IF(Užs2!I68="MEL-40mm",(Užs2!H68/1000)*Užs2!L68,0)+(IF(Užs2!J68="MEL-40mm",(Užs2!H68/1000)*Užs2!L68,0)))))</f>
        <v>0</v>
      </c>
      <c r="T29" s="92">
        <f>SUM(IF(Užs2!F68="PVC-04mm",(Užs2!E68/1000)*Užs2!L68,0)+(IF(Užs2!G68="PVC-04mm",(Užs2!E68/1000)*Užs2!L68,0)+(IF(Užs2!I68="PVC-04mm",(Užs2!H68/1000)*Užs2!L68,0)+(IF(Užs2!J68="PVC-04mm",(Užs2!H68/1000)*Užs2!L68,0)))))</f>
        <v>0</v>
      </c>
      <c r="U29" s="92">
        <f>SUM(IF(Užs2!F68="PVC-06mm",(Užs2!E68/1000)*Užs2!L68,0)+(IF(Užs2!G68="PVC-06mm",(Užs2!E68/1000)*Užs2!L68,0)+(IF(Užs2!I68="PVC-06mm",(Užs2!H68/1000)*Užs2!L68,0)+(IF(Užs2!J68="PVC-06mm",(Užs2!H68/1000)*Užs2!L68,0)))))</f>
        <v>0</v>
      </c>
      <c r="V29" s="92">
        <f>SUM(IF(Užs2!F68="PVC-08mm",(Užs2!E68/1000)*Užs2!L68,0)+(IF(Užs2!G68="PVC-08mm",(Užs2!E68/1000)*Užs2!L68,0)+(IF(Užs2!I68="PVC-08mm",(Užs2!H68/1000)*Užs2!L68,0)+(IF(Užs2!J68="PVC-08mm",(Užs2!H68/1000)*Užs2!L68,0)))))</f>
        <v>0</v>
      </c>
      <c r="W29" s="92">
        <f>SUM(IF(Užs2!F68="PVC-1mm",(Užs2!E68/1000)*Užs2!L68,0)+(IF(Užs2!G68="PVC-1mm",(Užs2!E68/1000)*Užs2!L68,0)+(IF(Užs2!I68="PVC-1mm",(Užs2!H68/1000)*Užs2!L68,0)+(IF(Užs2!J68="PVC-1mm",(Užs2!H68/1000)*Užs2!L68,0)))))</f>
        <v>0</v>
      </c>
      <c r="X29" s="92">
        <f>SUM(IF(Užs2!F68="PVC-2mm",(Užs2!E68/1000)*Užs2!L68,0)+(IF(Užs2!G68="PVC-2mm",(Užs2!E68/1000)*Užs2!L68,0)+(IF(Užs2!I68="PVC-2mm",(Užs2!H68/1000)*Užs2!L68,0)+(IF(Užs2!J68="PVC-2mm",(Užs2!H68/1000)*Užs2!L68,0)))))</f>
        <v>0</v>
      </c>
      <c r="Y29" s="92">
        <f>SUM(IF(Užs2!F68="PVC-42/2mm",(Užs2!E68/1000)*Užs2!L68,0)+(IF(Užs2!G68="PVC-42/2mm",(Užs2!E68/1000)*Užs2!L68,0)+(IF(Užs2!I68="PVC-42/2mm",(Užs2!H68/1000)*Užs2!L68,0)+(IF(Užs2!J68="PVC-42/2mm",(Užs2!H68/1000)*Užs2!L68,0)))))</f>
        <v>0</v>
      </c>
      <c r="Z29" s="313">
        <f>SUM(IF(Užs2!F68="BESIULIS-08mm",(Užs2!E68/1000)*Užs2!L68,0)+(IF(Užs2!G68="BESIULIS-08mm",(Užs2!E68/1000)*Užs2!L68,0)+(IF(Užs2!I68="BESIULIS-08mm",(Užs2!H68/1000)*Užs2!L68,0)+(IF(Užs2!J68="BESIULIS-08mm",(Užs2!H68/1000)*Užs2!L68,0)))))</f>
        <v>0</v>
      </c>
      <c r="AA29" s="313">
        <f>SUM(IF(Užs2!F68="BESIULIS-1mm",(Užs2!E68/1000)*Užs2!L68,0)+(IF(Užs2!G68="BESIULIS-1mm",(Užs2!E68/1000)*Užs2!L68,0)+(IF(Užs2!I68="BESIULIS-1mm",(Užs2!H68/1000)*Užs2!L68,0)+(IF(Užs2!J68="BESIULIS-1mm",(Užs2!H68/1000)*Užs2!L68,0)))))</f>
        <v>0</v>
      </c>
      <c r="AB29" s="313">
        <f>SUM(IF(Užs2!F68="BESIULIS-2mm",(Užs2!E68/1000)*Užs2!L68,0)+(IF(Užs2!G68="BESIULIS-2mm",(Užs2!E68/1000)*Užs2!L68,0)+(IF(Užs2!I68="BESIULIS-2mm",(Užs2!H68/1000)*Užs2!L68,0)+(IF(Užs2!J68="BESIULIS-2mm",(Užs2!H68/1000)*Užs2!L68,0)))))</f>
        <v>0</v>
      </c>
      <c r="AC29" s="93">
        <f>SUM(IF(Užs2!F68="KLIEN-PVC-04mm",(Užs2!E68/1000)*Užs2!L68,0)+(IF(Užs2!G68="KLIEN-PVC-04mm",(Užs2!E68/1000)*Užs2!L68,0)+(IF(Užs2!I68="KLIEN-PVC-04mm",(Užs2!H68/1000)*Užs2!L68,0)+(IF(Užs2!J68="KLIEN-PVC-04mm",(Užs2!H68/1000)*Užs2!L68,0)))))</f>
        <v>0</v>
      </c>
      <c r="AD29" s="93">
        <f>SUM(IF(Užs2!F68="KLIEN-PVC-06mm",(Užs2!E68/1000)*Užs2!L68,0)+(IF(Užs2!G68="KLIEN-PVC-06mm",(Užs2!E68/1000)*Užs2!L68,0)+(IF(Užs2!I68="KLIEN-PVC-06mm",(Užs2!H68/1000)*Užs2!L68,0)+(IF(Užs2!J68="KLIEN-PVC-06mm",(Užs2!H68/1000)*Užs2!L68,0)))))</f>
        <v>0</v>
      </c>
      <c r="AE29" s="93">
        <f>SUM(IF(Užs2!F68="KLIEN-PVC-08mm",(Užs2!E68/1000)*Užs2!L68,0)+(IF(Užs2!G68="KLIEN-PVC-08mm",(Užs2!E68/1000)*Užs2!L68,0)+(IF(Užs2!I68="KLIEN-PVC-08mm",(Užs2!H68/1000)*Užs2!L68,0)+(IF(Užs2!J68="KLIEN-PVC-08mm",(Užs2!H68/1000)*Užs2!L68,0)))))</f>
        <v>0</v>
      </c>
      <c r="AF29" s="93">
        <f>SUM(IF(Užs2!F68="KLIEN-PVC-1mm",(Užs2!E68/1000)*Užs2!L68,0)+(IF(Užs2!G68="KLIEN-PVC-1mm",(Užs2!E68/1000)*Užs2!L68,0)+(IF(Užs2!I68="KLIEN-PVC-1mm",(Užs2!H68/1000)*Užs2!L68,0)+(IF(Užs2!J68="KLIEN-PVC-1mm",(Užs2!H68/1000)*Užs2!L68,0)))))</f>
        <v>0</v>
      </c>
      <c r="AG29" s="93">
        <f>SUM(IF(Užs2!F68="KLIEN-PVC-2mm",(Užs2!E68/1000)*Užs2!L68,0)+(IF(Užs2!G68="KLIEN-PVC-2mm",(Užs2!E68/1000)*Užs2!L68,0)+(IF(Užs2!I68="KLIEN-PVC-2mm",(Užs2!H68/1000)*Užs2!L68,0)+(IF(Užs2!J68="KLIEN-PVC-2mm",(Užs2!H68/1000)*Užs2!L68,0)))))</f>
        <v>0</v>
      </c>
      <c r="AH29" s="93">
        <f>SUM(IF(Užs2!F68="KLIEN-PVC-42/2mm",(Užs2!E68/1000)*Užs2!L68,0)+(IF(Užs2!G68="KLIEN-PVC-42/2mm",(Užs2!E68/1000)*Užs2!L68,0)+(IF(Užs2!I68="KLIEN-PVC-42/2mm",(Užs2!H68/1000)*Užs2!L68,0)+(IF(Užs2!J68="KLIEN-PVC-42/2mm",(Užs2!H68/1000)*Užs2!L68,0)))))</f>
        <v>0</v>
      </c>
      <c r="AI29" s="315">
        <f>SUM(IF(Užs2!F68="KLIEN-BESIUL-08mm",(Užs2!E68/1000)*Užs2!L68,0)+(IF(Užs2!G68="KLIEN-BESIUL-08mm",(Užs2!E68/1000)*Užs2!L68,0)+(IF(Užs2!I68="KLIEN-BESIUL-08mm",(Užs2!H68/1000)*Užs2!L68,0)+(IF(Užs2!J68="KLIEN-BESIUL-08mm",(Užs2!H68/1000)*Užs2!L68,0)))))</f>
        <v>0</v>
      </c>
      <c r="AJ29" s="315">
        <f>SUM(IF(Užs2!F68="KLIEN-BESIUL-1mm",(Užs2!E68/1000)*Užs2!L68,0)+(IF(Užs2!G68="KLIEN-BESIUL-1mm",(Užs2!E68/1000)*Užs2!L68,0)+(IF(Užs2!I68="KLIEN-BESIUL-1mm",(Užs2!H68/1000)*Užs2!L68,0)+(IF(Užs2!J68="KLIEN-BESIUL-1mm",(Užs2!H68/1000)*Užs2!L68,0)))))</f>
        <v>0</v>
      </c>
      <c r="AK29" s="315">
        <f>SUM(IF(Užs2!F68="KLIEN-BESIUL-2mm",(Užs2!E68/1000)*Užs2!L68,0)+(IF(Užs2!G68="KLIEN-BESIUL-2mm",(Užs2!E68/1000)*Užs2!L68,0)+(IF(Užs2!I68="KLIEN-BESIUL-2mm",(Užs2!H68/1000)*Užs2!L68,0)+(IF(Užs2!J68="KLIEN-BESIUL-2mm",(Užs2!H68/1000)*Užs2!L68,0)))))</f>
        <v>0</v>
      </c>
      <c r="AL29" s="94">
        <f>SUM(IF(Užs2!F68="NE-PL-PVC-04mm",(Užs2!E68/1000)*Užs2!L68,0)+(IF(Užs2!G68="NE-PL-PVC-04mm",(Užs2!E68/1000)*Užs2!L68,0)+(IF(Užs2!I68="NE-PL-PVC-04mm",(Užs2!H68/1000)*Užs2!L68,0)+(IF(Užs2!J68="NE-PL-PVC-04mm",(Užs2!H68/1000)*Užs2!L68,0)))))</f>
        <v>0</v>
      </c>
      <c r="AM29" s="94">
        <f>SUM(IF(Užs2!F68="NE-PL-PVC-06mm",(Užs2!E68/1000)*Užs2!L68,0)+(IF(Užs2!G68="NE-PL-PVC-06mm",(Užs2!E68/1000)*Užs2!L68,0)+(IF(Užs2!I68="NE-PL-PVC-06mm",(Užs2!H68/1000)*Užs2!L68,0)+(IF(Užs2!J68="NE-PL-PVC-06mm",(Užs2!H68/1000)*Užs2!L68,0)))))</f>
        <v>0</v>
      </c>
      <c r="AN29" s="94">
        <f>SUM(IF(Užs2!F68="NE-PL-PVC-08mm",(Užs2!E68/1000)*Užs2!L68,0)+(IF(Užs2!G68="NE-PL-PVC-08mm",(Užs2!E68/1000)*Užs2!L68,0)+(IF(Užs2!I68="NE-PL-PVC-08mm",(Užs2!H68/1000)*Užs2!L68,0)+(IF(Užs2!J68="NE-PL-PVC-08mm",(Užs2!H68/1000)*Užs2!L68,0)))))</f>
        <v>0</v>
      </c>
      <c r="AO29" s="94">
        <f>SUM(IF(Užs2!F68="NE-PL-PVC-1mm",(Užs2!E68/1000)*Užs2!L68,0)+(IF(Užs2!G68="NE-PL-PVC-1mm",(Užs2!E68/1000)*Užs2!L68,0)+(IF(Užs2!I68="NE-PL-PVC-1mm",(Užs2!H68/1000)*Užs2!L68,0)+(IF(Užs2!J68="NE-PL-PVC-1mm",(Užs2!H68/1000)*Užs2!L68,0)))))</f>
        <v>0</v>
      </c>
      <c r="AP29" s="94">
        <f>SUM(IF(Užs2!F68="NE-PL-PVC-2mm",(Užs2!E68/1000)*Užs2!L68,0)+(IF(Užs2!G68="NE-PL-PVC-2mm",(Užs2!E68/1000)*Užs2!L68,0)+(IF(Užs2!I68="NE-PL-PVC-2mm",(Užs2!H68/1000)*Užs2!L68,0)+(IF(Užs2!J68="NE-PL-PVC-2mm",(Užs2!H68/1000)*Užs2!L68,0)))))</f>
        <v>0</v>
      </c>
      <c r="AQ29" s="94">
        <f>SUM(IF(Užs2!F68="NE-PL-PVC-42/2mm",(Užs2!E68/1000)*Užs2!L68,0)+(IF(Užs2!G68="NE-PL-PVC-42/2mm",(Užs2!E68/1000)*Užs2!L68,0)+(IF(Užs2!I68="NE-PL-PVC-42/2mm",(Užs2!H68/1000)*Užs2!L68,0)+(IF(Užs2!J68="NE-PL-PVC-42/2mm",(Užs2!H68/1000)*Užs2!L68,0)))))</f>
        <v>0</v>
      </c>
      <c r="AR29" s="79"/>
    </row>
    <row r="30" spans="1:44" ht="16.8">
      <c r="A30" s="79"/>
      <c r="B30" s="233" t="s">
        <v>414</v>
      </c>
      <c r="C30" s="236" t="s">
        <v>439</v>
      </c>
      <c r="D30" s="79"/>
      <c r="E30" s="79"/>
      <c r="F30" s="79"/>
      <c r="G30" s="79"/>
      <c r="H30" s="79"/>
      <c r="I30" s="79"/>
      <c r="J30" s="79"/>
      <c r="K30" s="87">
        <v>29</v>
      </c>
      <c r="L30" s="88">
        <f>Užs2!L69</f>
        <v>0</v>
      </c>
      <c r="M30" s="89">
        <f>(Užs2!E69/1000)*(Užs2!H69/1000)*Užs2!L69</f>
        <v>0</v>
      </c>
      <c r="N30" s="90">
        <f>SUM(IF(Užs2!F69="MEL",(Užs2!E69/1000)*Užs2!L69,0)+(IF(Užs2!G69="MEL",(Užs2!E69/1000)*Užs2!L69,0)+(IF(Užs2!I69="MEL",(Užs2!H69/1000)*Užs2!L69,0)+(IF(Užs2!J69="MEL",(Užs2!H69/1000)*Užs2!L69,0)))))</f>
        <v>0</v>
      </c>
      <c r="O30" s="91">
        <f>SUM(IF(Užs2!F69="MEL-BALTAS",(Užs2!E69/1000)*Užs2!L69,0)+(IF(Užs2!G69="MEL-BALTAS",(Užs2!E69/1000)*Užs2!L69,0)+(IF(Užs2!I69="MEL-BALTAS",(Užs2!H69/1000)*Užs2!L69,0)+(IF(Užs2!J69="MEL-BALTAS",(Užs2!H69/1000)*Užs2!L69,0)))))</f>
        <v>0</v>
      </c>
      <c r="P30" s="91">
        <f>SUM(IF(Užs2!F69="MEL-PILKAS",(Užs2!E69/1000)*Užs2!L69,0)+(IF(Užs2!G69="MEL-PILKAS",(Užs2!E69/1000)*Užs2!L69,0)+(IF(Užs2!I69="MEL-PILKAS",(Užs2!H69/1000)*Užs2!L69,0)+(IF(Užs2!J69="MEL-PILKAS",(Užs2!H69/1000)*Užs2!L69,0)))))</f>
        <v>0</v>
      </c>
      <c r="Q30" s="91">
        <f>SUM(IF(Užs2!F69="MEL-KLIENTO",(Užs2!E69/1000)*Užs2!L69,0)+(IF(Užs2!G69="MEL-KLIENTO",(Užs2!E69/1000)*Užs2!L69,0)+(IF(Užs2!I69="MEL-KLIENTO",(Užs2!H69/1000)*Užs2!L69,0)+(IF(Užs2!J69="MEL-KLIENTO",(Užs2!H69/1000)*Užs2!L69,0)))))</f>
        <v>0</v>
      </c>
      <c r="R30" s="91">
        <f>SUM(IF(Užs2!F69="MEL-NE-PL",(Užs2!E69/1000)*Užs2!L69,0)+(IF(Užs2!G69="MEL-NE-PL",(Užs2!E69/1000)*Užs2!L69,0)+(IF(Užs2!I69="MEL-NE-PL",(Užs2!H69/1000)*Užs2!L69,0)+(IF(Užs2!J69="MEL-NE-PL",(Užs2!H69/1000)*Užs2!L69,0)))))</f>
        <v>0</v>
      </c>
      <c r="S30" s="91">
        <f>SUM(IF(Užs2!F69="MEL-40mm",(Užs2!E69/1000)*Užs2!L69,0)+(IF(Užs2!G69="MEL-40mm",(Užs2!E69/1000)*Užs2!L69,0)+(IF(Užs2!I69="MEL-40mm",(Užs2!H69/1000)*Užs2!L69,0)+(IF(Užs2!J69="MEL-40mm",(Užs2!H69/1000)*Užs2!L69,0)))))</f>
        <v>0</v>
      </c>
      <c r="T30" s="92">
        <f>SUM(IF(Užs2!F69="PVC-04mm",(Užs2!E69/1000)*Užs2!L69,0)+(IF(Užs2!G69="PVC-04mm",(Užs2!E69/1000)*Užs2!L69,0)+(IF(Užs2!I69="PVC-04mm",(Užs2!H69/1000)*Užs2!L69,0)+(IF(Užs2!J69="PVC-04mm",(Užs2!H69/1000)*Užs2!L69,0)))))</f>
        <v>0</v>
      </c>
      <c r="U30" s="92">
        <f>SUM(IF(Užs2!F69="PVC-06mm",(Užs2!E69/1000)*Užs2!L69,0)+(IF(Užs2!G69="PVC-06mm",(Užs2!E69/1000)*Užs2!L69,0)+(IF(Užs2!I69="PVC-06mm",(Užs2!H69/1000)*Užs2!L69,0)+(IF(Užs2!J69="PVC-06mm",(Užs2!H69/1000)*Užs2!L69,0)))))</f>
        <v>0</v>
      </c>
      <c r="V30" s="92">
        <f>SUM(IF(Užs2!F69="PVC-08mm",(Užs2!E69/1000)*Užs2!L69,0)+(IF(Užs2!G69="PVC-08mm",(Užs2!E69/1000)*Užs2!L69,0)+(IF(Užs2!I69="PVC-08mm",(Užs2!H69/1000)*Užs2!L69,0)+(IF(Užs2!J69="PVC-08mm",(Užs2!H69/1000)*Užs2!L69,0)))))</f>
        <v>0</v>
      </c>
      <c r="W30" s="92">
        <f>SUM(IF(Užs2!F69="PVC-1mm",(Užs2!E69/1000)*Užs2!L69,0)+(IF(Užs2!G69="PVC-1mm",(Užs2!E69/1000)*Užs2!L69,0)+(IF(Užs2!I69="PVC-1mm",(Užs2!H69/1000)*Užs2!L69,0)+(IF(Užs2!J69="PVC-1mm",(Užs2!H69/1000)*Užs2!L69,0)))))</f>
        <v>0</v>
      </c>
      <c r="X30" s="92">
        <f>SUM(IF(Užs2!F69="PVC-2mm",(Užs2!E69/1000)*Užs2!L69,0)+(IF(Užs2!G69="PVC-2mm",(Užs2!E69/1000)*Užs2!L69,0)+(IF(Užs2!I69="PVC-2mm",(Užs2!H69/1000)*Užs2!L69,0)+(IF(Užs2!J69="PVC-2mm",(Užs2!H69/1000)*Užs2!L69,0)))))</f>
        <v>0</v>
      </c>
      <c r="Y30" s="92">
        <f>SUM(IF(Užs2!F69="PVC-42/2mm",(Užs2!E69/1000)*Užs2!L69,0)+(IF(Užs2!G69="PVC-42/2mm",(Užs2!E69/1000)*Užs2!L69,0)+(IF(Užs2!I69="PVC-42/2mm",(Užs2!H69/1000)*Užs2!L69,0)+(IF(Užs2!J69="PVC-42/2mm",(Užs2!H69/1000)*Užs2!L69,0)))))</f>
        <v>0</v>
      </c>
      <c r="Z30" s="313">
        <f>SUM(IF(Užs2!F69="BESIULIS-08mm",(Užs2!E69/1000)*Užs2!L69,0)+(IF(Užs2!G69="BESIULIS-08mm",(Užs2!E69/1000)*Užs2!L69,0)+(IF(Užs2!I69="BESIULIS-08mm",(Užs2!H69/1000)*Užs2!L69,0)+(IF(Užs2!J69="BESIULIS-08mm",(Užs2!H69/1000)*Užs2!L69,0)))))</f>
        <v>0</v>
      </c>
      <c r="AA30" s="313">
        <f>SUM(IF(Užs2!F69="BESIULIS-1mm",(Užs2!E69/1000)*Užs2!L69,0)+(IF(Užs2!G69="BESIULIS-1mm",(Užs2!E69/1000)*Užs2!L69,0)+(IF(Užs2!I69="BESIULIS-1mm",(Užs2!H69/1000)*Užs2!L69,0)+(IF(Užs2!J69="BESIULIS-1mm",(Užs2!H69/1000)*Užs2!L69,0)))))</f>
        <v>0</v>
      </c>
      <c r="AB30" s="313">
        <f>SUM(IF(Užs2!F69="BESIULIS-2mm",(Užs2!E69/1000)*Užs2!L69,0)+(IF(Užs2!G69="BESIULIS-2mm",(Užs2!E69/1000)*Užs2!L69,0)+(IF(Užs2!I69="BESIULIS-2mm",(Užs2!H69/1000)*Užs2!L69,0)+(IF(Užs2!J69="BESIULIS-2mm",(Užs2!H69/1000)*Užs2!L69,0)))))</f>
        <v>0</v>
      </c>
      <c r="AC30" s="93">
        <f>SUM(IF(Užs2!F69="KLIEN-PVC-04mm",(Užs2!E69/1000)*Užs2!L69,0)+(IF(Užs2!G69="KLIEN-PVC-04mm",(Užs2!E69/1000)*Užs2!L69,0)+(IF(Užs2!I69="KLIEN-PVC-04mm",(Užs2!H69/1000)*Užs2!L69,0)+(IF(Užs2!J69="KLIEN-PVC-04mm",(Užs2!H69/1000)*Užs2!L69,0)))))</f>
        <v>0</v>
      </c>
      <c r="AD30" s="93">
        <f>SUM(IF(Užs2!F69="KLIEN-PVC-06mm",(Užs2!E69/1000)*Užs2!L69,0)+(IF(Užs2!G69="KLIEN-PVC-06mm",(Užs2!E69/1000)*Užs2!L69,0)+(IF(Užs2!I69="KLIEN-PVC-06mm",(Užs2!H69/1000)*Užs2!L69,0)+(IF(Užs2!J69="KLIEN-PVC-06mm",(Užs2!H69/1000)*Užs2!L69,0)))))</f>
        <v>0</v>
      </c>
      <c r="AE30" s="93">
        <f>SUM(IF(Užs2!F69="KLIEN-PVC-08mm",(Užs2!E69/1000)*Užs2!L69,0)+(IF(Užs2!G69="KLIEN-PVC-08mm",(Užs2!E69/1000)*Užs2!L69,0)+(IF(Užs2!I69="KLIEN-PVC-08mm",(Užs2!H69/1000)*Užs2!L69,0)+(IF(Užs2!J69="KLIEN-PVC-08mm",(Užs2!H69/1000)*Užs2!L69,0)))))</f>
        <v>0</v>
      </c>
      <c r="AF30" s="93">
        <f>SUM(IF(Užs2!F69="KLIEN-PVC-1mm",(Užs2!E69/1000)*Užs2!L69,0)+(IF(Užs2!G69="KLIEN-PVC-1mm",(Užs2!E69/1000)*Užs2!L69,0)+(IF(Užs2!I69="KLIEN-PVC-1mm",(Užs2!H69/1000)*Užs2!L69,0)+(IF(Užs2!J69="KLIEN-PVC-1mm",(Užs2!H69/1000)*Užs2!L69,0)))))</f>
        <v>0</v>
      </c>
      <c r="AG30" s="93">
        <f>SUM(IF(Užs2!F69="KLIEN-PVC-2mm",(Užs2!E69/1000)*Užs2!L69,0)+(IF(Užs2!G69="KLIEN-PVC-2mm",(Užs2!E69/1000)*Užs2!L69,0)+(IF(Užs2!I69="KLIEN-PVC-2mm",(Užs2!H69/1000)*Užs2!L69,0)+(IF(Užs2!J69="KLIEN-PVC-2mm",(Užs2!H69/1000)*Užs2!L69,0)))))</f>
        <v>0</v>
      </c>
      <c r="AH30" s="93">
        <f>SUM(IF(Užs2!F69="KLIEN-PVC-42/2mm",(Užs2!E69/1000)*Užs2!L69,0)+(IF(Užs2!G69="KLIEN-PVC-42/2mm",(Užs2!E69/1000)*Užs2!L69,0)+(IF(Užs2!I69="KLIEN-PVC-42/2mm",(Užs2!H69/1000)*Užs2!L69,0)+(IF(Užs2!J69="KLIEN-PVC-42/2mm",(Užs2!H69/1000)*Užs2!L69,0)))))</f>
        <v>0</v>
      </c>
      <c r="AI30" s="315">
        <f>SUM(IF(Užs2!F69="KLIEN-BESIUL-08mm",(Užs2!E69/1000)*Užs2!L69,0)+(IF(Užs2!G69="KLIEN-BESIUL-08mm",(Užs2!E69/1000)*Užs2!L69,0)+(IF(Užs2!I69="KLIEN-BESIUL-08mm",(Užs2!H69/1000)*Užs2!L69,0)+(IF(Užs2!J69="KLIEN-BESIUL-08mm",(Užs2!H69/1000)*Užs2!L69,0)))))</f>
        <v>0</v>
      </c>
      <c r="AJ30" s="315">
        <f>SUM(IF(Užs2!F69="KLIEN-BESIUL-1mm",(Užs2!E69/1000)*Užs2!L69,0)+(IF(Užs2!G69="KLIEN-BESIUL-1mm",(Užs2!E69/1000)*Užs2!L69,0)+(IF(Užs2!I69="KLIEN-BESIUL-1mm",(Užs2!H69/1000)*Užs2!L69,0)+(IF(Užs2!J69="KLIEN-BESIUL-1mm",(Užs2!H69/1000)*Užs2!L69,0)))))</f>
        <v>0</v>
      </c>
      <c r="AK30" s="315">
        <f>SUM(IF(Užs2!F69="KLIEN-BESIUL-2mm",(Užs2!E69/1000)*Užs2!L69,0)+(IF(Užs2!G69="KLIEN-BESIUL-2mm",(Užs2!E69/1000)*Užs2!L69,0)+(IF(Užs2!I69="KLIEN-BESIUL-2mm",(Užs2!H69/1000)*Užs2!L69,0)+(IF(Užs2!J69="KLIEN-BESIUL-2mm",(Užs2!H69/1000)*Užs2!L69,0)))))</f>
        <v>0</v>
      </c>
      <c r="AL30" s="94">
        <f>SUM(IF(Užs2!F69="NE-PL-PVC-04mm",(Užs2!E69/1000)*Užs2!L69,0)+(IF(Užs2!G69="NE-PL-PVC-04mm",(Užs2!E69/1000)*Užs2!L69,0)+(IF(Užs2!I69="NE-PL-PVC-04mm",(Užs2!H69/1000)*Užs2!L69,0)+(IF(Užs2!J69="NE-PL-PVC-04mm",(Užs2!H69/1000)*Užs2!L69,0)))))</f>
        <v>0</v>
      </c>
      <c r="AM30" s="94">
        <f>SUM(IF(Užs2!F69="NE-PL-PVC-06mm",(Užs2!E69/1000)*Užs2!L69,0)+(IF(Užs2!G69="NE-PL-PVC-06mm",(Užs2!E69/1000)*Užs2!L69,0)+(IF(Užs2!I69="NE-PL-PVC-06mm",(Užs2!H69/1000)*Užs2!L69,0)+(IF(Užs2!J69="NE-PL-PVC-06mm",(Užs2!H69/1000)*Užs2!L69,0)))))</f>
        <v>0</v>
      </c>
      <c r="AN30" s="94">
        <f>SUM(IF(Užs2!F69="NE-PL-PVC-08mm",(Užs2!E69/1000)*Užs2!L69,0)+(IF(Užs2!G69="NE-PL-PVC-08mm",(Užs2!E69/1000)*Užs2!L69,0)+(IF(Užs2!I69="NE-PL-PVC-08mm",(Užs2!H69/1000)*Užs2!L69,0)+(IF(Užs2!J69="NE-PL-PVC-08mm",(Užs2!H69/1000)*Užs2!L69,0)))))</f>
        <v>0</v>
      </c>
      <c r="AO30" s="94">
        <f>SUM(IF(Užs2!F69="NE-PL-PVC-1mm",(Užs2!E69/1000)*Užs2!L69,0)+(IF(Užs2!G69="NE-PL-PVC-1mm",(Užs2!E69/1000)*Užs2!L69,0)+(IF(Užs2!I69="NE-PL-PVC-1mm",(Užs2!H69/1000)*Užs2!L69,0)+(IF(Užs2!J69="NE-PL-PVC-1mm",(Užs2!H69/1000)*Užs2!L69,0)))))</f>
        <v>0</v>
      </c>
      <c r="AP30" s="94">
        <f>SUM(IF(Užs2!F69="NE-PL-PVC-2mm",(Užs2!E69/1000)*Užs2!L69,0)+(IF(Užs2!G69="NE-PL-PVC-2mm",(Užs2!E69/1000)*Užs2!L69,0)+(IF(Užs2!I69="NE-PL-PVC-2mm",(Užs2!H69/1000)*Užs2!L69,0)+(IF(Užs2!J69="NE-PL-PVC-2mm",(Užs2!H69/1000)*Užs2!L69,0)))))</f>
        <v>0</v>
      </c>
      <c r="AQ30" s="94">
        <f>SUM(IF(Užs2!F69="NE-PL-PVC-42/2mm",(Užs2!E69/1000)*Užs2!L69,0)+(IF(Užs2!G69="NE-PL-PVC-42/2mm",(Užs2!E69/1000)*Užs2!L69,0)+(IF(Užs2!I69="NE-PL-PVC-42/2mm",(Užs2!H69/1000)*Užs2!L69,0)+(IF(Užs2!J69="NE-PL-PVC-42/2mm",(Užs2!H69/1000)*Užs2!L69,0)))))</f>
        <v>0</v>
      </c>
      <c r="AR30" s="79"/>
    </row>
    <row r="31" spans="1:44" ht="16.8">
      <c r="A31" s="79"/>
      <c r="B31" s="233" t="s">
        <v>415</v>
      </c>
      <c r="C31" s="236" t="s">
        <v>440</v>
      </c>
      <c r="D31" s="79"/>
      <c r="E31" s="79"/>
      <c r="F31" s="79"/>
      <c r="G31" s="79"/>
      <c r="H31" s="79"/>
      <c r="I31" s="79"/>
      <c r="J31" s="79"/>
      <c r="K31" s="87">
        <v>30</v>
      </c>
      <c r="L31" s="88">
        <f>Užs2!L70</f>
        <v>0</v>
      </c>
      <c r="M31" s="89">
        <f>(Užs2!E70/1000)*(Užs2!H70/1000)*Užs2!L70</f>
        <v>0</v>
      </c>
      <c r="N31" s="90">
        <f>SUM(IF(Užs2!F70="MEL",(Užs2!E70/1000)*Užs2!L70,0)+(IF(Užs2!G70="MEL",(Užs2!E70/1000)*Užs2!L70,0)+(IF(Užs2!I70="MEL",(Užs2!H70/1000)*Užs2!L70,0)+(IF(Užs2!J70="MEL",(Užs2!H70/1000)*Užs2!L70,0)))))</f>
        <v>0</v>
      </c>
      <c r="O31" s="91">
        <f>SUM(IF(Užs2!F70="MEL-BALTAS",(Užs2!E70/1000)*Užs2!L70,0)+(IF(Užs2!G70="MEL-BALTAS",(Užs2!E70/1000)*Užs2!L70,0)+(IF(Užs2!I70="MEL-BALTAS",(Užs2!H70/1000)*Užs2!L70,0)+(IF(Užs2!J70="MEL-BALTAS",(Užs2!H70/1000)*Užs2!L70,0)))))</f>
        <v>0</v>
      </c>
      <c r="P31" s="91">
        <f>SUM(IF(Užs2!F70="MEL-PILKAS",(Užs2!E70/1000)*Užs2!L70,0)+(IF(Užs2!G70="MEL-PILKAS",(Užs2!E70/1000)*Užs2!L70,0)+(IF(Užs2!I70="MEL-PILKAS",(Užs2!H70/1000)*Užs2!L70,0)+(IF(Užs2!J70="MEL-PILKAS",(Užs2!H70/1000)*Užs2!L70,0)))))</f>
        <v>0</v>
      </c>
      <c r="Q31" s="91">
        <f>SUM(IF(Užs2!F70="MEL-KLIENTO",(Užs2!E70/1000)*Užs2!L70,0)+(IF(Užs2!G70="MEL-KLIENTO",(Užs2!E70/1000)*Užs2!L70,0)+(IF(Užs2!I70="MEL-KLIENTO",(Užs2!H70/1000)*Užs2!L70,0)+(IF(Užs2!J70="MEL-KLIENTO",(Užs2!H70/1000)*Užs2!L70,0)))))</f>
        <v>0</v>
      </c>
      <c r="R31" s="91">
        <f>SUM(IF(Užs2!F70="MEL-NE-PL",(Užs2!E70/1000)*Užs2!L70,0)+(IF(Užs2!G70="MEL-NE-PL",(Užs2!E70/1000)*Užs2!L70,0)+(IF(Užs2!I70="MEL-NE-PL",(Užs2!H70/1000)*Užs2!L70,0)+(IF(Užs2!J70="MEL-NE-PL",(Užs2!H70/1000)*Užs2!L70,0)))))</f>
        <v>0</v>
      </c>
      <c r="S31" s="91">
        <f>SUM(IF(Užs2!F70="MEL-40mm",(Užs2!E70/1000)*Užs2!L70,0)+(IF(Užs2!G70="MEL-40mm",(Užs2!E70/1000)*Užs2!L70,0)+(IF(Užs2!I70="MEL-40mm",(Užs2!H70/1000)*Užs2!L70,0)+(IF(Užs2!J70="MEL-40mm",(Užs2!H70/1000)*Užs2!L70,0)))))</f>
        <v>0</v>
      </c>
      <c r="T31" s="92">
        <f>SUM(IF(Užs2!F70="PVC-04mm",(Užs2!E70/1000)*Užs2!L70,0)+(IF(Užs2!G70="PVC-04mm",(Užs2!E70/1000)*Užs2!L70,0)+(IF(Užs2!I70="PVC-04mm",(Užs2!H70/1000)*Užs2!L70,0)+(IF(Užs2!J70="PVC-04mm",(Užs2!H70/1000)*Užs2!L70,0)))))</f>
        <v>0</v>
      </c>
      <c r="U31" s="92">
        <f>SUM(IF(Užs2!F70="PVC-06mm",(Užs2!E70/1000)*Užs2!L70,0)+(IF(Užs2!G70="PVC-06mm",(Užs2!E70/1000)*Užs2!L70,0)+(IF(Užs2!I70="PVC-06mm",(Užs2!H70/1000)*Užs2!L70,0)+(IF(Užs2!J70="PVC-06mm",(Užs2!H70/1000)*Užs2!L70,0)))))</f>
        <v>0</v>
      </c>
      <c r="V31" s="92">
        <f>SUM(IF(Užs2!F70="PVC-08mm",(Užs2!E70/1000)*Užs2!L70,0)+(IF(Užs2!G70="PVC-08mm",(Užs2!E70/1000)*Užs2!L70,0)+(IF(Užs2!I70="PVC-08mm",(Užs2!H70/1000)*Užs2!L70,0)+(IF(Užs2!J70="PVC-08mm",(Užs2!H70/1000)*Užs2!L70,0)))))</f>
        <v>0</v>
      </c>
      <c r="W31" s="92">
        <f>SUM(IF(Užs2!F70="PVC-1mm",(Užs2!E70/1000)*Užs2!L70,0)+(IF(Užs2!G70="PVC-1mm",(Užs2!E70/1000)*Užs2!L70,0)+(IF(Užs2!I70="PVC-1mm",(Užs2!H70/1000)*Užs2!L70,0)+(IF(Užs2!J70="PVC-1mm",(Užs2!H70/1000)*Užs2!L70,0)))))</f>
        <v>0</v>
      </c>
      <c r="X31" s="92">
        <f>SUM(IF(Užs2!F70="PVC-2mm",(Užs2!E70/1000)*Užs2!L70,0)+(IF(Užs2!G70="PVC-2mm",(Užs2!E70/1000)*Užs2!L70,0)+(IF(Užs2!I70="PVC-2mm",(Užs2!H70/1000)*Užs2!L70,0)+(IF(Užs2!J70="PVC-2mm",(Užs2!H70/1000)*Užs2!L70,0)))))</f>
        <v>0</v>
      </c>
      <c r="Y31" s="92">
        <f>SUM(IF(Užs2!F70="PVC-42/2mm",(Užs2!E70/1000)*Užs2!L70,0)+(IF(Užs2!G70="PVC-42/2mm",(Užs2!E70/1000)*Užs2!L70,0)+(IF(Užs2!I70="PVC-42/2mm",(Užs2!H70/1000)*Užs2!L70,0)+(IF(Užs2!J70="PVC-42/2mm",(Užs2!H70/1000)*Užs2!L70,0)))))</f>
        <v>0</v>
      </c>
      <c r="Z31" s="313">
        <f>SUM(IF(Užs2!F70="BESIULIS-08mm",(Užs2!E70/1000)*Užs2!L70,0)+(IF(Užs2!G70="BESIULIS-08mm",(Užs2!E70/1000)*Užs2!L70,0)+(IF(Užs2!I70="BESIULIS-08mm",(Užs2!H70/1000)*Užs2!L70,0)+(IF(Užs2!J70="BESIULIS-08mm",(Užs2!H70/1000)*Užs2!L70,0)))))</f>
        <v>0</v>
      </c>
      <c r="AA31" s="313">
        <f>SUM(IF(Užs2!F70="BESIULIS-1mm",(Užs2!E70/1000)*Užs2!L70,0)+(IF(Užs2!G70="BESIULIS-1mm",(Užs2!E70/1000)*Užs2!L70,0)+(IF(Užs2!I70="BESIULIS-1mm",(Užs2!H70/1000)*Užs2!L70,0)+(IF(Užs2!J70="BESIULIS-1mm",(Užs2!H70/1000)*Užs2!L70,0)))))</f>
        <v>0</v>
      </c>
      <c r="AB31" s="313">
        <f>SUM(IF(Užs2!F70="BESIULIS-2mm",(Užs2!E70/1000)*Užs2!L70,0)+(IF(Užs2!G70="BESIULIS-2mm",(Užs2!E70/1000)*Užs2!L70,0)+(IF(Užs2!I70="BESIULIS-2mm",(Užs2!H70/1000)*Užs2!L70,0)+(IF(Užs2!J70="BESIULIS-2mm",(Užs2!H70/1000)*Užs2!L70,0)))))</f>
        <v>0</v>
      </c>
      <c r="AC31" s="93">
        <f>SUM(IF(Užs2!F70="KLIEN-PVC-04mm",(Užs2!E70/1000)*Užs2!L70,0)+(IF(Užs2!G70="KLIEN-PVC-04mm",(Užs2!E70/1000)*Užs2!L70,0)+(IF(Užs2!I70="KLIEN-PVC-04mm",(Užs2!H70/1000)*Užs2!L70,0)+(IF(Užs2!J70="KLIEN-PVC-04mm",(Užs2!H70/1000)*Užs2!L70,0)))))</f>
        <v>0</v>
      </c>
      <c r="AD31" s="93">
        <f>SUM(IF(Užs2!F70="KLIEN-PVC-06mm",(Užs2!E70/1000)*Užs2!L70,0)+(IF(Užs2!G70="KLIEN-PVC-06mm",(Užs2!E70/1000)*Užs2!L70,0)+(IF(Užs2!I70="KLIEN-PVC-06mm",(Užs2!H70/1000)*Užs2!L70,0)+(IF(Užs2!J70="KLIEN-PVC-06mm",(Užs2!H70/1000)*Užs2!L70,0)))))</f>
        <v>0</v>
      </c>
      <c r="AE31" s="93">
        <f>SUM(IF(Užs2!F70="KLIEN-PVC-08mm",(Užs2!E70/1000)*Užs2!L70,0)+(IF(Užs2!G70="KLIEN-PVC-08mm",(Užs2!E70/1000)*Užs2!L70,0)+(IF(Užs2!I70="KLIEN-PVC-08mm",(Užs2!H70/1000)*Užs2!L70,0)+(IF(Užs2!J70="KLIEN-PVC-08mm",(Užs2!H70/1000)*Užs2!L70,0)))))</f>
        <v>0</v>
      </c>
      <c r="AF31" s="93">
        <f>SUM(IF(Užs2!F70="KLIEN-PVC-1mm",(Užs2!E70/1000)*Užs2!L70,0)+(IF(Užs2!G70="KLIEN-PVC-1mm",(Užs2!E70/1000)*Užs2!L70,0)+(IF(Užs2!I70="KLIEN-PVC-1mm",(Užs2!H70/1000)*Užs2!L70,0)+(IF(Užs2!J70="KLIEN-PVC-1mm",(Užs2!H70/1000)*Užs2!L70,0)))))</f>
        <v>0</v>
      </c>
      <c r="AG31" s="93">
        <f>SUM(IF(Užs2!F70="KLIEN-PVC-2mm",(Užs2!E70/1000)*Užs2!L70,0)+(IF(Užs2!G70="KLIEN-PVC-2mm",(Užs2!E70/1000)*Užs2!L70,0)+(IF(Užs2!I70="KLIEN-PVC-2mm",(Užs2!H70/1000)*Užs2!L70,0)+(IF(Užs2!J70="KLIEN-PVC-2mm",(Užs2!H70/1000)*Užs2!L70,0)))))</f>
        <v>0</v>
      </c>
      <c r="AH31" s="93">
        <f>SUM(IF(Užs2!F70="KLIEN-PVC-42/2mm",(Užs2!E70/1000)*Užs2!L70,0)+(IF(Užs2!G70="KLIEN-PVC-42/2mm",(Užs2!E70/1000)*Užs2!L70,0)+(IF(Užs2!I70="KLIEN-PVC-42/2mm",(Užs2!H70/1000)*Užs2!L70,0)+(IF(Užs2!J70="KLIEN-PVC-42/2mm",(Užs2!H70/1000)*Užs2!L70,0)))))</f>
        <v>0</v>
      </c>
      <c r="AI31" s="315">
        <f>SUM(IF(Užs2!F70="KLIEN-BESIUL-08mm",(Užs2!E70/1000)*Užs2!L70,0)+(IF(Užs2!G70="KLIEN-BESIUL-08mm",(Užs2!E70/1000)*Užs2!L70,0)+(IF(Užs2!I70="KLIEN-BESIUL-08mm",(Užs2!H70/1000)*Užs2!L70,0)+(IF(Užs2!J70="KLIEN-BESIUL-08mm",(Užs2!H70/1000)*Užs2!L70,0)))))</f>
        <v>0</v>
      </c>
      <c r="AJ31" s="315">
        <f>SUM(IF(Užs2!F70="KLIEN-BESIUL-1mm",(Užs2!E70/1000)*Užs2!L70,0)+(IF(Užs2!G70="KLIEN-BESIUL-1mm",(Užs2!E70/1000)*Užs2!L70,0)+(IF(Užs2!I70="KLIEN-BESIUL-1mm",(Užs2!H70/1000)*Užs2!L70,0)+(IF(Užs2!J70="KLIEN-BESIUL-1mm",(Užs2!H70/1000)*Užs2!L70,0)))))</f>
        <v>0</v>
      </c>
      <c r="AK31" s="315">
        <f>SUM(IF(Užs2!F70="KLIEN-BESIUL-2mm",(Užs2!E70/1000)*Užs2!L70,0)+(IF(Užs2!G70="KLIEN-BESIUL-2mm",(Užs2!E70/1000)*Užs2!L70,0)+(IF(Užs2!I70="KLIEN-BESIUL-2mm",(Užs2!H70/1000)*Užs2!L70,0)+(IF(Užs2!J70="KLIEN-BESIUL-2mm",(Užs2!H70/1000)*Užs2!L70,0)))))</f>
        <v>0</v>
      </c>
      <c r="AL31" s="94">
        <f>SUM(IF(Užs2!F70="NE-PL-PVC-04mm",(Užs2!E70/1000)*Užs2!L70,0)+(IF(Užs2!G70="NE-PL-PVC-04mm",(Užs2!E70/1000)*Užs2!L70,0)+(IF(Užs2!I70="NE-PL-PVC-04mm",(Užs2!H70/1000)*Užs2!L70,0)+(IF(Užs2!J70="NE-PL-PVC-04mm",(Užs2!H70/1000)*Užs2!L70,0)))))</f>
        <v>0</v>
      </c>
      <c r="AM31" s="94">
        <f>SUM(IF(Užs2!F70="NE-PL-PVC-06mm",(Užs2!E70/1000)*Užs2!L70,0)+(IF(Užs2!G70="NE-PL-PVC-06mm",(Užs2!E70/1000)*Užs2!L70,0)+(IF(Užs2!I70="NE-PL-PVC-06mm",(Užs2!H70/1000)*Užs2!L70,0)+(IF(Užs2!J70="NE-PL-PVC-06mm",(Užs2!H70/1000)*Užs2!L70,0)))))</f>
        <v>0</v>
      </c>
      <c r="AN31" s="94">
        <f>SUM(IF(Užs2!F70="NE-PL-PVC-08mm",(Užs2!E70/1000)*Užs2!L70,0)+(IF(Užs2!G70="NE-PL-PVC-08mm",(Užs2!E70/1000)*Užs2!L70,0)+(IF(Užs2!I70="NE-PL-PVC-08mm",(Užs2!H70/1000)*Užs2!L70,0)+(IF(Užs2!J70="NE-PL-PVC-08mm",(Užs2!H70/1000)*Užs2!L70,0)))))</f>
        <v>0</v>
      </c>
      <c r="AO31" s="94">
        <f>SUM(IF(Užs2!F70="NE-PL-PVC-1mm",(Užs2!E70/1000)*Užs2!L70,0)+(IF(Užs2!G70="NE-PL-PVC-1mm",(Užs2!E70/1000)*Užs2!L70,0)+(IF(Užs2!I70="NE-PL-PVC-1mm",(Užs2!H70/1000)*Užs2!L70,0)+(IF(Užs2!J70="NE-PL-PVC-1mm",(Užs2!H70/1000)*Užs2!L70,0)))))</f>
        <v>0</v>
      </c>
      <c r="AP31" s="94">
        <f>SUM(IF(Užs2!F70="NE-PL-PVC-2mm",(Užs2!E70/1000)*Užs2!L70,0)+(IF(Užs2!G70="NE-PL-PVC-2mm",(Užs2!E70/1000)*Užs2!L70,0)+(IF(Užs2!I70="NE-PL-PVC-2mm",(Užs2!H70/1000)*Užs2!L70,0)+(IF(Užs2!J70="NE-PL-PVC-2mm",(Užs2!H70/1000)*Užs2!L70,0)))))</f>
        <v>0</v>
      </c>
      <c r="AQ31" s="94">
        <f>SUM(IF(Užs2!F70="NE-PL-PVC-42/2mm",(Užs2!E70/1000)*Užs2!L70,0)+(IF(Užs2!G70="NE-PL-PVC-42/2mm",(Užs2!E70/1000)*Užs2!L70,0)+(IF(Užs2!I70="NE-PL-PVC-42/2mm",(Užs2!H70/1000)*Užs2!L70,0)+(IF(Užs2!J70="NE-PL-PVC-42/2mm",(Užs2!H70/1000)*Užs2!L70,0)))))</f>
        <v>0</v>
      </c>
      <c r="AR31" s="79"/>
    </row>
    <row r="32" spans="1:44" ht="16.8">
      <c r="A32" s="79"/>
      <c r="B32" s="233" t="s">
        <v>416</v>
      </c>
      <c r="C32" s="236" t="s">
        <v>441</v>
      </c>
      <c r="D32" s="79"/>
      <c r="E32" s="79"/>
      <c r="F32" s="79"/>
      <c r="G32" s="79"/>
      <c r="H32" s="79"/>
      <c r="I32" s="79"/>
      <c r="J32" s="79"/>
      <c r="K32" s="87">
        <v>31</v>
      </c>
      <c r="L32" s="88">
        <f>Užs2!L71</f>
        <v>0</v>
      </c>
      <c r="M32" s="89">
        <f>(Užs2!E71/1000)*(Užs2!H71/1000)*Užs2!L71</f>
        <v>0</v>
      </c>
      <c r="N32" s="90">
        <f>SUM(IF(Užs2!F71="MEL",(Užs2!E71/1000)*Užs2!L71,0)+(IF(Užs2!G71="MEL",(Užs2!E71/1000)*Užs2!L71,0)+(IF(Užs2!I71="MEL",(Užs2!H71/1000)*Užs2!L71,0)+(IF(Užs2!J71="MEL",(Užs2!H71/1000)*Užs2!L71,0)))))</f>
        <v>0</v>
      </c>
      <c r="O32" s="91">
        <f>SUM(IF(Užs2!F71="MEL-BALTAS",(Užs2!E71/1000)*Užs2!L71,0)+(IF(Užs2!G71="MEL-BALTAS",(Užs2!E71/1000)*Užs2!L71,0)+(IF(Užs2!I71="MEL-BALTAS",(Užs2!H71/1000)*Užs2!L71,0)+(IF(Užs2!J71="MEL-BALTAS",(Užs2!H71/1000)*Užs2!L71,0)))))</f>
        <v>0</v>
      </c>
      <c r="P32" s="91">
        <f>SUM(IF(Užs2!F71="MEL-PILKAS",(Užs2!E71/1000)*Užs2!L71,0)+(IF(Užs2!G71="MEL-PILKAS",(Užs2!E71/1000)*Užs2!L71,0)+(IF(Užs2!I71="MEL-PILKAS",(Užs2!H71/1000)*Užs2!L71,0)+(IF(Užs2!J71="MEL-PILKAS",(Užs2!H71/1000)*Užs2!L71,0)))))</f>
        <v>0</v>
      </c>
      <c r="Q32" s="91">
        <f>SUM(IF(Užs2!F71="MEL-KLIENTO",(Užs2!E71/1000)*Užs2!L71,0)+(IF(Užs2!G71="MEL-KLIENTO",(Užs2!E71/1000)*Užs2!L71,0)+(IF(Užs2!I71="MEL-KLIENTO",(Užs2!H71/1000)*Užs2!L71,0)+(IF(Užs2!J71="MEL-KLIENTO",(Užs2!H71/1000)*Užs2!L71,0)))))</f>
        <v>0</v>
      </c>
      <c r="R32" s="91">
        <f>SUM(IF(Užs2!F71="MEL-NE-PL",(Užs2!E71/1000)*Užs2!L71,0)+(IF(Užs2!G71="MEL-NE-PL",(Užs2!E71/1000)*Užs2!L71,0)+(IF(Užs2!I71="MEL-NE-PL",(Užs2!H71/1000)*Užs2!L71,0)+(IF(Užs2!J71="MEL-NE-PL",(Užs2!H71/1000)*Užs2!L71,0)))))</f>
        <v>0</v>
      </c>
      <c r="S32" s="91">
        <f>SUM(IF(Užs2!F71="MEL-40mm",(Užs2!E71/1000)*Užs2!L71,0)+(IF(Užs2!G71="MEL-40mm",(Užs2!E71/1000)*Užs2!L71,0)+(IF(Užs2!I71="MEL-40mm",(Užs2!H71/1000)*Užs2!L71,0)+(IF(Užs2!J71="MEL-40mm",(Užs2!H71/1000)*Užs2!L71,0)))))</f>
        <v>0</v>
      </c>
      <c r="T32" s="92">
        <f>SUM(IF(Užs2!F71="PVC-04mm",(Užs2!E71/1000)*Užs2!L71,0)+(IF(Užs2!G71="PVC-04mm",(Užs2!E71/1000)*Užs2!L71,0)+(IF(Užs2!I71="PVC-04mm",(Užs2!H71/1000)*Užs2!L71,0)+(IF(Užs2!J71="PVC-04mm",(Užs2!H71/1000)*Užs2!L71,0)))))</f>
        <v>0</v>
      </c>
      <c r="U32" s="92">
        <f>SUM(IF(Užs2!F71="PVC-06mm",(Užs2!E71/1000)*Užs2!L71,0)+(IF(Užs2!G71="PVC-06mm",(Užs2!E71/1000)*Užs2!L71,0)+(IF(Užs2!I71="PVC-06mm",(Užs2!H71/1000)*Užs2!L71,0)+(IF(Užs2!J71="PVC-06mm",(Užs2!H71/1000)*Užs2!L71,0)))))</f>
        <v>0</v>
      </c>
      <c r="V32" s="92">
        <f>SUM(IF(Užs2!F71="PVC-08mm",(Užs2!E71/1000)*Užs2!L71,0)+(IF(Užs2!G71="PVC-08mm",(Užs2!E71/1000)*Užs2!L71,0)+(IF(Užs2!I71="PVC-08mm",(Užs2!H71/1000)*Užs2!L71,0)+(IF(Užs2!J71="PVC-08mm",(Užs2!H71/1000)*Užs2!L71,0)))))</f>
        <v>0</v>
      </c>
      <c r="W32" s="92">
        <f>SUM(IF(Užs2!F71="PVC-1mm",(Užs2!E71/1000)*Užs2!L71,0)+(IF(Užs2!G71="PVC-1mm",(Užs2!E71/1000)*Užs2!L71,0)+(IF(Užs2!I71="PVC-1mm",(Užs2!H71/1000)*Užs2!L71,0)+(IF(Užs2!J71="PVC-1mm",(Užs2!H71/1000)*Užs2!L71,0)))))</f>
        <v>0</v>
      </c>
      <c r="X32" s="92">
        <f>SUM(IF(Užs2!F71="PVC-2mm",(Užs2!E71/1000)*Užs2!L71,0)+(IF(Užs2!G71="PVC-2mm",(Užs2!E71/1000)*Užs2!L71,0)+(IF(Užs2!I71="PVC-2mm",(Užs2!H71/1000)*Užs2!L71,0)+(IF(Užs2!J71="PVC-2mm",(Užs2!H71/1000)*Užs2!L71,0)))))</f>
        <v>0</v>
      </c>
      <c r="Y32" s="92">
        <f>SUM(IF(Užs2!F71="PVC-42/2mm",(Užs2!E71/1000)*Užs2!L71,0)+(IF(Užs2!G71="PVC-42/2mm",(Užs2!E71/1000)*Užs2!L71,0)+(IF(Užs2!I71="PVC-42/2mm",(Užs2!H71/1000)*Užs2!L71,0)+(IF(Užs2!J71="PVC-42/2mm",(Užs2!H71/1000)*Užs2!L71,0)))))</f>
        <v>0</v>
      </c>
      <c r="Z32" s="313">
        <f>SUM(IF(Užs2!F71="BESIULIS-08mm",(Užs2!E71/1000)*Užs2!L71,0)+(IF(Užs2!G71="BESIULIS-08mm",(Užs2!E71/1000)*Užs2!L71,0)+(IF(Užs2!I71="BESIULIS-08mm",(Užs2!H71/1000)*Užs2!L71,0)+(IF(Užs2!J71="BESIULIS-08mm",(Užs2!H71/1000)*Užs2!L71,0)))))</f>
        <v>0</v>
      </c>
      <c r="AA32" s="313">
        <f>SUM(IF(Užs2!F71="BESIULIS-1mm",(Užs2!E71/1000)*Užs2!L71,0)+(IF(Užs2!G71="BESIULIS-1mm",(Užs2!E71/1000)*Užs2!L71,0)+(IF(Užs2!I71="BESIULIS-1mm",(Užs2!H71/1000)*Užs2!L71,0)+(IF(Užs2!J71="BESIULIS-1mm",(Užs2!H71/1000)*Užs2!L71,0)))))</f>
        <v>0</v>
      </c>
      <c r="AB32" s="313">
        <f>SUM(IF(Užs2!F71="BESIULIS-2mm",(Užs2!E71/1000)*Užs2!L71,0)+(IF(Užs2!G71="BESIULIS-2mm",(Užs2!E71/1000)*Užs2!L71,0)+(IF(Užs2!I71="BESIULIS-2mm",(Užs2!H71/1000)*Užs2!L71,0)+(IF(Užs2!J71="BESIULIS-2mm",(Užs2!H71/1000)*Užs2!L71,0)))))</f>
        <v>0</v>
      </c>
      <c r="AC32" s="93">
        <f>SUM(IF(Užs2!F71="KLIEN-PVC-04mm",(Užs2!E71/1000)*Užs2!L71,0)+(IF(Užs2!G71="KLIEN-PVC-04mm",(Užs2!E71/1000)*Užs2!L71,0)+(IF(Užs2!I71="KLIEN-PVC-04mm",(Užs2!H71/1000)*Užs2!L71,0)+(IF(Užs2!J71="KLIEN-PVC-04mm",(Užs2!H71/1000)*Užs2!L71,0)))))</f>
        <v>0</v>
      </c>
      <c r="AD32" s="93">
        <f>SUM(IF(Užs2!F71="KLIEN-PVC-06mm",(Užs2!E71/1000)*Užs2!L71,0)+(IF(Užs2!G71="KLIEN-PVC-06mm",(Užs2!E71/1000)*Užs2!L71,0)+(IF(Užs2!I71="KLIEN-PVC-06mm",(Užs2!H71/1000)*Užs2!L71,0)+(IF(Užs2!J71="KLIEN-PVC-06mm",(Užs2!H71/1000)*Užs2!L71,0)))))</f>
        <v>0</v>
      </c>
      <c r="AE32" s="93">
        <f>SUM(IF(Užs2!F71="KLIEN-PVC-08mm",(Užs2!E71/1000)*Užs2!L71,0)+(IF(Užs2!G71="KLIEN-PVC-08mm",(Užs2!E71/1000)*Užs2!L71,0)+(IF(Užs2!I71="KLIEN-PVC-08mm",(Užs2!H71/1000)*Užs2!L71,0)+(IF(Užs2!J71="KLIEN-PVC-08mm",(Užs2!H71/1000)*Užs2!L71,0)))))</f>
        <v>0</v>
      </c>
      <c r="AF32" s="93">
        <f>SUM(IF(Užs2!F71="KLIEN-PVC-1mm",(Užs2!E71/1000)*Užs2!L71,0)+(IF(Užs2!G71="KLIEN-PVC-1mm",(Užs2!E71/1000)*Užs2!L71,0)+(IF(Užs2!I71="KLIEN-PVC-1mm",(Užs2!H71/1000)*Užs2!L71,0)+(IF(Užs2!J71="KLIEN-PVC-1mm",(Užs2!H71/1000)*Užs2!L71,0)))))</f>
        <v>0</v>
      </c>
      <c r="AG32" s="93">
        <f>SUM(IF(Užs2!F71="KLIEN-PVC-2mm",(Užs2!E71/1000)*Užs2!L71,0)+(IF(Užs2!G71="KLIEN-PVC-2mm",(Užs2!E71/1000)*Užs2!L71,0)+(IF(Užs2!I71="KLIEN-PVC-2mm",(Užs2!H71/1000)*Užs2!L71,0)+(IF(Užs2!J71="KLIEN-PVC-2mm",(Užs2!H71/1000)*Užs2!L71,0)))))</f>
        <v>0</v>
      </c>
      <c r="AH32" s="93">
        <f>SUM(IF(Užs2!F71="KLIEN-PVC-42/2mm",(Užs2!E71/1000)*Užs2!L71,0)+(IF(Užs2!G71="KLIEN-PVC-42/2mm",(Užs2!E71/1000)*Užs2!L71,0)+(IF(Užs2!I71="KLIEN-PVC-42/2mm",(Užs2!H71/1000)*Užs2!L71,0)+(IF(Užs2!J71="KLIEN-PVC-42/2mm",(Užs2!H71/1000)*Užs2!L71,0)))))</f>
        <v>0</v>
      </c>
      <c r="AI32" s="315">
        <f>SUM(IF(Užs2!F71="KLIEN-BESIUL-08mm",(Užs2!E71/1000)*Užs2!L71,0)+(IF(Užs2!G71="KLIEN-BESIUL-08mm",(Užs2!E71/1000)*Užs2!L71,0)+(IF(Užs2!I71="KLIEN-BESIUL-08mm",(Užs2!H71/1000)*Užs2!L71,0)+(IF(Užs2!J71="KLIEN-BESIUL-08mm",(Užs2!H71/1000)*Užs2!L71,0)))))</f>
        <v>0</v>
      </c>
      <c r="AJ32" s="315">
        <f>SUM(IF(Užs2!F71="KLIEN-BESIUL-1mm",(Užs2!E71/1000)*Užs2!L71,0)+(IF(Užs2!G71="KLIEN-BESIUL-1mm",(Užs2!E71/1000)*Užs2!L71,0)+(IF(Užs2!I71="KLIEN-BESIUL-1mm",(Užs2!H71/1000)*Užs2!L71,0)+(IF(Užs2!J71="KLIEN-BESIUL-1mm",(Užs2!H71/1000)*Užs2!L71,0)))))</f>
        <v>0</v>
      </c>
      <c r="AK32" s="315">
        <f>SUM(IF(Užs2!F71="KLIEN-BESIUL-2mm",(Užs2!E71/1000)*Užs2!L71,0)+(IF(Užs2!G71="KLIEN-BESIUL-2mm",(Užs2!E71/1000)*Užs2!L71,0)+(IF(Užs2!I71="KLIEN-BESIUL-2mm",(Užs2!H71/1000)*Užs2!L71,0)+(IF(Užs2!J71="KLIEN-BESIUL-2mm",(Užs2!H71/1000)*Užs2!L71,0)))))</f>
        <v>0</v>
      </c>
      <c r="AL32" s="94">
        <f>SUM(IF(Užs2!F71="NE-PL-PVC-04mm",(Užs2!E71/1000)*Užs2!L71,0)+(IF(Užs2!G71="NE-PL-PVC-04mm",(Užs2!E71/1000)*Užs2!L71,0)+(IF(Užs2!I71="NE-PL-PVC-04mm",(Užs2!H71/1000)*Užs2!L71,0)+(IF(Užs2!J71="NE-PL-PVC-04mm",(Užs2!H71/1000)*Užs2!L71,0)))))</f>
        <v>0</v>
      </c>
      <c r="AM32" s="94">
        <f>SUM(IF(Užs2!F71="NE-PL-PVC-06mm",(Užs2!E71/1000)*Užs2!L71,0)+(IF(Užs2!G71="NE-PL-PVC-06mm",(Užs2!E71/1000)*Užs2!L71,0)+(IF(Užs2!I71="NE-PL-PVC-06mm",(Užs2!H71/1000)*Užs2!L71,0)+(IF(Užs2!J71="NE-PL-PVC-06mm",(Užs2!H71/1000)*Užs2!L71,0)))))</f>
        <v>0</v>
      </c>
      <c r="AN32" s="94">
        <f>SUM(IF(Užs2!F71="NE-PL-PVC-08mm",(Užs2!E71/1000)*Užs2!L71,0)+(IF(Užs2!G71="NE-PL-PVC-08mm",(Užs2!E71/1000)*Užs2!L71,0)+(IF(Užs2!I71="NE-PL-PVC-08mm",(Užs2!H71/1000)*Užs2!L71,0)+(IF(Užs2!J71="NE-PL-PVC-08mm",(Užs2!H71/1000)*Užs2!L71,0)))))</f>
        <v>0</v>
      </c>
      <c r="AO32" s="94">
        <f>SUM(IF(Užs2!F71="NE-PL-PVC-1mm",(Užs2!E71/1000)*Užs2!L71,0)+(IF(Užs2!G71="NE-PL-PVC-1mm",(Užs2!E71/1000)*Užs2!L71,0)+(IF(Užs2!I71="NE-PL-PVC-1mm",(Užs2!H71/1000)*Užs2!L71,0)+(IF(Užs2!J71="NE-PL-PVC-1mm",(Užs2!H71/1000)*Užs2!L71,0)))))</f>
        <v>0</v>
      </c>
      <c r="AP32" s="94">
        <f>SUM(IF(Užs2!F71="NE-PL-PVC-2mm",(Užs2!E71/1000)*Užs2!L71,0)+(IF(Užs2!G71="NE-PL-PVC-2mm",(Užs2!E71/1000)*Užs2!L71,0)+(IF(Užs2!I71="NE-PL-PVC-2mm",(Užs2!H71/1000)*Užs2!L71,0)+(IF(Užs2!J71="NE-PL-PVC-2mm",(Užs2!H71/1000)*Užs2!L71,0)))))</f>
        <v>0</v>
      </c>
      <c r="AQ32" s="94">
        <f>SUM(IF(Užs2!F71="NE-PL-PVC-42/2mm",(Užs2!E71/1000)*Užs2!L71,0)+(IF(Užs2!G71="NE-PL-PVC-42/2mm",(Užs2!E71/1000)*Užs2!L71,0)+(IF(Užs2!I71="NE-PL-PVC-42/2mm",(Užs2!H71/1000)*Užs2!L71,0)+(IF(Užs2!J71="NE-PL-PVC-42/2mm",(Užs2!H71/1000)*Užs2!L71,0)))))</f>
        <v>0</v>
      </c>
      <c r="AR32" s="79"/>
    </row>
    <row r="33" spans="1:44" ht="16.8">
      <c r="A33" s="79"/>
      <c r="B33" s="233" t="s">
        <v>417</v>
      </c>
      <c r="C33" s="236" t="s">
        <v>442</v>
      </c>
      <c r="D33" s="79"/>
      <c r="E33" s="79"/>
      <c r="F33" s="79"/>
      <c r="G33" s="79"/>
      <c r="H33" s="79"/>
      <c r="I33" s="79"/>
      <c r="J33" s="79"/>
      <c r="K33" s="87">
        <v>32</v>
      </c>
      <c r="L33" s="88">
        <f>Užs2!L72</f>
        <v>0</v>
      </c>
      <c r="M33" s="89">
        <f>(Užs2!E72/1000)*(Užs2!H72/1000)*Užs2!L72</f>
        <v>0</v>
      </c>
      <c r="N33" s="90">
        <f>SUM(IF(Užs2!F72="MEL",(Užs2!E72/1000)*Užs2!L72,0)+(IF(Užs2!G72="MEL",(Užs2!E72/1000)*Užs2!L72,0)+(IF(Užs2!I72="MEL",(Užs2!H72/1000)*Užs2!L72,0)+(IF(Užs2!J72="MEL",(Užs2!H72/1000)*Užs2!L72,0)))))</f>
        <v>0</v>
      </c>
      <c r="O33" s="91">
        <f>SUM(IF(Užs2!F72="MEL-BALTAS",(Užs2!E72/1000)*Užs2!L72,0)+(IF(Užs2!G72="MEL-BALTAS",(Užs2!E72/1000)*Užs2!L72,0)+(IF(Užs2!I72="MEL-BALTAS",(Užs2!H72/1000)*Užs2!L72,0)+(IF(Užs2!J72="MEL-BALTAS",(Užs2!H72/1000)*Užs2!L72,0)))))</f>
        <v>0</v>
      </c>
      <c r="P33" s="91">
        <f>SUM(IF(Užs2!F72="MEL-PILKAS",(Užs2!E72/1000)*Užs2!L72,0)+(IF(Užs2!G72="MEL-PILKAS",(Užs2!E72/1000)*Užs2!L72,0)+(IF(Užs2!I72="MEL-PILKAS",(Užs2!H72/1000)*Užs2!L72,0)+(IF(Užs2!J72="MEL-PILKAS",(Užs2!H72/1000)*Užs2!L72,0)))))</f>
        <v>0</v>
      </c>
      <c r="Q33" s="91">
        <f>SUM(IF(Užs2!F72="MEL-KLIENTO",(Užs2!E72/1000)*Užs2!L72,0)+(IF(Užs2!G72="MEL-KLIENTO",(Užs2!E72/1000)*Užs2!L72,0)+(IF(Užs2!I72="MEL-KLIENTO",(Užs2!H72/1000)*Užs2!L72,0)+(IF(Užs2!J72="MEL-KLIENTO",(Užs2!H72/1000)*Užs2!L72,0)))))</f>
        <v>0</v>
      </c>
      <c r="R33" s="91">
        <f>SUM(IF(Užs2!F72="MEL-NE-PL",(Užs2!E72/1000)*Užs2!L72,0)+(IF(Užs2!G72="MEL-NE-PL",(Užs2!E72/1000)*Užs2!L72,0)+(IF(Užs2!I72="MEL-NE-PL",(Užs2!H72/1000)*Užs2!L72,0)+(IF(Užs2!J72="MEL-NE-PL",(Užs2!H72/1000)*Užs2!L72,0)))))</f>
        <v>0</v>
      </c>
      <c r="S33" s="91">
        <f>SUM(IF(Užs2!F72="MEL-40mm",(Užs2!E72/1000)*Užs2!L72,0)+(IF(Užs2!G72="MEL-40mm",(Užs2!E72/1000)*Užs2!L72,0)+(IF(Užs2!I72="MEL-40mm",(Užs2!H72/1000)*Užs2!L72,0)+(IF(Užs2!J72="MEL-40mm",(Užs2!H72/1000)*Užs2!L72,0)))))</f>
        <v>0</v>
      </c>
      <c r="T33" s="92">
        <f>SUM(IF(Užs2!F72="PVC-04mm",(Užs2!E72/1000)*Užs2!L72,0)+(IF(Užs2!G72="PVC-04mm",(Užs2!E72/1000)*Užs2!L72,0)+(IF(Užs2!I72="PVC-04mm",(Užs2!H72/1000)*Užs2!L72,0)+(IF(Užs2!J72="PVC-04mm",(Užs2!H72/1000)*Užs2!L72,0)))))</f>
        <v>0</v>
      </c>
      <c r="U33" s="92">
        <f>SUM(IF(Užs2!F72="PVC-06mm",(Užs2!E72/1000)*Užs2!L72,0)+(IF(Užs2!G72="PVC-06mm",(Užs2!E72/1000)*Užs2!L72,0)+(IF(Užs2!I72="PVC-06mm",(Užs2!H72/1000)*Užs2!L72,0)+(IF(Užs2!J72="PVC-06mm",(Užs2!H72/1000)*Užs2!L72,0)))))</f>
        <v>0</v>
      </c>
      <c r="V33" s="92">
        <f>SUM(IF(Užs2!F72="PVC-08mm",(Užs2!E72/1000)*Užs2!L72,0)+(IF(Užs2!G72="PVC-08mm",(Užs2!E72/1000)*Užs2!L72,0)+(IF(Užs2!I72="PVC-08mm",(Užs2!H72/1000)*Užs2!L72,0)+(IF(Užs2!J72="PVC-08mm",(Užs2!H72/1000)*Užs2!L72,0)))))</f>
        <v>0</v>
      </c>
      <c r="W33" s="92">
        <f>SUM(IF(Užs2!F72="PVC-1mm",(Užs2!E72/1000)*Užs2!L72,0)+(IF(Užs2!G72="PVC-1mm",(Užs2!E72/1000)*Užs2!L72,0)+(IF(Užs2!I72="PVC-1mm",(Užs2!H72/1000)*Užs2!L72,0)+(IF(Užs2!J72="PVC-1mm",(Užs2!H72/1000)*Užs2!L72,0)))))</f>
        <v>0</v>
      </c>
      <c r="X33" s="92">
        <f>SUM(IF(Užs2!F72="PVC-2mm",(Užs2!E72/1000)*Užs2!L72,0)+(IF(Užs2!G72="PVC-2mm",(Užs2!E72/1000)*Užs2!L72,0)+(IF(Užs2!I72="PVC-2mm",(Užs2!H72/1000)*Užs2!L72,0)+(IF(Užs2!J72="PVC-2mm",(Užs2!H72/1000)*Užs2!L72,0)))))</f>
        <v>0</v>
      </c>
      <c r="Y33" s="92">
        <f>SUM(IF(Užs2!F72="PVC-42/2mm",(Užs2!E72/1000)*Užs2!L72,0)+(IF(Užs2!G72="PVC-42/2mm",(Užs2!E72/1000)*Užs2!L72,0)+(IF(Užs2!I72="PVC-42/2mm",(Užs2!H72/1000)*Užs2!L72,0)+(IF(Užs2!J72="PVC-42/2mm",(Užs2!H72/1000)*Užs2!L72,0)))))</f>
        <v>0</v>
      </c>
      <c r="Z33" s="313">
        <f>SUM(IF(Užs2!F72="BESIULIS-08mm",(Užs2!E72/1000)*Užs2!L72,0)+(IF(Užs2!G72="BESIULIS-08mm",(Užs2!E72/1000)*Užs2!L72,0)+(IF(Užs2!I72="BESIULIS-08mm",(Užs2!H72/1000)*Užs2!L72,0)+(IF(Užs2!J72="BESIULIS-08mm",(Užs2!H72/1000)*Užs2!L72,0)))))</f>
        <v>0</v>
      </c>
      <c r="AA33" s="313">
        <f>SUM(IF(Užs2!F72="BESIULIS-1mm",(Užs2!E72/1000)*Užs2!L72,0)+(IF(Užs2!G72="BESIULIS-1mm",(Užs2!E72/1000)*Užs2!L72,0)+(IF(Užs2!I72="BESIULIS-1mm",(Užs2!H72/1000)*Užs2!L72,0)+(IF(Užs2!J72="BESIULIS-1mm",(Užs2!H72/1000)*Užs2!L72,0)))))</f>
        <v>0</v>
      </c>
      <c r="AB33" s="313">
        <f>SUM(IF(Užs2!F72="BESIULIS-2mm",(Užs2!E72/1000)*Užs2!L72,0)+(IF(Užs2!G72="BESIULIS-2mm",(Užs2!E72/1000)*Užs2!L72,0)+(IF(Užs2!I72="BESIULIS-2mm",(Užs2!H72/1000)*Užs2!L72,0)+(IF(Užs2!J72="BESIULIS-2mm",(Užs2!H72/1000)*Užs2!L72,0)))))</f>
        <v>0</v>
      </c>
      <c r="AC33" s="93">
        <f>SUM(IF(Užs2!F72="KLIEN-PVC-04mm",(Užs2!E72/1000)*Užs2!L72,0)+(IF(Užs2!G72="KLIEN-PVC-04mm",(Užs2!E72/1000)*Užs2!L72,0)+(IF(Užs2!I72="KLIEN-PVC-04mm",(Užs2!H72/1000)*Užs2!L72,0)+(IF(Užs2!J72="KLIEN-PVC-04mm",(Užs2!H72/1000)*Užs2!L72,0)))))</f>
        <v>0</v>
      </c>
      <c r="AD33" s="93">
        <f>SUM(IF(Užs2!F72="KLIEN-PVC-06mm",(Užs2!E72/1000)*Užs2!L72,0)+(IF(Užs2!G72="KLIEN-PVC-06mm",(Užs2!E72/1000)*Užs2!L72,0)+(IF(Užs2!I72="KLIEN-PVC-06mm",(Užs2!H72/1000)*Užs2!L72,0)+(IF(Užs2!J72="KLIEN-PVC-06mm",(Užs2!H72/1000)*Užs2!L72,0)))))</f>
        <v>0</v>
      </c>
      <c r="AE33" s="93">
        <f>SUM(IF(Užs2!F72="KLIEN-PVC-08mm",(Užs2!E72/1000)*Užs2!L72,0)+(IF(Užs2!G72="KLIEN-PVC-08mm",(Užs2!E72/1000)*Užs2!L72,0)+(IF(Užs2!I72="KLIEN-PVC-08mm",(Užs2!H72/1000)*Užs2!L72,0)+(IF(Užs2!J72="KLIEN-PVC-08mm",(Užs2!H72/1000)*Užs2!L72,0)))))</f>
        <v>0</v>
      </c>
      <c r="AF33" s="93">
        <f>SUM(IF(Užs2!F72="KLIEN-PVC-1mm",(Užs2!E72/1000)*Užs2!L72,0)+(IF(Užs2!G72="KLIEN-PVC-1mm",(Užs2!E72/1000)*Užs2!L72,0)+(IF(Užs2!I72="KLIEN-PVC-1mm",(Užs2!H72/1000)*Užs2!L72,0)+(IF(Užs2!J72="KLIEN-PVC-1mm",(Užs2!H72/1000)*Užs2!L72,0)))))</f>
        <v>0</v>
      </c>
      <c r="AG33" s="93">
        <f>SUM(IF(Užs2!F72="KLIEN-PVC-2mm",(Užs2!E72/1000)*Užs2!L72,0)+(IF(Užs2!G72="KLIEN-PVC-2mm",(Užs2!E72/1000)*Užs2!L72,0)+(IF(Užs2!I72="KLIEN-PVC-2mm",(Užs2!H72/1000)*Užs2!L72,0)+(IF(Užs2!J72="KLIEN-PVC-2mm",(Užs2!H72/1000)*Užs2!L72,0)))))</f>
        <v>0</v>
      </c>
      <c r="AH33" s="93">
        <f>SUM(IF(Užs2!F72="KLIEN-PVC-42/2mm",(Užs2!E72/1000)*Užs2!L72,0)+(IF(Užs2!G72="KLIEN-PVC-42/2mm",(Užs2!E72/1000)*Užs2!L72,0)+(IF(Užs2!I72="KLIEN-PVC-42/2mm",(Užs2!H72/1000)*Užs2!L72,0)+(IF(Užs2!J72="KLIEN-PVC-42/2mm",(Užs2!H72/1000)*Užs2!L72,0)))))</f>
        <v>0</v>
      </c>
      <c r="AI33" s="315">
        <f>SUM(IF(Užs2!F72="KLIEN-BESIUL-08mm",(Užs2!E72/1000)*Užs2!L72,0)+(IF(Užs2!G72="KLIEN-BESIUL-08mm",(Užs2!E72/1000)*Užs2!L72,0)+(IF(Užs2!I72="KLIEN-BESIUL-08mm",(Užs2!H72/1000)*Užs2!L72,0)+(IF(Užs2!J72="KLIEN-BESIUL-08mm",(Užs2!H72/1000)*Užs2!L72,0)))))</f>
        <v>0</v>
      </c>
      <c r="AJ33" s="315">
        <f>SUM(IF(Užs2!F72="KLIEN-BESIUL-1mm",(Užs2!E72/1000)*Užs2!L72,0)+(IF(Užs2!G72="KLIEN-BESIUL-1mm",(Užs2!E72/1000)*Užs2!L72,0)+(IF(Užs2!I72="KLIEN-BESIUL-1mm",(Užs2!H72/1000)*Užs2!L72,0)+(IF(Užs2!J72="KLIEN-BESIUL-1mm",(Užs2!H72/1000)*Užs2!L72,0)))))</f>
        <v>0</v>
      </c>
      <c r="AK33" s="315">
        <f>SUM(IF(Užs2!F72="KLIEN-BESIUL-2mm",(Užs2!E72/1000)*Užs2!L72,0)+(IF(Užs2!G72="KLIEN-BESIUL-2mm",(Užs2!E72/1000)*Užs2!L72,0)+(IF(Užs2!I72="KLIEN-BESIUL-2mm",(Užs2!H72/1000)*Užs2!L72,0)+(IF(Užs2!J72="KLIEN-BESIUL-2mm",(Užs2!H72/1000)*Užs2!L72,0)))))</f>
        <v>0</v>
      </c>
      <c r="AL33" s="94">
        <f>SUM(IF(Užs2!F72="NE-PL-PVC-04mm",(Užs2!E72/1000)*Užs2!L72,0)+(IF(Užs2!G72="NE-PL-PVC-04mm",(Užs2!E72/1000)*Užs2!L72,0)+(IF(Užs2!I72="NE-PL-PVC-04mm",(Užs2!H72/1000)*Užs2!L72,0)+(IF(Užs2!J72="NE-PL-PVC-04mm",(Užs2!H72/1000)*Užs2!L72,0)))))</f>
        <v>0</v>
      </c>
      <c r="AM33" s="94">
        <f>SUM(IF(Užs2!F72="NE-PL-PVC-06mm",(Užs2!E72/1000)*Užs2!L72,0)+(IF(Užs2!G72="NE-PL-PVC-06mm",(Užs2!E72/1000)*Užs2!L72,0)+(IF(Užs2!I72="NE-PL-PVC-06mm",(Užs2!H72/1000)*Užs2!L72,0)+(IF(Užs2!J72="NE-PL-PVC-06mm",(Užs2!H72/1000)*Užs2!L72,0)))))</f>
        <v>0</v>
      </c>
      <c r="AN33" s="94">
        <f>SUM(IF(Užs2!F72="NE-PL-PVC-08mm",(Užs2!E72/1000)*Užs2!L72,0)+(IF(Užs2!G72="NE-PL-PVC-08mm",(Užs2!E72/1000)*Užs2!L72,0)+(IF(Užs2!I72="NE-PL-PVC-08mm",(Užs2!H72/1000)*Užs2!L72,0)+(IF(Užs2!J72="NE-PL-PVC-08mm",(Užs2!H72/1000)*Užs2!L72,0)))))</f>
        <v>0</v>
      </c>
      <c r="AO33" s="94">
        <f>SUM(IF(Užs2!F72="NE-PL-PVC-1mm",(Užs2!E72/1000)*Užs2!L72,0)+(IF(Užs2!G72="NE-PL-PVC-1mm",(Užs2!E72/1000)*Užs2!L72,0)+(IF(Užs2!I72="NE-PL-PVC-1mm",(Užs2!H72/1000)*Užs2!L72,0)+(IF(Užs2!J72="NE-PL-PVC-1mm",(Užs2!H72/1000)*Užs2!L72,0)))))</f>
        <v>0</v>
      </c>
      <c r="AP33" s="94">
        <f>SUM(IF(Užs2!F72="NE-PL-PVC-2mm",(Užs2!E72/1000)*Užs2!L72,0)+(IF(Užs2!G72="NE-PL-PVC-2mm",(Užs2!E72/1000)*Užs2!L72,0)+(IF(Užs2!I72="NE-PL-PVC-2mm",(Užs2!H72/1000)*Užs2!L72,0)+(IF(Užs2!J72="NE-PL-PVC-2mm",(Užs2!H72/1000)*Užs2!L72,0)))))</f>
        <v>0</v>
      </c>
      <c r="AQ33" s="94">
        <f>SUM(IF(Užs2!F72="NE-PL-PVC-42/2mm",(Užs2!E72/1000)*Užs2!L72,0)+(IF(Užs2!G72="NE-PL-PVC-42/2mm",(Užs2!E72/1000)*Užs2!L72,0)+(IF(Užs2!I72="NE-PL-PVC-42/2mm",(Užs2!H72/1000)*Užs2!L72,0)+(IF(Užs2!J72="NE-PL-PVC-42/2mm",(Užs2!H72/1000)*Užs2!L72,0)))))</f>
        <v>0</v>
      </c>
      <c r="AR33" s="79"/>
    </row>
    <row r="34" spans="1:44" ht="16.8">
      <c r="A34" s="79"/>
      <c r="B34" s="233" t="s">
        <v>418</v>
      </c>
      <c r="C34" s="236" t="s">
        <v>443</v>
      </c>
      <c r="D34" s="79"/>
      <c r="E34" s="79"/>
      <c r="F34" s="79"/>
      <c r="G34" s="79"/>
      <c r="H34" s="79"/>
      <c r="I34" s="79"/>
      <c r="J34" s="79"/>
      <c r="K34" s="87">
        <v>33</v>
      </c>
      <c r="L34" s="88">
        <f>Užs2!L73</f>
        <v>0</v>
      </c>
      <c r="M34" s="89">
        <f>(Užs2!E73/1000)*(Užs2!H73/1000)*Užs2!L73</f>
        <v>0</v>
      </c>
      <c r="N34" s="90">
        <f>SUM(IF(Užs2!F73="MEL",(Užs2!E73/1000)*Užs2!L73,0)+(IF(Užs2!G73="MEL",(Užs2!E73/1000)*Užs2!L73,0)+(IF(Užs2!I73="MEL",(Užs2!H73/1000)*Užs2!L73,0)+(IF(Užs2!J73="MEL",(Užs2!H73/1000)*Užs2!L73,0)))))</f>
        <v>0</v>
      </c>
      <c r="O34" s="91">
        <f>SUM(IF(Užs2!F73="MEL-BALTAS",(Užs2!E73/1000)*Užs2!L73,0)+(IF(Užs2!G73="MEL-BALTAS",(Užs2!E73/1000)*Užs2!L73,0)+(IF(Užs2!I73="MEL-BALTAS",(Užs2!H73/1000)*Užs2!L73,0)+(IF(Užs2!J73="MEL-BALTAS",(Užs2!H73/1000)*Užs2!L73,0)))))</f>
        <v>0</v>
      </c>
      <c r="P34" s="91">
        <f>SUM(IF(Užs2!F73="MEL-PILKAS",(Užs2!E73/1000)*Užs2!L73,0)+(IF(Užs2!G73="MEL-PILKAS",(Užs2!E73/1000)*Užs2!L73,0)+(IF(Užs2!I73="MEL-PILKAS",(Užs2!H73/1000)*Užs2!L73,0)+(IF(Užs2!J73="MEL-PILKAS",(Užs2!H73/1000)*Užs2!L73,0)))))</f>
        <v>0</v>
      </c>
      <c r="Q34" s="91">
        <f>SUM(IF(Užs2!F73="MEL-KLIENTO",(Užs2!E73/1000)*Užs2!L73,0)+(IF(Užs2!G73="MEL-KLIENTO",(Užs2!E73/1000)*Užs2!L73,0)+(IF(Užs2!I73="MEL-KLIENTO",(Užs2!H73/1000)*Užs2!L73,0)+(IF(Užs2!J73="MEL-KLIENTO",(Užs2!H73/1000)*Užs2!L73,0)))))</f>
        <v>0</v>
      </c>
      <c r="R34" s="91">
        <f>SUM(IF(Užs2!F73="MEL-NE-PL",(Užs2!E73/1000)*Užs2!L73,0)+(IF(Užs2!G73="MEL-NE-PL",(Užs2!E73/1000)*Užs2!L73,0)+(IF(Užs2!I73="MEL-NE-PL",(Užs2!H73/1000)*Užs2!L73,0)+(IF(Užs2!J73="MEL-NE-PL",(Užs2!H73/1000)*Užs2!L73,0)))))</f>
        <v>0</v>
      </c>
      <c r="S34" s="91">
        <f>SUM(IF(Užs2!F73="MEL-40mm",(Užs2!E73/1000)*Užs2!L73,0)+(IF(Užs2!G73="MEL-40mm",(Užs2!E73/1000)*Užs2!L73,0)+(IF(Užs2!I73="MEL-40mm",(Užs2!H73/1000)*Užs2!L73,0)+(IF(Užs2!J73="MEL-40mm",(Užs2!H73/1000)*Užs2!L73,0)))))</f>
        <v>0</v>
      </c>
      <c r="T34" s="92">
        <f>SUM(IF(Užs2!F73="PVC-04mm",(Užs2!E73/1000)*Užs2!L73,0)+(IF(Užs2!G73="PVC-04mm",(Užs2!E73/1000)*Užs2!L73,0)+(IF(Užs2!I73="PVC-04mm",(Užs2!H73/1000)*Užs2!L73,0)+(IF(Užs2!J73="PVC-04mm",(Užs2!H73/1000)*Užs2!L73,0)))))</f>
        <v>0</v>
      </c>
      <c r="U34" s="92">
        <f>SUM(IF(Užs2!F73="PVC-06mm",(Užs2!E73/1000)*Užs2!L73,0)+(IF(Užs2!G73="PVC-06mm",(Užs2!E73/1000)*Užs2!L73,0)+(IF(Užs2!I73="PVC-06mm",(Užs2!H73/1000)*Užs2!L73,0)+(IF(Užs2!J73="PVC-06mm",(Užs2!H73/1000)*Užs2!L73,0)))))</f>
        <v>0</v>
      </c>
      <c r="V34" s="92">
        <f>SUM(IF(Užs2!F73="PVC-08mm",(Užs2!E73/1000)*Užs2!L73,0)+(IF(Užs2!G73="PVC-08mm",(Užs2!E73/1000)*Užs2!L73,0)+(IF(Užs2!I73="PVC-08mm",(Užs2!H73/1000)*Užs2!L73,0)+(IF(Užs2!J73="PVC-08mm",(Užs2!H73/1000)*Užs2!L73,0)))))</f>
        <v>0</v>
      </c>
      <c r="W34" s="92">
        <f>SUM(IF(Užs2!F73="PVC-1mm",(Užs2!E73/1000)*Užs2!L73,0)+(IF(Užs2!G73="PVC-1mm",(Užs2!E73/1000)*Užs2!L73,0)+(IF(Užs2!I73="PVC-1mm",(Užs2!H73/1000)*Užs2!L73,0)+(IF(Užs2!J73="PVC-1mm",(Užs2!H73/1000)*Užs2!L73,0)))))</f>
        <v>0</v>
      </c>
      <c r="X34" s="92">
        <f>SUM(IF(Užs2!F73="PVC-2mm",(Užs2!E73/1000)*Užs2!L73,0)+(IF(Užs2!G73="PVC-2mm",(Užs2!E73/1000)*Užs2!L73,0)+(IF(Užs2!I73="PVC-2mm",(Užs2!H73/1000)*Užs2!L73,0)+(IF(Užs2!J73="PVC-2mm",(Užs2!H73/1000)*Užs2!L73,0)))))</f>
        <v>0</v>
      </c>
      <c r="Y34" s="92">
        <f>SUM(IF(Užs2!F73="PVC-42/2mm",(Užs2!E73/1000)*Užs2!L73,0)+(IF(Užs2!G73="PVC-42/2mm",(Užs2!E73/1000)*Užs2!L73,0)+(IF(Užs2!I73="PVC-42/2mm",(Užs2!H73/1000)*Užs2!L73,0)+(IF(Užs2!J73="PVC-42/2mm",(Užs2!H73/1000)*Užs2!L73,0)))))</f>
        <v>0</v>
      </c>
      <c r="Z34" s="313">
        <f>SUM(IF(Užs2!F73="BESIULIS-08mm",(Užs2!E73/1000)*Užs2!L73,0)+(IF(Užs2!G73="BESIULIS-08mm",(Užs2!E73/1000)*Užs2!L73,0)+(IF(Užs2!I73="BESIULIS-08mm",(Užs2!H73/1000)*Užs2!L73,0)+(IF(Užs2!J73="BESIULIS-08mm",(Užs2!H73/1000)*Užs2!L73,0)))))</f>
        <v>0</v>
      </c>
      <c r="AA34" s="313">
        <f>SUM(IF(Užs2!F73="BESIULIS-1mm",(Užs2!E73/1000)*Užs2!L73,0)+(IF(Užs2!G73="BESIULIS-1mm",(Užs2!E73/1000)*Užs2!L73,0)+(IF(Užs2!I73="BESIULIS-1mm",(Užs2!H73/1000)*Užs2!L73,0)+(IF(Užs2!J73="BESIULIS-1mm",(Užs2!H73/1000)*Užs2!L73,0)))))</f>
        <v>0</v>
      </c>
      <c r="AB34" s="313">
        <f>SUM(IF(Užs2!F73="BESIULIS-2mm",(Užs2!E73/1000)*Užs2!L73,0)+(IF(Užs2!G73="BESIULIS-2mm",(Užs2!E73/1000)*Užs2!L73,0)+(IF(Užs2!I73="BESIULIS-2mm",(Užs2!H73/1000)*Užs2!L73,0)+(IF(Užs2!J73="BESIULIS-2mm",(Užs2!H73/1000)*Užs2!L73,0)))))</f>
        <v>0</v>
      </c>
      <c r="AC34" s="93">
        <f>SUM(IF(Užs2!F73="KLIEN-PVC-04mm",(Užs2!E73/1000)*Užs2!L73,0)+(IF(Užs2!G73="KLIEN-PVC-04mm",(Užs2!E73/1000)*Užs2!L73,0)+(IF(Užs2!I73="KLIEN-PVC-04mm",(Užs2!H73/1000)*Užs2!L73,0)+(IF(Užs2!J73="KLIEN-PVC-04mm",(Užs2!H73/1000)*Užs2!L73,0)))))</f>
        <v>0</v>
      </c>
      <c r="AD34" s="93">
        <f>SUM(IF(Užs2!F73="KLIEN-PVC-06mm",(Užs2!E73/1000)*Užs2!L73,0)+(IF(Užs2!G73="KLIEN-PVC-06mm",(Užs2!E73/1000)*Užs2!L73,0)+(IF(Užs2!I73="KLIEN-PVC-06mm",(Užs2!H73/1000)*Užs2!L73,0)+(IF(Užs2!J73="KLIEN-PVC-06mm",(Užs2!H73/1000)*Užs2!L73,0)))))</f>
        <v>0</v>
      </c>
      <c r="AE34" s="93">
        <f>SUM(IF(Užs2!F73="KLIEN-PVC-08mm",(Užs2!E73/1000)*Užs2!L73,0)+(IF(Užs2!G73="KLIEN-PVC-08mm",(Užs2!E73/1000)*Užs2!L73,0)+(IF(Užs2!I73="KLIEN-PVC-08mm",(Užs2!H73/1000)*Užs2!L73,0)+(IF(Užs2!J73="KLIEN-PVC-08mm",(Užs2!H73/1000)*Užs2!L73,0)))))</f>
        <v>0</v>
      </c>
      <c r="AF34" s="93">
        <f>SUM(IF(Užs2!F73="KLIEN-PVC-1mm",(Užs2!E73/1000)*Užs2!L73,0)+(IF(Užs2!G73="KLIEN-PVC-1mm",(Užs2!E73/1000)*Užs2!L73,0)+(IF(Užs2!I73="KLIEN-PVC-1mm",(Užs2!H73/1000)*Užs2!L73,0)+(IF(Užs2!J73="KLIEN-PVC-1mm",(Užs2!H73/1000)*Užs2!L73,0)))))</f>
        <v>0</v>
      </c>
      <c r="AG34" s="93">
        <f>SUM(IF(Užs2!F73="KLIEN-PVC-2mm",(Užs2!E73/1000)*Užs2!L73,0)+(IF(Užs2!G73="KLIEN-PVC-2mm",(Užs2!E73/1000)*Užs2!L73,0)+(IF(Užs2!I73="KLIEN-PVC-2mm",(Užs2!H73/1000)*Užs2!L73,0)+(IF(Užs2!J73="KLIEN-PVC-2mm",(Užs2!H73/1000)*Užs2!L73,0)))))</f>
        <v>0</v>
      </c>
      <c r="AH34" s="93">
        <f>SUM(IF(Užs2!F73="KLIEN-PVC-42/2mm",(Užs2!E73/1000)*Užs2!L73,0)+(IF(Užs2!G73="KLIEN-PVC-42/2mm",(Užs2!E73/1000)*Užs2!L73,0)+(IF(Užs2!I73="KLIEN-PVC-42/2mm",(Užs2!H73/1000)*Užs2!L73,0)+(IF(Užs2!J73="KLIEN-PVC-42/2mm",(Užs2!H73/1000)*Užs2!L73,0)))))</f>
        <v>0</v>
      </c>
      <c r="AI34" s="315">
        <f>SUM(IF(Užs2!F73="KLIEN-BESIUL-08mm",(Užs2!E73/1000)*Užs2!L73,0)+(IF(Užs2!G73="KLIEN-BESIUL-08mm",(Užs2!E73/1000)*Užs2!L73,0)+(IF(Užs2!I73="KLIEN-BESIUL-08mm",(Užs2!H73/1000)*Užs2!L73,0)+(IF(Užs2!J73="KLIEN-BESIUL-08mm",(Užs2!H73/1000)*Užs2!L73,0)))))</f>
        <v>0</v>
      </c>
      <c r="AJ34" s="315">
        <f>SUM(IF(Užs2!F73="KLIEN-BESIUL-1mm",(Užs2!E73/1000)*Užs2!L73,0)+(IF(Užs2!G73="KLIEN-BESIUL-1mm",(Užs2!E73/1000)*Užs2!L73,0)+(IF(Užs2!I73="KLIEN-BESIUL-1mm",(Užs2!H73/1000)*Užs2!L73,0)+(IF(Užs2!J73="KLIEN-BESIUL-1mm",(Užs2!H73/1000)*Užs2!L73,0)))))</f>
        <v>0</v>
      </c>
      <c r="AK34" s="315">
        <f>SUM(IF(Užs2!F73="KLIEN-BESIUL-2mm",(Užs2!E73/1000)*Užs2!L73,0)+(IF(Užs2!G73="KLIEN-BESIUL-2mm",(Užs2!E73/1000)*Užs2!L73,0)+(IF(Užs2!I73="KLIEN-BESIUL-2mm",(Užs2!H73/1000)*Užs2!L73,0)+(IF(Užs2!J73="KLIEN-BESIUL-2mm",(Užs2!H73/1000)*Užs2!L73,0)))))</f>
        <v>0</v>
      </c>
      <c r="AL34" s="94">
        <f>SUM(IF(Užs2!F73="NE-PL-PVC-04mm",(Užs2!E73/1000)*Užs2!L73,0)+(IF(Užs2!G73="NE-PL-PVC-04mm",(Užs2!E73/1000)*Užs2!L73,0)+(IF(Užs2!I73="NE-PL-PVC-04mm",(Užs2!H73/1000)*Užs2!L73,0)+(IF(Užs2!J73="NE-PL-PVC-04mm",(Užs2!H73/1000)*Užs2!L73,0)))))</f>
        <v>0</v>
      </c>
      <c r="AM34" s="94">
        <f>SUM(IF(Užs2!F73="NE-PL-PVC-06mm",(Užs2!E73/1000)*Užs2!L73,0)+(IF(Užs2!G73="NE-PL-PVC-06mm",(Užs2!E73/1000)*Užs2!L73,0)+(IF(Užs2!I73="NE-PL-PVC-06mm",(Užs2!H73/1000)*Užs2!L73,0)+(IF(Užs2!J73="NE-PL-PVC-06mm",(Užs2!H73/1000)*Užs2!L73,0)))))</f>
        <v>0</v>
      </c>
      <c r="AN34" s="94">
        <f>SUM(IF(Užs2!F73="NE-PL-PVC-08mm",(Užs2!E73/1000)*Užs2!L73,0)+(IF(Užs2!G73="NE-PL-PVC-08mm",(Užs2!E73/1000)*Užs2!L73,0)+(IF(Užs2!I73="NE-PL-PVC-08mm",(Užs2!H73/1000)*Užs2!L73,0)+(IF(Užs2!J73="NE-PL-PVC-08mm",(Užs2!H73/1000)*Užs2!L73,0)))))</f>
        <v>0</v>
      </c>
      <c r="AO34" s="94">
        <f>SUM(IF(Užs2!F73="NE-PL-PVC-1mm",(Užs2!E73/1000)*Užs2!L73,0)+(IF(Užs2!G73="NE-PL-PVC-1mm",(Užs2!E73/1000)*Užs2!L73,0)+(IF(Užs2!I73="NE-PL-PVC-1mm",(Užs2!H73/1000)*Užs2!L73,0)+(IF(Užs2!J73="NE-PL-PVC-1mm",(Užs2!H73/1000)*Užs2!L73,0)))))</f>
        <v>0</v>
      </c>
      <c r="AP34" s="94">
        <f>SUM(IF(Užs2!F73="NE-PL-PVC-2mm",(Užs2!E73/1000)*Užs2!L73,0)+(IF(Užs2!G73="NE-PL-PVC-2mm",(Užs2!E73/1000)*Užs2!L73,0)+(IF(Užs2!I73="NE-PL-PVC-2mm",(Užs2!H73/1000)*Užs2!L73,0)+(IF(Užs2!J73="NE-PL-PVC-2mm",(Užs2!H73/1000)*Užs2!L73,0)))))</f>
        <v>0</v>
      </c>
      <c r="AQ34" s="94">
        <f>SUM(IF(Užs2!F73="NE-PL-PVC-42/2mm",(Užs2!E73/1000)*Užs2!L73,0)+(IF(Užs2!G73="NE-PL-PVC-42/2mm",(Užs2!E73/1000)*Užs2!L73,0)+(IF(Užs2!I73="NE-PL-PVC-42/2mm",(Užs2!H73/1000)*Užs2!L73,0)+(IF(Užs2!J73="NE-PL-PVC-42/2mm",(Užs2!H73/1000)*Užs2!L73,0)))))</f>
        <v>0</v>
      </c>
      <c r="AR34" s="79"/>
    </row>
    <row r="35" spans="1:44" ht="16.8">
      <c r="A35" s="79"/>
      <c r="B35" s="79"/>
      <c r="C35" s="95"/>
      <c r="D35" s="79"/>
      <c r="E35" s="79"/>
      <c r="F35" s="79"/>
      <c r="G35" s="79"/>
      <c r="H35" s="79"/>
      <c r="I35" s="79"/>
      <c r="J35" s="79"/>
      <c r="K35" s="87">
        <v>34</v>
      </c>
      <c r="L35" s="88">
        <f>Užs2!L74</f>
        <v>0</v>
      </c>
      <c r="M35" s="89">
        <f>(Užs2!E74/1000)*(Užs2!H74/1000)*Užs2!L74</f>
        <v>0</v>
      </c>
      <c r="N35" s="90">
        <f>SUM(IF(Užs2!F74="MEL",(Užs2!E74/1000)*Užs2!L74,0)+(IF(Užs2!G74="MEL",(Užs2!E74/1000)*Užs2!L74,0)+(IF(Užs2!I74="MEL",(Užs2!H74/1000)*Užs2!L74,0)+(IF(Užs2!J74="MEL",(Užs2!H74/1000)*Užs2!L74,0)))))</f>
        <v>0</v>
      </c>
      <c r="O35" s="91">
        <f>SUM(IF(Užs2!F74="MEL-BALTAS",(Užs2!E74/1000)*Užs2!L74,0)+(IF(Užs2!G74="MEL-BALTAS",(Užs2!E74/1000)*Užs2!L74,0)+(IF(Užs2!I74="MEL-BALTAS",(Užs2!H74/1000)*Užs2!L74,0)+(IF(Užs2!J74="MEL-BALTAS",(Užs2!H74/1000)*Užs2!L74,0)))))</f>
        <v>0</v>
      </c>
      <c r="P35" s="91">
        <f>SUM(IF(Užs2!F74="MEL-PILKAS",(Užs2!E74/1000)*Užs2!L74,0)+(IF(Užs2!G74="MEL-PILKAS",(Užs2!E74/1000)*Užs2!L74,0)+(IF(Užs2!I74="MEL-PILKAS",(Užs2!H74/1000)*Užs2!L74,0)+(IF(Užs2!J74="MEL-PILKAS",(Užs2!H74/1000)*Užs2!L74,0)))))</f>
        <v>0</v>
      </c>
      <c r="Q35" s="91">
        <f>SUM(IF(Užs2!F74="MEL-KLIENTO",(Užs2!E74/1000)*Užs2!L74,0)+(IF(Užs2!G74="MEL-KLIENTO",(Užs2!E74/1000)*Užs2!L74,0)+(IF(Užs2!I74="MEL-KLIENTO",(Užs2!H74/1000)*Užs2!L74,0)+(IF(Užs2!J74="MEL-KLIENTO",(Užs2!H74/1000)*Užs2!L74,0)))))</f>
        <v>0</v>
      </c>
      <c r="R35" s="91">
        <f>SUM(IF(Užs2!F74="MEL-NE-PL",(Užs2!E74/1000)*Užs2!L74,0)+(IF(Užs2!G74="MEL-NE-PL",(Užs2!E74/1000)*Užs2!L74,0)+(IF(Užs2!I74="MEL-NE-PL",(Užs2!H74/1000)*Užs2!L74,0)+(IF(Užs2!J74="MEL-NE-PL",(Užs2!H74/1000)*Užs2!L74,0)))))</f>
        <v>0</v>
      </c>
      <c r="S35" s="91">
        <f>SUM(IF(Užs2!F74="MEL-40mm",(Užs2!E74/1000)*Užs2!L74,0)+(IF(Užs2!G74="MEL-40mm",(Užs2!E74/1000)*Užs2!L74,0)+(IF(Užs2!I74="MEL-40mm",(Užs2!H74/1000)*Užs2!L74,0)+(IF(Užs2!J74="MEL-40mm",(Užs2!H74/1000)*Užs2!L74,0)))))</f>
        <v>0</v>
      </c>
      <c r="T35" s="92">
        <f>SUM(IF(Užs2!F74="PVC-04mm",(Užs2!E74/1000)*Užs2!L74,0)+(IF(Užs2!G74="PVC-04mm",(Užs2!E74/1000)*Užs2!L74,0)+(IF(Užs2!I74="PVC-04mm",(Užs2!H74/1000)*Užs2!L74,0)+(IF(Užs2!J74="PVC-04mm",(Užs2!H74/1000)*Užs2!L74,0)))))</f>
        <v>0</v>
      </c>
      <c r="U35" s="92">
        <f>SUM(IF(Užs2!F74="PVC-06mm",(Užs2!E74/1000)*Užs2!L74,0)+(IF(Užs2!G74="PVC-06mm",(Užs2!E74/1000)*Užs2!L74,0)+(IF(Užs2!I74="PVC-06mm",(Užs2!H74/1000)*Užs2!L74,0)+(IF(Užs2!J74="PVC-06mm",(Užs2!H74/1000)*Užs2!L74,0)))))</f>
        <v>0</v>
      </c>
      <c r="V35" s="92">
        <f>SUM(IF(Užs2!F74="PVC-08mm",(Užs2!E74/1000)*Užs2!L74,0)+(IF(Užs2!G74="PVC-08mm",(Užs2!E74/1000)*Užs2!L74,0)+(IF(Užs2!I74="PVC-08mm",(Užs2!H74/1000)*Užs2!L74,0)+(IF(Užs2!J74="PVC-08mm",(Užs2!H74/1000)*Užs2!L74,0)))))</f>
        <v>0</v>
      </c>
      <c r="W35" s="92">
        <f>SUM(IF(Užs2!F74="PVC-1mm",(Užs2!E74/1000)*Užs2!L74,0)+(IF(Užs2!G74="PVC-1mm",(Užs2!E74/1000)*Užs2!L74,0)+(IF(Užs2!I74="PVC-1mm",(Užs2!H74/1000)*Užs2!L74,0)+(IF(Užs2!J74="PVC-1mm",(Užs2!H74/1000)*Užs2!L74,0)))))</f>
        <v>0</v>
      </c>
      <c r="X35" s="92">
        <f>SUM(IF(Užs2!F74="PVC-2mm",(Užs2!E74/1000)*Užs2!L74,0)+(IF(Užs2!G74="PVC-2mm",(Užs2!E74/1000)*Užs2!L74,0)+(IF(Užs2!I74="PVC-2mm",(Užs2!H74/1000)*Užs2!L74,0)+(IF(Užs2!J74="PVC-2mm",(Užs2!H74/1000)*Užs2!L74,0)))))</f>
        <v>0</v>
      </c>
      <c r="Y35" s="92">
        <f>SUM(IF(Užs2!F74="PVC-42/2mm",(Užs2!E74/1000)*Užs2!L74,0)+(IF(Užs2!G74="PVC-42/2mm",(Užs2!E74/1000)*Užs2!L74,0)+(IF(Užs2!I74="PVC-42/2mm",(Užs2!H74/1000)*Užs2!L74,0)+(IF(Užs2!J74="PVC-42/2mm",(Užs2!H74/1000)*Užs2!L74,0)))))</f>
        <v>0</v>
      </c>
      <c r="Z35" s="313">
        <f>SUM(IF(Užs2!F74="BESIULIS-08mm",(Užs2!E74/1000)*Užs2!L74,0)+(IF(Užs2!G74="BESIULIS-08mm",(Užs2!E74/1000)*Užs2!L74,0)+(IF(Užs2!I74="BESIULIS-08mm",(Užs2!H74/1000)*Užs2!L74,0)+(IF(Užs2!J74="BESIULIS-08mm",(Užs2!H74/1000)*Užs2!L74,0)))))</f>
        <v>0</v>
      </c>
      <c r="AA35" s="313">
        <f>SUM(IF(Užs2!F74="BESIULIS-1mm",(Užs2!E74/1000)*Užs2!L74,0)+(IF(Užs2!G74="BESIULIS-1mm",(Užs2!E74/1000)*Užs2!L74,0)+(IF(Užs2!I74="BESIULIS-1mm",(Užs2!H74/1000)*Užs2!L74,0)+(IF(Užs2!J74="BESIULIS-1mm",(Užs2!H74/1000)*Užs2!L74,0)))))</f>
        <v>0</v>
      </c>
      <c r="AB35" s="313">
        <f>SUM(IF(Užs2!F74="BESIULIS-2mm",(Užs2!E74/1000)*Užs2!L74,0)+(IF(Užs2!G74="BESIULIS-2mm",(Užs2!E74/1000)*Užs2!L74,0)+(IF(Užs2!I74="BESIULIS-2mm",(Užs2!H74/1000)*Užs2!L74,0)+(IF(Užs2!J74="BESIULIS-2mm",(Užs2!H74/1000)*Užs2!L74,0)))))</f>
        <v>0</v>
      </c>
      <c r="AC35" s="93">
        <f>SUM(IF(Užs2!F74="KLIEN-PVC-04mm",(Užs2!E74/1000)*Užs2!L74,0)+(IF(Užs2!G74="KLIEN-PVC-04mm",(Užs2!E74/1000)*Užs2!L74,0)+(IF(Užs2!I74="KLIEN-PVC-04mm",(Užs2!H74/1000)*Užs2!L74,0)+(IF(Užs2!J74="KLIEN-PVC-04mm",(Užs2!H74/1000)*Užs2!L74,0)))))</f>
        <v>0</v>
      </c>
      <c r="AD35" s="93">
        <f>SUM(IF(Užs2!F74="KLIEN-PVC-06mm",(Užs2!E74/1000)*Užs2!L74,0)+(IF(Užs2!G74="KLIEN-PVC-06mm",(Užs2!E74/1000)*Užs2!L74,0)+(IF(Užs2!I74="KLIEN-PVC-06mm",(Užs2!H74/1000)*Užs2!L74,0)+(IF(Užs2!J74="KLIEN-PVC-06mm",(Užs2!H74/1000)*Užs2!L74,0)))))</f>
        <v>0</v>
      </c>
      <c r="AE35" s="93">
        <f>SUM(IF(Užs2!F74="KLIEN-PVC-08mm",(Užs2!E74/1000)*Užs2!L74,0)+(IF(Užs2!G74="KLIEN-PVC-08mm",(Užs2!E74/1000)*Užs2!L74,0)+(IF(Užs2!I74="KLIEN-PVC-08mm",(Užs2!H74/1000)*Užs2!L74,0)+(IF(Užs2!J74="KLIEN-PVC-08mm",(Užs2!H74/1000)*Užs2!L74,0)))))</f>
        <v>0</v>
      </c>
      <c r="AF35" s="93">
        <f>SUM(IF(Užs2!F74="KLIEN-PVC-1mm",(Užs2!E74/1000)*Užs2!L74,0)+(IF(Užs2!G74="KLIEN-PVC-1mm",(Užs2!E74/1000)*Užs2!L74,0)+(IF(Užs2!I74="KLIEN-PVC-1mm",(Užs2!H74/1000)*Užs2!L74,0)+(IF(Užs2!J74="KLIEN-PVC-1mm",(Užs2!H74/1000)*Užs2!L74,0)))))</f>
        <v>0</v>
      </c>
      <c r="AG35" s="93">
        <f>SUM(IF(Užs2!F74="KLIEN-PVC-2mm",(Užs2!E74/1000)*Užs2!L74,0)+(IF(Užs2!G74="KLIEN-PVC-2mm",(Užs2!E74/1000)*Užs2!L74,0)+(IF(Užs2!I74="KLIEN-PVC-2mm",(Užs2!H74/1000)*Užs2!L74,0)+(IF(Užs2!J74="KLIEN-PVC-2mm",(Užs2!H74/1000)*Užs2!L74,0)))))</f>
        <v>0</v>
      </c>
      <c r="AH35" s="93">
        <f>SUM(IF(Užs2!F74="KLIEN-PVC-42/2mm",(Užs2!E74/1000)*Užs2!L74,0)+(IF(Užs2!G74="KLIEN-PVC-42/2mm",(Užs2!E74/1000)*Užs2!L74,0)+(IF(Užs2!I74="KLIEN-PVC-42/2mm",(Užs2!H74/1000)*Užs2!L74,0)+(IF(Užs2!J74="KLIEN-PVC-42/2mm",(Užs2!H74/1000)*Užs2!L74,0)))))</f>
        <v>0</v>
      </c>
      <c r="AI35" s="315">
        <f>SUM(IF(Užs2!F74="KLIEN-BESIUL-08mm",(Užs2!E74/1000)*Užs2!L74,0)+(IF(Užs2!G74="KLIEN-BESIUL-08mm",(Užs2!E74/1000)*Užs2!L74,0)+(IF(Užs2!I74="KLIEN-BESIUL-08mm",(Užs2!H74/1000)*Užs2!L74,0)+(IF(Užs2!J74="KLIEN-BESIUL-08mm",(Užs2!H74/1000)*Užs2!L74,0)))))</f>
        <v>0</v>
      </c>
      <c r="AJ35" s="315">
        <f>SUM(IF(Užs2!F74="KLIEN-BESIUL-1mm",(Užs2!E74/1000)*Užs2!L74,0)+(IF(Užs2!G74="KLIEN-BESIUL-1mm",(Užs2!E74/1000)*Užs2!L74,0)+(IF(Užs2!I74="KLIEN-BESIUL-1mm",(Užs2!H74/1000)*Užs2!L74,0)+(IF(Užs2!J74="KLIEN-BESIUL-1mm",(Užs2!H74/1000)*Užs2!L74,0)))))</f>
        <v>0</v>
      </c>
      <c r="AK35" s="315">
        <f>SUM(IF(Užs2!F74="KLIEN-BESIUL-2mm",(Užs2!E74/1000)*Užs2!L74,0)+(IF(Užs2!G74="KLIEN-BESIUL-2mm",(Užs2!E74/1000)*Užs2!L74,0)+(IF(Užs2!I74="KLIEN-BESIUL-2mm",(Užs2!H74/1000)*Užs2!L74,0)+(IF(Užs2!J74="KLIEN-BESIUL-2mm",(Užs2!H74/1000)*Užs2!L74,0)))))</f>
        <v>0</v>
      </c>
      <c r="AL35" s="94">
        <f>SUM(IF(Užs2!F74="NE-PL-PVC-04mm",(Užs2!E74/1000)*Užs2!L74,0)+(IF(Užs2!G74="NE-PL-PVC-04mm",(Užs2!E74/1000)*Užs2!L74,0)+(IF(Užs2!I74="NE-PL-PVC-04mm",(Užs2!H74/1000)*Užs2!L74,0)+(IF(Užs2!J74="NE-PL-PVC-04mm",(Užs2!H74/1000)*Užs2!L74,0)))))</f>
        <v>0</v>
      </c>
      <c r="AM35" s="94">
        <f>SUM(IF(Užs2!F74="NE-PL-PVC-06mm",(Užs2!E74/1000)*Užs2!L74,0)+(IF(Užs2!G74="NE-PL-PVC-06mm",(Užs2!E74/1000)*Užs2!L74,0)+(IF(Užs2!I74="NE-PL-PVC-06mm",(Užs2!H74/1000)*Užs2!L74,0)+(IF(Užs2!J74="NE-PL-PVC-06mm",(Užs2!H74/1000)*Užs2!L74,0)))))</f>
        <v>0</v>
      </c>
      <c r="AN35" s="94">
        <f>SUM(IF(Užs2!F74="NE-PL-PVC-08mm",(Užs2!E74/1000)*Užs2!L74,0)+(IF(Užs2!G74="NE-PL-PVC-08mm",(Užs2!E74/1000)*Užs2!L74,0)+(IF(Užs2!I74="NE-PL-PVC-08mm",(Užs2!H74/1000)*Užs2!L74,0)+(IF(Užs2!J74="NE-PL-PVC-08mm",(Užs2!H74/1000)*Užs2!L74,0)))))</f>
        <v>0</v>
      </c>
      <c r="AO35" s="94">
        <f>SUM(IF(Užs2!F74="NE-PL-PVC-1mm",(Užs2!E74/1000)*Užs2!L74,0)+(IF(Užs2!G74="NE-PL-PVC-1mm",(Užs2!E74/1000)*Užs2!L74,0)+(IF(Užs2!I74="NE-PL-PVC-1mm",(Užs2!H74/1000)*Užs2!L74,0)+(IF(Užs2!J74="NE-PL-PVC-1mm",(Užs2!H74/1000)*Užs2!L74,0)))))</f>
        <v>0</v>
      </c>
      <c r="AP35" s="94">
        <f>SUM(IF(Užs2!F74="NE-PL-PVC-2mm",(Užs2!E74/1000)*Užs2!L74,0)+(IF(Užs2!G74="NE-PL-PVC-2mm",(Užs2!E74/1000)*Užs2!L74,0)+(IF(Užs2!I74="NE-PL-PVC-2mm",(Užs2!H74/1000)*Užs2!L74,0)+(IF(Užs2!J74="NE-PL-PVC-2mm",(Užs2!H74/1000)*Užs2!L74,0)))))</f>
        <v>0</v>
      </c>
      <c r="AQ35" s="94">
        <f>SUM(IF(Užs2!F74="NE-PL-PVC-42/2mm",(Užs2!E74/1000)*Užs2!L74,0)+(IF(Užs2!G74="NE-PL-PVC-42/2mm",(Užs2!E74/1000)*Užs2!L74,0)+(IF(Užs2!I74="NE-PL-PVC-42/2mm",(Užs2!H74/1000)*Užs2!L74,0)+(IF(Užs2!J74="NE-PL-PVC-42/2mm",(Užs2!H74/1000)*Užs2!L74,0)))))</f>
        <v>0</v>
      </c>
      <c r="AR35" s="79"/>
    </row>
    <row r="36" spans="1:44" ht="16.8">
      <c r="A36" s="79"/>
      <c r="B36" s="79"/>
      <c r="C36" s="95"/>
      <c r="D36" s="79"/>
      <c r="E36" s="79"/>
      <c r="F36" s="79"/>
      <c r="G36" s="79"/>
      <c r="H36" s="79"/>
      <c r="I36" s="79"/>
      <c r="J36" s="79"/>
      <c r="K36" s="87">
        <v>35</v>
      </c>
      <c r="L36" s="88">
        <f>Užs2!L75</f>
        <v>0</v>
      </c>
      <c r="M36" s="89">
        <f>(Užs2!E75/1000)*(Užs2!H75/1000)*Užs2!L75</f>
        <v>0</v>
      </c>
      <c r="N36" s="90">
        <f>SUM(IF(Užs2!F75="MEL",(Užs2!E75/1000)*Užs2!L75,0)+(IF(Užs2!G75="MEL",(Užs2!E75/1000)*Užs2!L75,0)+(IF(Užs2!I75="MEL",(Užs2!H75/1000)*Užs2!L75,0)+(IF(Užs2!J75="MEL",(Užs2!H75/1000)*Užs2!L75,0)))))</f>
        <v>0</v>
      </c>
      <c r="O36" s="91">
        <f>SUM(IF(Užs2!F75="MEL-BALTAS",(Užs2!E75/1000)*Užs2!L75,0)+(IF(Užs2!G75="MEL-BALTAS",(Užs2!E75/1000)*Užs2!L75,0)+(IF(Užs2!I75="MEL-BALTAS",(Užs2!H75/1000)*Užs2!L75,0)+(IF(Užs2!J75="MEL-BALTAS",(Užs2!H75/1000)*Užs2!L75,0)))))</f>
        <v>0</v>
      </c>
      <c r="P36" s="91">
        <f>SUM(IF(Užs2!F75="MEL-PILKAS",(Užs2!E75/1000)*Užs2!L75,0)+(IF(Užs2!G75="MEL-PILKAS",(Užs2!E75/1000)*Užs2!L75,0)+(IF(Užs2!I75="MEL-PILKAS",(Užs2!H75/1000)*Užs2!L75,0)+(IF(Užs2!J75="MEL-PILKAS",(Užs2!H75/1000)*Užs2!L75,0)))))</f>
        <v>0</v>
      </c>
      <c r="Q36" s="91">
        <f>SUM(IF(Užs2!F75="MEL-KLIENTO",(Užs2!E75/1000)*Užs2!L75,0)+(IF(Užs2!G75="MEL-KLIENTO",(Užs2!E75/1000)*Užs2!L75,0)+(IF(Užs2!I75="MEL-KLIENTO",(Užs2!H75/1000)*Užs2!L75,0)+(IF(Užs2!J75="MEL-KLIENTO",(Užs2!H75/1000)*Užs2!L75,0)))))</f>
        <v>0</v>
      </c>
      <c r="R36" s="91">
        <f>SUM(IF(Užs2!F75="MEL-NE-PL",(Užs2!E75/1000)*Užs2!L75,0)+(IF(Užs2!G75="MEL-NE-PL",(Užs2!E75/1000)*Užs2!L75,0)+(IF(Užs2!I75="MEL-NE-PL",(Užs2!H75/1000)*Užs2!L75,0)+(IF(Užs2!J75="MEL-NE-PL",(Užs2!H75/1000)*Užs2!L75,0)))))</f>
        <v>0</v>
      </c>
      <c r="S36" s="91">
        <f>SUM(IF(Užs2!F75="MEL-40mm",(Užs2!E75/1000)*Užs2!L75,0)+(IF(Užs2!G75="MEL-40mm",(Užs2!E75/1000)*Užs2!L75,0)+(IF(Užs2!I75="MEL-40mm",(Užs2!H75/1000)*Užs2!L75,0)+(IF(Užs2!J75="MEL-40mm",(Užs2!H75/1000)*Užs2!L75,0)))))</f>
        <v>0</v>
      </c>
      <c r="T36" s="92">
        <f>SUM(IF(Užs2!F75="PVC-04mm",(Užs2!E75/1000)*Užs2!L75,0)+(IF(Užs2!G75="PVC-04mm",(Užs2!E75/1000)*Užs2!L75,0)+(IF(Užs2!I75="PVC-04mm",(Užs2!H75/1000)*Užs2!L75,0)+(IF(Užs2!J75="PVC-04mm",(Užs2!H75/1000)*Užs2!L75,0)))))</f>
        <v>0</v>
      </c>
      <c r="U36" s="92">
        <f>SUM(IF(Užs2!F75="PVC-06mm",(Užs2!E75/1000)*Užs2!L75,0)+(IF(Užs2!G75="PVC-06mm",(Užs2!E75/1000)*Užs2!L75,0)+(IF(Užs2!I75="PVC-06mm",(Užs2!H75/1000)*Užs2!L75,0)+(IF(Užs2!J75="PVC-06mm",(Užs2!H75/1000)*Užs2!L75,0)))))</f>
        <v>0</v>
      </c>
      <c r="V36" s="92">
        <f>SUM(IF(Užs2!F75="PVC-08mm",(Užs2!E75/1000)*Užs2!L75,0)+(IF(Užs2!G75="PVC-08mm",(Užs2!E75/1000)*Užs2!L75,0)+(IF(Užs2!I75="PVC-08mm",(Užs2!H75/1000)*Užs2!L75,0)+(IF(Užs2!J75="PVC-08mm",(Užs2!H75/1000)*Užs2!L75,0)))))</f>
        <v>0</v>
      </c>
      <c r="W36" s="92">
        <f>SUM(IF(Užs2!F75="PVC-1mm",(Užs2!E75/1000)*Užs2!L75,0)+(IF(Užs2!G75="PVC-1mm",(Užs2!E75/1000)*Užs2!L75,0)+(IF(Užs2!I75="PVC-1mm",(Užs2!H75/1000)*Užs2!L75,0)+(IF(Užs2!J75="PVC-1mm",(Užs2!H75/1000)*Užs2!L75,0)))))</f>
        <v>0</v>
      </c>
      <c r="X36" s="92">
        <f>SUM(IF(Užs2!F75="PVC-2mm",(Užs2!E75/1000)*Užs2!L75,0)+(IF(Užs2!G75="PVC-2mm",(Užs2!E75/1000)*Užs2!L75,0)+(IF(Užs2!I75="PVC-2mm",(Užs2!H75/1000)*Užs2!L75,0)+(IF(Užs2!J75="PVC-2mm",(Užs2!H75/1000)*Užs2!L75,0)))))</f>
        <v>0</v>
      </c>
      <c r="Y36" s="92">
        <f>SUM(IF(Užs2!F75="PVC-42/2mm",(Užs2!E75/1000)*Užs2!L75,0)+(IF(Užs2!G75="PVC-42/2mm",(Užs2!E75/1000)*Užs2!L75,0)+(IF(Užs2!I75="PVC-42/2mm",(Užs2!H75/1000)*Užs2!L75,0)+(IF(Užs2!J75="PVC-42/2mm",(Užs2!H75/1000)*Užs2!L75,0)))))</f>
        <v>0</v>
      </c>
      <c r="Z36" s="313">
        <f>SUM(IF(Užs2!F75="BESIULIS-08mm",(Užs2!E75/1000)*Užs2!L75,0)+(IF(Užs2!G75="BESIULIS-08mm",(Užs2!E75/1000)*Užs2!L75,0)+(IF(Užs2!I75="BESIULIS-08mm",(Užs2!H75/1000)*Užs2!L75,0)+(IF(Užs2!J75="BESIULIS-08mm",(Užs2!H75/1000)*Užs2!L75,0)))))</f>
        <v>0</v>
      </c>
      <c r="AA36" s="313">
        <f>SUM(IF(Užs2!F75="BESIULIS-1mm",(Užs2!E75/1000)*Užs2!L75,0)+(IF(Užs2!G75="BESIULIS-1mm",(Užs2!E75/1000)*Užs2!L75,0)+(IF(Užs2!I75="BESIULIS-1mm",(Užs2!H75/1000)*Užs2!L75,0)+(IF(Užs2!J75="BESIULIS-1mm",(Užs2!H75/1000)*Užs2!L75,0)))))</f>
        <v>0</v>
      </c>
      <c r="AB36" s="313">
        <f>SUM(IF(Užs2!F75="BESIULIS-2mm",(Užs2!E75/1000)*Užs2!L75,0)+(IF(Užs2!G75="BESIULIS-2mm",(Užs2!E75/1000)*Užs2!L75,0)+(IF(Užs2!I75="BESIULIS-2mm",(Užs2!H75/1000)*Užs2!L75,0)+(IF(Užs2!J75="BESIULIS-2mm",(Užs2!H75/1000)*Užs2!L75,0)))))</f>
        <v>0</v>
      </c>
      <c r="AC36" s="93">
        <f>SUM(IF(Užs2!F75="KLIEN-PVC-04mm",(Užs2!E75/1000)*Užs2!L75,0)+(IF(Užs2!G75="KLIEN-PVC-04mm",(Užs2!E75/1000)*Užs2!L75,0)+(IF(Užs2!I75="KLIEN-PVC-04mm",(Užs2!H75/1000)*Užs2!L75,0)+(IF(Užs2!J75="KLIEN-PVC-04mm",(Užs2!H75/1000)*Užs2!L75,0)))))</f>
        <v>0</v>
      </c>
      <c r="AD36" s="93">
        <f>SUM(IF(Užs2!F75="KLIEN-PVC-06mm",(Užs2!E75/1000)*Užs2!L75,0)+(IF(Užs2!G75="KLIEN-PVC-06mm",(Užs2!E75/1000)*Užs2!L75,0)+(IF(Užs2!I75="KLIEN-PVC-06mm",(Užs2!H75/1000)*Užs2!L75,0)+(IF(Užs2!J75="KLIEN-PVC-06mm",(Užs2!H75/1000)*Užs2!L75,0)))))</f>
        <v>0</v>
      </c>
      <c r="AE36" s="93">
        <f>SUM(IF(Užs2!F75="KLIEN-PVC-08mm",(Užs2!E75/1000)*Užs2!L75,0)+(IF(Užs2!G75="KLIEN-PVC-08mm",(Užs2!E75/1000)*Užs2!L75,0)+(IF(Užs2!I75="KLIEN-PVC-08mm",(Užs2!H75/1000)*Užs2!L75,0)+(IF(Užs2!J75="KLIEN-PVC-08mm",(Užs2!H75/1000)*Užs2!L75,0)))))</f>
        <v>0</v>
      </c>
      <c r="AF36" s="93">
        <f>SUM(IF(Užs2!F75="KLIEN-PVC-1mm",(Užs2!E75/1000)*Užs2!L75,0)+(IF(Užs2!G75="KLIEN-PVC-1mm",(Užs2!E75/1000)*Užs2!L75,0)+(IF(Užs2!I75="KLIEN-PVC-1mm",(Užs2!H75/1000)*Užs2!L75,0)+(IF(Užs2!J75="KLIEN-PVC-1mm",(Užs2!H75/1000)*Užs2!L75,0)))))</f>
        <v>0</v>
      </c>
      <c r="AG36" s="93">
        <f>SUM(IF(Užs2!F75="KLIEN-PVC-2mm",(Užs2!E75/1000)*Užs2!L75,0)+(IF(Užs2!G75="KLIEN-PVC-2mm",(Užs2!E75/1000)*Užs2!L75,0)+(IF(Užs2!I75="KLIEN-PVC-2mm",(Užs2!H75/1000)*Užs2!L75,0)+(IF(Užs2!J75="KLIEN-PVC-2mm",(Užs2!H75/1000)*Užs2!L75,0)))))</f>
        <v>0</v>
      </c>
      <c r="AH36" s="93">
        <f>SUM(IF(Užs2!F75="KLIEN-PVC-42/2mm",(Užs2!E75/1000)*Užs2!L75,0)+(IF(Užs2!G75="KLIEN-PVC-42/2mm",(Užs2!E75/1000)*Užs2!L75,0)+(IF(Užs2!I75="KLIEN-PVC-42/2mm",(Užs2!H75/1000)*Užs2!L75,0)+(IF(Užs2!J75="KLIEN-PVC-42/2mm",(Užs2!H75/1000)*Užs2!L75,0)))))</f>
        <v>0</v>
      </c>
      <c r="AI36" s="315">
        <f>SUM(IF(Užs2!F75="KLIEN-BESIUL-08mm",(Užs2!E75/1000)*Užs2!L75,0)+(IF(Užs2!G75="KLIEN-BESIUL-08mm",(Užs2!E75/1000)*Užs2!L75,0)+(IF(Užs2!I75="KLIEN-BESIUL-08mm",(Užs2!H75/1000)*Užs2!L75,0)+(IF(Užs2!J75="KLIEN-BESIUL-08mm",(Užs2!H75/1000)*Užs2!L75,0)))))</f>
        <v>0</v>
      </c>
      <c r="AJ36" s="315">
        <f>SUM(IF(Užs2!F75="KLIEN-BESIUL-1mm",(Užs2!E75/1000)*Užs2!L75,0)+(IF(Užs2!G75="KLIEN-BESIUL-1mm",(Užs2!E75/1000)*Užs2!L75,0)+(IF(Užs2!I75="KLIEN-BESIUL-1mm",(Užs2!H75/1000)*Užs2!L75,0)+(IF(Užs2!J75="KLIEN-BESIUL-1mm",(Užs2!H75/1000)*Užs2!L75,0)))))</f>
        <v>0</v>
      </c>
      <c r="AK36" s="315">
        <f>SUM(IF(Užs2!F75="KLIEN-BESIUL-2mm",(Užs2!E75/1000)*Užs2!L75,0)+(IF(Užs2!G75="KLIEN-BESIUL-2mm",(Užs2!E75/1000)*Užs2!L75,0)+(IF(Užs2!I75="KLIEN-BESIUL-2mm",(Užs2!H75/1000)*Užs2!L75,0)+(IF(Užs2!J75="KLIEN-BESIUL-2mm",(Užs2!H75/1000)*Užs2!L75,0)))))</f>
        <v>0</v>
      </c>
      <c r="AL36" s="94">
        <f>SUM(IF(Užs2!F75="NE-PL-PVC-04mm",(Užs2!E75/1000)*Užs2!L75,0)+(IF(Užs2!G75="NE-PL-PVC-04mm",(Užs2!E75/1000)*Užs2!L75,0)+(IF(Užs2!I75="NE-PL-PVC-04mm",(Užs2!H75/1000)*Užs2!L75,0)+(IF(Užs2!J75="NE-PL-PVC-04mm",(Užs2!H75/1000)*Užs2!L75,0)))))</f>
        <v>0</v>
      </c>
      <c r="AM36" s="94">
        <f>SUM(IF(Užs2!F75="NE-PL-PVC-06mm",(Užs2!E75/1000)*Užs2!L75,0)+(IF(Užs2!G75="NE-PL-PVC-06mm",(Užs2!E75/1000)*Užs2!L75,0)+(IF(Užs2!I75="NE-PL-PVC-06mm",(Užs2!H75/1000)*Užs2!L75,0)+(IF(Užs2!J75="NE-PL-PVC-06mm",(Užs2!H75/1000)*Užs2!L75,0)))))</f>
        <v>0</v>
      </c>
      <c r="AN36" s="94">
        <f>SUM(IF(Užs2!F75="NE-PL-PVC-08mm",(Užs2!E75/1000)*Užs2!L75,0)+(IF(Užs2!G75="NE-PL-PVC-08mm",(Užs2!E75/1000)*Užs2!L75,0)+(IF(Užs2!I75="NE-PL-PVC-08mm",(Užs2!H75/1000)*Užs2!L75,0)+(IF(Užs2!J75="NE-PL-PVC-08mm",(Užs2!H75/1000)*Užs2!L75,0)))))</f>
        <v>0</v>
      </c>
      <c r="AO36" s="94">
        <f>SUM(IF(Užs2!F75="NE-PL-PVC-1mm",(Užs2!E75/1000)*Užs2!L75,0)+(IF(Užs2!G75="NE-PL-PVC-1mm",(Užs2!E75/1000)*Užs2!L75,0)+(IF(Užs2!I75="NE-PL-PVC-1mm",(Užs2!H75/1000)*Užs2!L75,0)+(IF(Užs2!J75="NE-PL-PVC-1mm",(Užs2!H75/1000)*Užs2!L75,0)))))</f>
        <v>0</v>
      </c>
      <c r="AP36" s="94">
        <f>SUM(IF(Užs2!F75="NE-PL-PVC-2mm",(Užs2!E75/1000)*Užs2!L75,0)+(IF(Užs2!G75="NE-PL-PVC-2mm",(Užs2!E75/1000)*Užs2!L75,0)+(IF(Užs2!I75="NE-PL-PVC-2mm",(Užs2!H75/1000)*Užs2!L75,0)+(IF(Užs2!J75="NE-PL-PVC-2mm",(Užs2!H75/1000)*Užs2!L75,0)))))</f>
        <v>0</v>
      </c>
      <c r="AQ36" s="94">
        <f>SUM(IF(Užs2!F75="NE-PL-PVC-42/2mm",(Užs2!E75/1000)*Užs2!L75,0)+(IF(Užs2!G75="NE-PL-PVC-42/2mm",(Užs2!E75/1000)*Užs2!L75,0)+(IF(Užs2!I75="NE-PL-PVC-42/2mm",(Užs2!H75/1000)*Užs2!L75,0)+(IF(Užs2!J75="NE-PL-PVC-42/2mm",(Užs2!H75/1000)*Užs2!L75,0)))))</f>
        <v>0</v>
      </c>
      <c r="AR36" s="79"/>
    </row>
    <row r="37" spans="1:44" ht="16.8">
      <c r="A37" s="79"/>
      <c r="B37" s="79"/>
      <c r="C37" s="95"/>
      <c r="D37" s="79"/>
      <c r="E37" s="79"/>
      <c r="F37" s="79"/>
      <c r="G37" s="79"/>
      <c r="H37" s="79"/>
      <c r="I37" s="79"/>
      <c r="J37" s="79"/>
      <c r="K37" s="87">
        <v>36</v>
      </c>
      <c r="L37" s="88">
        <f>Užs2!L76</f>
        <v>0</v>
      </c>
      <c r="M37" s="89">
        <f>(Užs2!E76/1000)*(Užs2!H76/1000)*Užs2!L76</f>
        <v>0</v>
      </c>
      <c r="N37" s="90">
        <f>SUM(IF(Užs2!F76="MEL",(Užs2!E76/1000)*Užs2!L76,0)+(IF(Užs2!G76="MEL",(Užs2!E76/1000)*Užs2!L76,0)+(IF(Užs2!I76="MEL",(Užs2!H76/1000)*Užs2!L76,0)+(IF(Užs2!J76="MEL",(Užs2!H76/1000)*Užs2!L76,0)))))</f>
        <v>0</v>
      </c>
      <c r="O37" s="91">
        <f>SUM(IF(Užs2!F76="MEL-BALTAS",(Užs2!E76/1000)*Užs2!L76,0)+(IF(Užs2!G76="MEL-BALTAS",(Užs2!E76/1000)*Užs2!L76,0)+(IF(Užs2!I76="MEL-BALTAS",(Užs2!H76/1000)*Užs2!L76,0)+(IF(Užs2!J76="MEL-BALTAS",(Užs2!H76/1000)*Užs2!L76,0)))))</f>
        <v>0</v>
      </c>
      <c r="P37" s="91">
        <f>SUM(IF(Užs2!F76="MEL-PILKAS",(Užs2!E76/1000)*Užs2!L76,0)+(IF(Užs2!G76="MEL-PILKAS",(Užs2!E76/1000)*Užs2!L76,0)+(IF(Užs2!I76="MEL-PILKAS",(Užs2!H76/1000)*Užs2!L76,0)+(IF(Užs2!J76="MEL-PILKAS",(Užs2!H76/1000)*Užs2!L76,0)))))</f>
        <v>0</v>
      </c>
      <c r="Q37" s="91">
        <f>SUM(IF(Užs2!F76="MEL-KLIENTO",(Užs2!E76/1000)*Užs2!L76,0)+(IF(Užs2!G76="MEL-KLIENTO",(Užs2!E76/1000)*Užs2!L76,0)+(IF(Užs2!I76="MEL-KLIENTO",(Užs2!H76/1000)*Užs2!L76,0)+(IF(Užs2!J76="MEL-KLIENTO",(Užs2!H76/1000)*Užs2!L76,0)))))</f>
        <v>0</v>
      </c>
      <c r="R37" s="91">
        <f>SUM(IF(Užs2!F76="MEL-NE-PL",(Užs2!E76/1000)*Užs2!L76,0)+(IF(Užs2!G76="MEL-NE-PL",(Užs2!E76/1000)*Užs2!L76,0)+(IF(Užs2!I76="MEL-NE-PL",(Užs2!H76/1000)*Užs2!L76,0)+(IF(Užs2!J76="MEL-NE-PL",(Užs2!H76/1000)*Užs2!L76,0)))))</f>
        <v>0</v>
      </c>
      <c r="S37" s="91">
        <f>SUM(IF(Užs2!F76="MEL-40mm",(Užs2!E76/1000)*Užs2!L76,0)+(IF(Užs2!G76="MEL-40mm",(Užs2!E76/1000)*Užs2!L76,0)+(IF(Užs2!I76="MEL-40mm",(Užs2!H76/1000)*Užs2!L76,0)+(IF(Užs2!J76="MEL-40mm",(Užs2!H76/1000)*Užs2!L76,0)))))</f>
        <v>0</v>
      </c>
      <c r="T37" s="92">
        <f>SUM(IF(Užs2!F76="PVC-04mm",(Užs2!E76/1000)*Užs2!L76,0)+(IF(Užs2!G76="PVC-04mm",(Užs2!E76/1000)*Užs2!L76,0)+(IF(Užs2!I76="PVC-04mm",(Užs2!H76/1000)*Užs2!L76,0)+(IF(Užs2!J76="PVC-04mm",(Užs2!H76/1000)*Užs2!L76,0)))))</f>
        <v>0</v>
      </c>
      <c r="U37" s="92">
        <f>SUM(IF(Užs2!F76="PVC-06mm",(Užs2!E76/1000)*Užs2!L76,0)+(IF(Užs2!G76="PVC-06mm",(Užs2!E76/1000)*Užs2!L76,0)+(IF(Užs2!I76="PVC-06mm",(Užs2!H76/1000)*Užs2!L76,0)+(IF(Užs2!J76="PVC-06mm",(Užs2!H76/1000)*Užs2!L76,0)))))</f>
        <v>0</v>
      </c>
      <c r="V37" s="92">
        <f>SUM(IF(Užs2!F76="PVC-08mm",(Užs2!E76/1000)*Užs2!L76,0)+(IF(Užs2!G76="PVC-08mm",(Užs2!E76/1000)*Užs2!L76,0)+(IF(Užs2!I76="PVC-08mm",(Užs2!H76/1000)*Užs2!L76,0)+(IF(Užs2!J76="PVC-08mm",(Užs2!H76/1000)*Užs2!L76,0)))))</f>
        <v>0</v>
      </c>
      <c r="W37" s="92">
        <f>SUM(IF(Užs2!F76="PVC-1mm",(Užs2!E76/1000)*Užs2!L76,0)+(IF(Užs2!G76="PVC-1mm",(Užs2!E76/1000)*Užs2!L76,0)+(IF(Užs2!I76="PVC-1mm",(Užs2!H76/1000)*Užs2!L76,0)+(IF(Užs2!J76="PVC-1mm",(Užs2!H76/1000)*Užs2!L76,0)))))</f>
        <v>0</v>
      </c>
      <c r="X37" s="92">
        <f>SUM(IF(Užs2!F76="PVC-2mm",(Užs2!E76/1000)*Užs2!L76,0)+(IF(Užs2!G76="PVC-2mm",(Užs2!E76/1000)*Užs2!L76,0)+(IF(Užs2!I76="PVC-2mm",(Užs2!H76/1000)*Užs2!L76,0)+(IF(Užs2!J76="PVC-2mm",(Užs2!H76/1000)*Užs2!L76,0)))))</f>
        <v>0</v>
      </c>
      <c r="Y37" s="92">
        <f>SUM(IF(Užs2!F76="PVC-42/2mm",(Užs2!E76/1000)*Užs2!L76,0)+(IF(Užs2!G76="PVC-42/2mm",(Užs2!E76/1000)*Užs2!L76,0)+(IF(Užs2!I76="PVC-42/2mm",(Užs2!H76/1000)*Užs2!L76,0)+(IF(Užs2!J76="PVC-42/2mm",(Užs2!H76/1000)*Užs2!L76,0)))))</f>
        <v>0</v>
      </c>
      <c r="Z37" s="313">
        <f>SUM(IF(Užs2!F76="BESIULIS-08mm",(Užs2!E76/1000)*Užs2!L76,0)+(IF(Užs2!G76="BESIULIS-08mm",(Užs2!E76/1000)*Užs2!L76,0)+(IF(Užs2!I76="BESIULIS-08mm",(Užs2!H76/1000)*Užs2!L76,0)+(IF(Užs2!J76="BESIULIS-08mm",(Užs2!H76/1000)*Užs2!L76,0)))))</f>
        <v>0</v>
      </c>
      <c r="AA37" s="313">
        <f>SUM(IF(Užs2!F76="BESIULIS-1mm",(Užs2!E76/1000)*Užs2!L76,0)+(IF(Užs2!G76="BESIULIS-1mm",(Užs2!E76/1000)*Užs2!L76,0)+(IF(Užs2!I76="BESIULIS-1mm",(Užs2!H76/1000)*Užs2!L76,0)+(IF(Užs2!J76="BESIULIS-1mm",(Užs2!H76/1000)*Užs2!L76,0)))))</f>
        <v>0</v>
      </c>
      <c r="AB37" s="313">
        <f>SUM(IF(Užs2!F76="BESIULIS-2mm",(Užs2!E76/1000)*Užs2!L76,0)+(IF(Užs2!G76="BESIULIS-2mm",(Užs2!E76/1000)*Užs2!L76,0)+(IF(Užs2!I76="BESIULIS-2mm",(Užs2!H76/1000)*Užs2!L76,0)+(IF(Užs2!J76="BESIULIS-2mm",(Užs2!H76/1000)*Užs2!L76,0)))))</f>
        <v>0</v>
      </c>
      <c r="AC37" s="93">
        <f>SUM(IF(Užs2!F76="KLIEN-PVC-04mm",(Užs2!E76/1000)*Užs2!L76,0)+(IF(Užs2!G76="KLIEN-PVC-04mm",(Užs2!E76/1000)*Užs2!L76,0)+(IF(Užs2!I76="KLIEN-PVC-04mm",(Užs2!H76/1000)*Užs2!L76,0)+(IF(Užs2!J76="KLIEN-PVC-04mm",(Užs2!H76/1000)*Užs2!L76,0)))))</f>
        <v>0</v>
      </c>
      <c r="AD37" s="93">
        <f>SUM(IF(Užs2!F76="KLIEN-PVC-06mm",(Užs2!E76/1000)*Užs2!L76,0)+(IF(Užs2!G76="KLIEN-PVC-06mm",(Užs2!E76/1000)*Užs2!L76,0)+(IF(Užs2!I76="KLIEN-PVC-06mm",(Užs2!H76/1000)*Užs2!L76,0)+(IF(Užs2!J76="KLIEN-PVC-06mm",(Užs2!H76/1000)*Užs2!L76,0)))))</f>
        <v>0</v>
      </c>
      <c r="AE37" s="93">
        <f>SUM(IF(Užs2!F76="KLIEN-PVC-08mm",(Užs2!E76/1000)*Užs2!L76,0)+(IF(Užs2!G76="KLIEN-PVC-08mm",(Užs2!E76/1000)*Užs2!L76,0)+(IF(Užs2!I76="KLIEN-PVC-08mm",(Užs2!H76/1000)*Užs2!L76,0)+(IF(Užs2!J76="KLIEN-PVC-08mm",(Užs2!H76/1000)*Užs2!L76,0)))))</f>
        <v>0</v>
      </c>
      <c r="AF37" s="93">
        <f>SUM(IF(Užs2!F76="KLIEN-PVC-1mm",(Užs2!E76/1000)*Užs2!L76,0)+(IF(Užs2!G76="KLIEN-PVC-1mm",(Užs2!E76/1000)*Užs2!L76,0)+(IF(Užs2!I76="KLIEN-PVC-1mm",(Užs2!H76/1000)*Užs2!L76,0)+(IF(Užs2!J76="KLIEN-PVC-1mm",(Užs2!H76/1000)*Užs2!L76,0)))))</f>
        <v>0</v>
      </c>
      <c r="AG37" s="93">
        <f>SUM(IF(Užs2!F76="KLIEN-PVC-2mm",(Užs2!E76/1000)*Užs2!L76,0)+(IF(Užs2!G76="KLIEN-PVC-2mm",(Užs2!E76/1000)*Užs2!L76,0)+(IF(Užs2!I76="KLIEN-PVC-2mm",(Užs2!H76/1000)*Užs2!L76,0)+(IF(Užs2!J76="KLIEN-PVC-2mm",(Užs2!H76/1000)*Užs2!L76,0)))))</f>
        <v>0</v>
      </c>
      <c r="AH37" s="93">
        <f>SUM(IF(Užs2!F76="KLIEN-PVC-42/2mm",(Užs2!E76/1000)*Užs2!L76,0)+(IF(Užs2!G76="KLIEN-PVC-42/2mm",(Užs2!E76/1000)*Užs2!L76,0)+(IF(Užs2!I76="KLIEN-PVC-42/2mm",(Užs2!H76/1000)*Užs2!L76,0)+(IF(Užs2!J76="KLIEN-PVC-42/2mm",(Užs2!H76/1000)*Užs2!L76,0)))))</f>
        <v>0</v>
      </c>
      <c r="AI37" s="315">
        <f>SUM(IF(Užs2!F76="KLIEN-BESIUL-08mm",(Užs2!E76/1000)*Užs2!L76,0)+(IF(Užs2!G76="KLIEN-BESIUL-08mm",(Užs2!E76/1000)*Užs2!L76,0)+(IF(Užs2!I76="KLIEN-BESIUL-08mm",(Užs2!H76/1000)*Užs2!L76,0)+(IF(Užs2!J76="KLIEN-BESIUL-08mm",(Užs2!H76/1000)*Užs2!L76,0)))))</f>
        <v>0</v>
      </c>
      <c r="AJ37" s="315">
        <f>SUM(IF(Užs2!F76="KLIEN-BESIUL-1mm",(Užs2!E76/1000)*Užs2!L76,0)+(IF(Užs2!G76="KLIEN-BESIUL-1mm",(Užs2!E76/1000)*Užs2!L76,0)+(IF(Užs2!I76="KLIEN-BESIUL-1mm",(Užs2!H76/1000)*Užs2!L76,0)+(IF(Užs2!J76="KLIEN-BESIUL-1mm",(Užs2!H76/1000)*Užs2!L76,0)))))</f>
        <v>0</v>
      </c>
      <c r="AK37" s="315">
        <f>SUM(IF(Užs2!F76="KLIEN-BESIUL-2mm",(Užs2!E76/1000)*Užs2!L76,0)+(IF(Užs2!G76="KLIEN-BESIUL-2mm",(Užs2!E76/1000)*Užs2!L76,0)+(IF(Užs2!I76="KLIEN-BESIUL-2mm",(Užs2!H76/1000)*Užs2!L76,0)+(IF(Užs2!J76="KLIEN-BESIUL-2mm",(Užs2!H76/1000)*Užs2!L76,0)))))</f>
        <v>0</v>
      </c>
      <c r="AL37" s="94">
        <f>SUM(IF(Užs2!F76="NE-PL-PVC-04mm",(Užs2!E76/1000)*Užs2!L76,0)+(IF(Užs2!G76="NE-PL-PVC-04mm",(Užs2!E76/1000)*Užs2!L76,0)+(IF(Užs2!I76="NE-PL-PVC-04mm",(Užs2!H76/1000)*Užs2!L76,0)+(IF(Užs2!J76="NE-PL-PVC-04mm",(Užs2!H76/1000)*Užs2!L76,0)))))</f>
        <v>0</v>
      </c>
      <c r="AM37" s="94">
        <f>SUM(IF(Užs2!F76="NE-PL-PVC-06mm",(Užs2!E76/1000)*Užs2!L76,0)+(IF(Užs2!G76="NE-PL-PVC-06mm",(Užs2!E76/1000)*Užs2!L76,0)+(IF(Užs2!I76="NE-PL-PVC-06mm",(Užs2!H76/1000)*Užs2!L76,0)+(IF(Užs2!J76="NE-PL-PVC-06mm",(Užs2!H76/1000)*Užs2!L76,0)))))</f>
        <v>0</v>
      </c>
      <c r="AN37" s="94">
        <f>SUM(IF(Užs2!F76="NE-PL-PVC-08mm",(Užs2!E76/1000)*Užs2!L76,0)+(IF(Užs2!G76="NE-PL-PVC-08mm",(Užs2!E76/1000)*Užs2!L76,0)+(IF(Užs2!I76="NE-PL-PVC-08mm",(Užs2!H76/1000)*Užs2!L76,0)+(IF(Užs2!J76="NE-PL-PVC-08mm",(Užs2!H76/1000)*Užs2!L76,0)))))</f>
        <v>0</v>
      </c>
      <c r="AO37" s="94">
        <f>SUM(IF(Užs2!F76="NE-PL-PVC-1mm",(Užs2!E76/1000)*Užs2!L76,0)+(IF(Užs2!G76="NE-PL-PVC-1mm",(Užs2!E76/1000)*Užs2!L76,0)+(IF(Užs2!I76="NE-PL-PVC-1mm",(Užs2!H76/1000)*Užs2!L76,0)+(IF(Užs2!J76="NE-PL-PVC-1mm",(Užs2!H76/1000)*Užs2!L76,0)))))</f>
        <v>0</v>
      </c>
      <c r="AP37" s="94">
        <f>SUM(IF(Užs2!F76="NE-PL-PVC-2mm",(Užs2!E76/1000)*Užs2!L76,0)+(IF(Užs2!G76="NE-PL-PVC-2mm",(Užs2!E76/1000)*Užs2!L76,0)+(IF(Užs2!I76="NE-PL-PVC-2mm",(Užs2!H76/1000)*Užs2!L76,0)+(IF(Užs2!J76="NE-PL-PVC-2mm",(Užs2!H76/1000)*Užs2!L76,0)))))</f>
        <v>0</v>
      </c>
      <c r="AQ37" s="94">
        <f>SUM(IF(Užs2!F76="NE-PL-PVC-42/2mm",(Užs2!E76/1000)*Užs2!L76,0)+(IF(Užs2!G76="NE-PL-PVC-42/2mm",(Užs2!E76/1000)*Užs2!L76,0)+(IF(Užs2!I76="NE-PL-PVC-42/2mm",(Užs2!H76/1000)*Užs2!L76,0)+(IF(Užs2!J76="NE-PL-PVC-42/2mm",(Užs2!H76/1000)*Užs2!L76,0)))))</f>
        <v>0</v>
      </c>
      <c r="AR37" s="79"/>
    </row>
    <row r="38" spans="1:44" ht="16.8">
      <c r="A38" s="79"/>
      <c r="B38" s="79"/>
      <c r="C38" s="95"/>
      <c r="D38" s="79"/>
      <c r="E38" s="79"/>
      <c r="F38" s="79"/>
      <c r="G38" s="79"/>
      <c r="H38" s="79"/>
      <c r="I38" s="79"/>
      <c r="J38" s="79"/>
      <c r="K38" s="87">
        <v>37</v>
      </c>
      <c r="L38" s="88">
        <f>Užs2!L77</f>
        <v>0</v>
      </c>
      <c r="M38" s="89">
        <f>(Užs2!E77/1000)*(Užs2!H77/1000)*Užs2!L77</f>
        <v>0</v>
      </c>
      <c r="N38" s="90">
        <f>SUM(IF(Užs2!F77="MEL",(Užs2!E77/1000)*Užs2!L77,0)+(IF(Užs2!G77="MEL",(Užs2!E77/1000)*Užs2!L77,0)+(IF(Užs2!I77="MEL",(Užs2!H77/1000)*Užs2!L77,0)+(IF(Užs2!J77="MEL",(Užs2!H77/1000)*Užs2!L77,0)))))</f>
        <v>0</v>
      </c>
      <c r="O38" s="91">
        <f>SUM(IF(Užs2!F77="MEL-BALTAS",(Užs2!E77/1000)*Užs2!L77,0)+(IF(Užs2!G77="MEL-BALTAS",(Užs2!E77/1000)*Užs2!L77,0)+(IF(Užs2!I77="MEL-BALTAS",(Užs2!H77/1000)*Užs2!L77,0)+(IF(Užs2!J77="MEL-BALTAS",(Užs2!H77/1000)*Užs2!L77,0)))))</f>
        <v>0</v>
      </c>
      <c r="P38" s="91">
        <f>SUM(IF(Užs2!F77="MEL-PILKAS",(Užs2!E77/1000)*Užs2!L77,0)+(IF(Užs2!G77="MEL-PILKAS",(Užs2!E77/1000)*Užs2!L77,0)+(IF(Užs2!I77="MEL-PILKAS",(Užs2!H77/1000)*Užs2!L77,0)+(IF(Užs2!J77="MEL-PILKAS",(Užs2!H77/1000)*Užs2!L77,0)))))</f>
        <v>0</v>
      </c>
      <c r="Q38" s="91">
        <f>SUM(IF(Užs2!F77="MEL-KLIENTO",(Užs2!E77/1000)*Užs2!L77,0)+(IF(Užs2!G77="MEL-KLIENTO",(Užs2!E77/1000)*Užs2!L77,0)+(IF(Užs2!I77="MEL-KLIENTO",(Užs2!H77/1000)*Užs2!L77,0)+(IF(Užs2!J77="MEL-KLIENTO",(Užs2!H77/1000)*Užs2!L77,0)))))</f>
        <v>0</v>
      </c>
      <c r="R38" s="91">
        <f>SUM(IF(Užs2!F77="MEL-NE-PL",(Užs2!E77/1000)*Užs2!L77,0)+(IF(Užs2!G77="MEL-NE-PL",(Užs2!E77/1000)*Užs2!L77,0)+(IF(Užs2!I77="MEL-NE-PL",(Užs2!H77/1000)*Užs2!L77,0)+(IF(Užs2!J77="MEL-NE-PL",(Užs2!H77/1000)*Užs2!L77,0)))))</f>
        <v>0</v>
      </c>
      <c r="S38" s="91">
        <f>SUM(IF(Užs2!F77="MEL-40mm",(Užs2!E77/1000)*Užs2!L77,0)+(IF(Užs2!G77="MEL-40mm",(Užs2!E77/1000)*Užs2!L77,0)+(IF(Užs2!I77="MEL-40mm",(Užs2!H77/1000)*Užs2!L77,0)+(IF(Užs2!J77="MEL-40mm",(Užs2!H77/1000)*Užs2!L77,0)))))</f>
        <v>0</v>
      </c>
      <c r="T38" s="92">
        <f>SUM(IF(Užs2!F77="PVC-04mm",(Užs2!E77/1000)*Užs2!L77,0)+(IF(Užs2!G77="PVC-04mm",(Užs2!E77/1000)*Užs2!L77,0)+(IF(Užs2!I77="PVC-04mm",(Užs2!H77/1000)*Užs2!L77,0)+(IF(Užs2!J77="PVC-04mm",(Užs2!H77/1000)*Užs2!L77,0)))))</f>
        <v>0</v>
      </c>
      <c r="U38" s="92">
        <f>SUM(IF(Užs2!F77="PVC-06mm",(Užs2!E77/1000)*Užs2!L77,0)+(IF(Užs2!G77="PVC-06mm",(Užs2!E77/1000)*Užs2!L77,0)+(IF(Užs2!I77="PVC-06mm",(Užs2!H77/1000)*Užs2!L77,0)+(IF(Užs2!J77="PVC-06mm",(Užs2!H77/1000)*Užs2!L77,0)))))</f>
        <v>0</v>
      </c>
      <c r="V38" s="92">
        <f>SUM(IF(Užs2!F77="PVC-08mm",(Užs2!E77/1000)*Užs2!L77,0)+(IF(Užs2!G77="PVC-08mm",(Užs2!E77/1000)*Užs2!L77,0)+(IF(Užs2!I77="PVC-08mm",(Užs2!H77/1000)*Užs2!L77,0)+(IF(Užs2!J77="PVC-08mm",(Užs2!H77/1000)*Užs2!L77,0)))))</f>
        <v>0</v>
      </c>
      <c r="W38" s="92">
        <f>SUM(IF(Užs2!F77="PVC-1mm",(Užs2!E77/1000)*Užs2!L77,0)+(IF(Užs2!G77="PVC-1mm",(Užs2!E77/1000)*Užs2!L77,0)+(IF(Užs2!I77="PVC-1mm",(Užs2!H77/1000)*Užs2!L77,0)+(IF(Užs2!J77="PVC-1mm",(Užs2!H77/1000)*Užs2!L77,0)))))</f>
        <v>0</v>
      </c>
      <c r="X38" s="92">
        <f>SUM(IF(Užs2!F77="PVC-2mm",(Užs2!E77/1000)*Užs2!L77,0)+(IF(Užs2!G77="PVC-2mm",(Užs2!E77/1000)*Užs2!L77,0)+(IF(Užs2!I77="PVC-2mm",(Užs2!H77/1000)*Užs2!L77,0)+(IF(Užs2!J77="PVC-2mm",(Užs2!H77/1000)*Užs2!L77,0)))))</f>
        <v>0</v>
      </c>
      <c r="Y38" s="92">
        <f>SUM(IF(Užs2!F77="PVC-42/2mm",(Užs2!E77/1000)*Užs2!L77,0)+(IF(Užs2!G77="PVC-42/2mm",(Užs2!E77/1000)*Užs2!L77,0)+(IF(Užs2!I77="PVC-42/2mm",(Užs2!H77/1000)*Užs2!L77,0)+(IF(Užs2!J77="PVC-42/2mm",(Užs2!H77/1000)*Užs2!L77,0)))))</f>
        <v>0</v>
      </c>
      <c r="Z38" s="313">
        <f>SUM(IF(Užs2!F77="BESIULIS-08mm",(Užs2!E77/1000)*Užs2!L77,0)+(IF(Užs2!G77="BESIULIS-08mm",(Užs2!E77/1000)*Užs2!L77,0)+(IF(Užs2!I77="BESIULIS-08mm",(Užs2!H77/1000)*Užs2!L77,0)+(IF(Užs2!J77="BESIULIS-08mm",(Užs2!H77/1000)*Užs2!L77,0)))))</f>
        <v>0</v>
      </c>
      <c r="AA38" s="313">
        <f>SUM(IF(Užs2!F77="BESIULIS-1mm",(Užs2!E77/1000)*Užs2!L77,0)+(IF(Užs2!G77="BESIULIS-1mm",(Užs2!E77/1000)*Užs2!L77,0)+(IF(Užs2!I77="BESIULIS-1mm",(Užs2!H77/1000)*Užs2!L77,0)+(IF(Užs2!J77="BESIULIS-1mm",(Užs2!H77/1000)*Užs2!L77,0)))))</f>
        <v>0</v>
      </c>
      <c r="AB38" s="313">
        <f>SUM(IF(Užs2!F77="BESIULIS-2mm",(Užs2!E77/1000)*Užs2!L77,0)+(IF(Užs2!G77="BESIULIS-2mm",(Užs2!E77/1000)*Užs2!L77,0)+(IF(Užs2!I77="BESIULIS-2mm",(Užs2!H77/1000)*Užs2!L77,0)+(IF(Užs2!J77="BESIULIS-2mm",(Užs2!H77/1000)*Užs2!L77,0)))))</f>
        <v>0</v>
      </c>
      <c r="AC38" s="93">
        <f>SUM(IF(Užs2!F77="KLIEN-PVC-04mm",(Užs2!E77/1000)*Užs2!L77,0)+(IF(Užs2!G77="KLIEN-PVC-04mm",(Užs2!E77/1000)*Užs2!L77,0)+(IF(Užs2!I77="KLIEN-PVC-04mm",(Užs2!H77/1000)*Užs2!L77,0)+(IF(Užs2!J77="KLIEN-PVC-04mm",(Užs2!H77/1000)*Užs2!L77,0)))))</f>
        <v>0</v>
      </c>
      <c r="AD38" s="93">
        <f>SUM(IF(Užs2!F77="KLIEN-PVC-06mm",(Užs2!E77/1000)*Užs2!L77,0)+(IF(Užs2!G77="KLIEN-PVC-06mm",(Užs2!E77/1000)*Užs2!L77,0)+(IF(Užs2!I77="KLIEN-PVC-06mm",(Užs2!H77/1000)*Užs2!L77,0)+(IF(Užs2!J77="KLIEN-PVC-06mm",(Užs2!H77/1000)*Užs2!L77,0)))))</f>
        <v>0</v>
      </c>
      <c r="AE38" s="93">
        <f>SUM(IF(Užs2!F77="KLIEN-PVC-08mm",(Užs2!E77/1000)*Užs2!L77,0)+(IF(Užs2!G77="KLIEN-PVC-08mm",(Užs2!E77/1000)*Užs2!L77,0)+(IF(Užs2!I77="KLIEN-PVC-08mm",(Užs2!H77/1000)*Užs2!L77,0)+(IF(Užs2!J77="KLIEN-PVC-08mm",(Užs2!H77/1000)*Užs2!L77,0)))))</f>
        <v>0</v>
      </c>
      <c r="AF38" s="93">
        <f>SUM(IF(Užs2!F77="KLIEN-PVC-1mm",(Užs2!E77/1000)*Užs2!L77,0)+(IF(Užs2!G77="KLIEN-PVC-1mm",(Užs2!E77/1000)*Užs2!L77,0)+(IF(Užs2!I77="KLIEN-PVC-1mm",(Užs2!H77/1000)*Užs2!L77,0)+(IF(Užs2!J77="KLIEN-PVC-1mm",(Užs2!H77/1000)*Užs2!L77,0)))))</f>
        <v>0</v>
      </c>
      <c r="AG38" s="93">
        <f>SUM(IF(Užs2!F77="KLIEN-PVC-2mm",(Užs2!E77/1000)*Užs2!L77,0)+(IF(Užs2!G77="KLIEN-PVC-2mm",(Užs2!E77/1000)*Užs2!L77,0)+(IF(Užs2!I77="KLIEN-PVC-2mm",(Užs2!H77/1000)*Užs2!L77,0)+(IF(Užs2!J77="KLIEN-PVC-2mm",(Užs2!H77/1000)*Užs2!L77,0)))))</f>
        <v>0</v>
      </c>
      <c r="AH38" s="93">
        <f>SUM(IF(Užs2!F77="KLIEN-PVC-42/2mm",(Užs2!E77/1000)*Užs2!L77,0)+(IF(Užs2!G77="KLIEN-PVC-42/2mm",(Užs2!E77/1000)*Užs2!L77,0)+(IF(Užs2!I77="KLIEN-PVC-42/2mm",(Užs2!H77/1000)*Užs2!L77,0)+(IF(Užs2!J77="KLIEN-PVC-42/2mm",(Užs2!H77/1000)*Užs2!L77,0)))))</f>
        <v>0</v>
      </c>
      <c r="AI38" s="315">
        <f>SUM(IF(Užs2!F77="KLIEN-BESIUL-08mm",(Užs2!E77/1000)*Užs2!L77,0)+(IF(Užs2!G77="KLIEN-BESIUL-08mm",(Užs2!E77/1000)*Užs2!L77,0)+(IF(Užs2!I77="KLIEN-BESIUL-08mm",(Užs2!H77/1000)*Užs2!L77,0)+(IF(Užs2!J77="KLIEN-BESIUL-08mm",(Užs2!H77/1000)*Užs2!L77,0)))))</f>
        <v>0</v>
      </c>
      <c r="AJ38" s="315">
        <f>SUM(IF(Užs2!F77="KLIEN-BESIUL-1mm",(Užs2!E77/1000)*Užs2!L77,0)+(IF(Užs2!G77="KLIEN-BESIUL-1mm",(Užs2!E77/1000)*Užs2!L77,0)+(IF(Užs2!I77="KLIEN-BESIUL-1mm",(Užs2!H77/1000)*Užs2!L77,0)+(IF(Užs2!J77="KLIEN-BESIUL-1mm",(Užs2!H77/1000)*Užs2!L77,0)))))</f>
        <v>0</v>
      </c>
      <c r="AK38" s="315">
        <f>SUM(IF(Užs2!F77="KLIEN-BESIUL-2mm",(Užs2!E77/1000)*Užs2!L77,0)+(IF(Užs2!G77="KLIEN-BESIUL-2mm",(Užs2!E77/1000)*Užs2!L77,0)+(IF(Užs2!I77="KLIEN-BESIUL-2mm",(Užs2!H77/1000)*Užs2!L77,0)+(IF(Užs2!J77="KLIEN-BESIUL-2mm",(Užs2!H77/1000)*Užs2!L77,0)))))</f>
        <v>0</v>
      </c>
      <c r="AL38" s="94">
        <f>SUM(IF(Užs2!F77="NE-PL-PVC-04mm",(Užs2!E77/1000)*Užs2!L77,0)+(IF(Užs2!G77="NE-PL-PVC-04mm",(Užs2!E77/1000)*Užs2!L77,0)+(IF(Užs2!I77="NE-PL-PVC-04mm",(Užs2!H77/1000)*Užs2!L77,0)+(IF(Užs2!J77="NE-PL-PVC-04mm",(Užs2!H77/1000)*Užs2!L77,0)))))</f>
        <v>0</v>
      </c>
      <c r="AM38" s="94">
        <f>SUM(IF(Užs2!F77="NE-PL-PVC-06mm",(Užs2!E77/1000)*Užs2!L77,0)+(IF(Užs2!G77="NE-PL-PVC-06mm",(Užs2!E77/1000)*Užs2!L77,0)+(IF(Užs2!I77="NE-PL-PVC-06mm",(Užs2!H77/1000)*Užs2!L77,0)+(IF(Užs2!J77="NE-PL-PVC-06mm",(Užs2!H77/1000)*Užs2!L77,0)))))</f>
        <v>0</v>
      </c>
      <c r="AN38" s="94">
        <f>SUM(IF(Užs2!F77="NE-PL-PVC-08mm",(Užs2!E77/1000)*Užs2!L77,0)+(IF(Užs2!G77="NE-PL-PVC-08mm",(Užs2!E77/1000)*Užs2!L77,0)+(IF(Užs2!I77="NE-PL-PVC-08mm",(Užs2!H77/1000)*Užs2!L77,0)+(IF(Užs2!J77="NE-PL-PVC-08mm",(Užs2!H77/1000)*Užs2!L77,0)))))</f>
        <v>0</v>
      </c>
      <c r="AO38" s="94">
        <f>SUM(IF(Užs2!F77="NE-PL-PVC-1mm",(Užs2!E77/1000)*Užs2!L77,0)+(IF(Užs2!G77="NE-PL-PVC-1mm",(Užs2!E77/1000)*Užs2!L77,0)+(IF(Užs2!I77="NE-PL-PVC-1mm",(Užs2!H77/1000)*Užs2!L77,0)+(IF(Užs2!J77="NE-PL-PVC-1mm",(Užs2!H77/1000)*Užs2!L77,0)))))</f>
        <v>0</v>
      </c>
      <c r="AP38" s="94">
        <f>SUM(IF(Užs2!F77="NE-PL-PVC-2mm",(Užs2!E77/1000)*Užs2!L77,0)+(IF(Užs2!G77="NE-PL-PVC-2mm",(Užs2!E77/1000)*Užs2!L77,0)+(IF(Užs2!I77="NE-PL-PVC-2mm",(Užs2!H77/1000)*Užs2!L77,0)+(IF(Užs2!J77="NE-PL-PVC-2mm",(Užs2!H77/1000)*Užs2!L77,0)))))</f>
        <v>0</v>
      </c>
      <c r="AQ38" s="94">
        <f>SUM(IF(Užs2!F77="NE-PL-PVC-42/2mm",(Užs2!E77/1000)*Užs2!L77,0)+(IF(Užs2!G77="NE-PL-PVC-42/2mm",(Užs2!E77/1000)*Užs2!L77,0)+(IF(Užs2!I77="NE-PL-PVC-42/2mm",(Užs2!H77/1000)*Užs2!L77,0)+(IF(Užs2!J77="NE-PL-PVC-42/2mm",(Užs2!H77/1000)*Užs2!L77,0)))))</f>
        <v>0</v>
      </c>
      <c r="AR38" s="79"/>
    </row>
    <row r="39" spans="1:44" ht="16.8">
      <c r="A39" s="79"/>
      <c r="B39" s="79"/>
      <c r="C39" s="95"/>
      <c r="D39" s="79"/>
      <c r="E39" s="79"/>
      <c r="F39" s="79"/>
      <c r="G39" s="79"/>
      <c r="H39" s="79"/>
      <c r="I39" s="79"/>
      <c r="J39" s="79"/>
      <c r="K39" s="87">
        <v>38</v>
      </c>
      <c r="L39" s="88">
        <f>Užs2!L78</f>
        <v>0</v>
      </c>
      <c r="M39" s="89">
        <f>(Užs2!E78/1000)*(Užs2!H78/1000)*Užs2!L78</f>
        <v>0</v>
      </c>
      <c r="N39" s="90">
        <f>SUM(IF(Užs2!F78="MEL",(Užs2!E78/1000)*Užs2!L78,0)+(IF(Užs2!G78="MEL",(Užs2!E78/1000)*Užs2!L78,0)+(IF(Užs2!I78="MEL",(Užs2!H78/1000)*Užs2!L78,0)+(IF(Užs2!J78="MEL",(Užs2!H78/1000)*Užs2!L78,0)))))</f>
        <v>0</v>
      </c>
      <c r="O39" s="91">
        <f>SUM(IF(Užs2!F78="MEL-BALTAS",(Užs2!E78/1000)*Užs2!L78,0)+(IF(Užs2!G78="MEL-BALTAS",(Užs2!E78/1000)*Užs2!L78,0)+(IF(Užs2!I78="MEL-BALTAS",(Užs2!H78/1000)*Užs2!L78,0)+(IF(Užs2!J78="MEL-BALTAS",(Užs2!H78/1000)*Užs2!L78,0)))))</f>
        <v>0</v>
      </c>
      <c r="P39" s="91">
        <f>SUM(IF(Užs2!F78="MEL-PILKAS",(Užs2!E78/1000)*Užs2!L78,0)+(IF(Užs2!G78="MEL-PILKAS",(Užs2!E78/1000)*Užs2!L78,0)+(IF(Užs2!I78="MEL-PILKAS",(Užs2!H78/1000)*Užs2!L78,0)+(IF(Užs2!J78="MEL-PILKAS",(Užs2!H78/1000)*Užs2!L78,0)))))</f>
        <v>0</v>
      </c>
      <c r="Q39" s="91">
        <f>SUM(IF(Užs2!F78="MEL-KLIENTO",(Užs2!E78/1000)*Užs2!L78,0)+(IF(Užs2!G78="MEL-KLIENTO",(Užs2!E78/1000)*Užs2!L78,0)+(IF(Užs2!I78="MEL-KLIENTO",(Užs2!H78/1000)*Užs2!L78,0)+(IF(Užs2!J78="MEL-KLIENTO",(Užs2!H78/1000)*Užs2!L78,0)))))</f>
        <v>0</v>
      </c>
      <c r="R39" s="91">
        <f>SUM(IF(Užs2!F78="MEL-NE-PL",(Užs2!E78/1000)*Užs2!L78,0)+(IF(Užs2!G78="MEL-NE-PL",(Užs2!E78/1000)*Užs2!L78,0)+(IF(Užs2!I78="MEL-NE-PL",(Užs2!H78/1000)*Užs2!L78,0)+(IF(Užs2!J78="MEL-NE-PL",(Užs2!H78/1000)*Užs2!L78,0)))))</f>
        <v>0</v>
      </c>
      <c r="S39" s="91">
        <f>SUM(IF(Užs2!F78="MEL-40mm",(Užs2!E78/1000)*Užs2!L78,0)+(IF(Užs2!G78="MEL-40mm",(Užs2!E78/1000)*Užs2!L78,0)+(IF(Užs2!I78="MEL-40mm",(Užs2!H78/1000)*Užs2!L78,0)+(IF(Užs2!J78="MEL-40mm",(Užs2!H78/1000)*Užs2!L78,0)))))</f>
        <v>0</v>
      </c>
      <c r="T39" s="92">
        <f>SUM(IF(Užs2!F78="PVC-04mm",(Užs2!E78/1000)*Užs2!L78,0)+(IF(Užs2!G78="PVC-04mm",(Užs2!E78/1000)*Užs2!L78,0)+(IF(Užs2!I78="PVC-04mm",(Užs2!H78/1000)*Užs2!L78,0)+(IF(Užs2!J78="PVC-04mm",(Užs2!H78/1000)*Užs2!L78,0)))))</f>
        <v>0</v>
      </c>
      <c r="U39" s="92">
        <f>SUM(IF(Užs2!F78="PVC-06mm",(Užs2!E78/1000)*Užs2!L78,0)+(IF(Užs2!G78="PVC-06mm",(Užs2!E78/1000)*Užs2!L78,0)+(IF(Užs2!I78="PVC-06mm",(Užs2!H78/1000)*Užs2!L78,0)+(IF(Užs2!J78="PVC-06mm",(Užs2!H78/1000)*Užs2!L78,0)))))</f>
        <v>0</v>
      </c>
      <c r="V39" s="92">
        <f>SUM(IF(Užs2!F78="PVC-08mm",(Užs2!E78/1000)*Užs2!L78,0)+(IF(Užs2!G78="PVC-08mm",(Užs2!E78/1000)*Užs2!L78,0)+(IF(Užs2!I78="PVC-08mm",(Užs2!H78/1000)*Užs2!L78,0)+(IF(Užs2!J78="PVC-08mm",(Užs2!H78/1000)*Užs2!L78,0)))))</f>
        <v>0</v>
      </c>
      <c r="W39" s="92">
        <f>SUM(IF(Užs2!F78="PVC-1mm",(Užs2!E78/1000)*Užs2!L78,0)+(IF(Užs2!G78="PVC-1mm",(Užs2!E78/1000)*Užs2!L78,0)+(IF(Užs2!I78="PVC-1mm",(Užs2!H78/1000)*Užs2!L78,0)+(IF(Užs2!J78="PVC-1mm",(Užs2!H78/1000)*Užs2!L78,0)))))</f>
        <v>0</v>
      </c>
      <c r="X39" s="92">
        <f>SUM(IF(Užs2!F78="PVC-2mm",(Užs2!E78/1000)*Užs2!L78,0)+(IF(Užs2!G78="PVC-2mm",(Užs2!E78/1000)*Užs2!L78,0)+(IF(Užs2!I78="PVC-2mm",(Užs2!H78/1000)*Užs2!L78,0)+(IF(Užs2!J78="PVC-2mm",(Užs2!H78/1000)*Užs2!L78,0)))))</f>
        <v>0</v>
      </c>
      <c r="Y39" s="92">
        <f>SUM(IF(Užs2!F78="PVC-42/2mm",(Užs2!E78/1000)*Užs2!L78,0)+(IF(Užs2!G78="PVC-42/2mm",(Užs2!E78/1000)*Užs2!L78,0)+(IF(Užs2!I78="PVC-42/2mm",(Užs2!H78/1000)*Užs2!L78,0)+(IF(Užs2!J78="PVC-42/2mm",(Užs2!H78/1000)*Užs2!L78,0)))))</f>
        <v>0</v>
      </c>
      <c r="Z39" s="313">
        <f>SUM(IF(Užs2!F78="BESIULIS-08mm",(Užs2!E78/1000)*Užs2!L78,0)+(IF(Užs2!G78="BESIULIS-08mm",(Užs2!E78/1000)*Užs2!L78,0)+(IF(Užs2!I78="BESIULIS-08mm",(Užs2!H78/1000)*Užs2!L78,0)+(IF(Užs2!J78="BESIULIS-08mm",(Užs2!H78/1000)*Užs2!L78,0)))))</f>
        <v>0</v>
      </c>
      <c r="AA39" s="313">
        <f>SUM(IF(Užs2!F78="BESIULIS-1mm",(Užs2!E78/1000)*Užs2!L78,0)+(IF(Užs2!G78="BESIULIS-1mm",(Užs2!E78/1000)*Užs2!L78,0)+(IF(Užs2!I78="BESIULIS-1mm",(Užs2!H78/1000)*Užs2!L78,0)+(IF(Užs2!J78="BESIULIS-1mm",(Užs2!H78/1000)*Užs2!L78,0)))))</f>
        <v>0</v>
      </c>
      <c r="AB39" s="313">
        <f>SUM(IF(Užs2!F78="BESIULIS-2mm",(Užs2!E78/1000)*Užs2!L78,0)+(IF(Užs2!G78="BESIULIS-2mm",(Užs2!E78/1000)*Užs2!L78,0)+(IF(Užs2!I78="BESIULIS-2mm",(Užs2!H78/1000)*Užs2!L78,0)+(IF(Užs2!J78="BESIULIS-2mm",(Užs2!H78/1000)*Užs2!L78,0)))))</f>
        <v>0</v>
      </c>
      <c r="AC39" s="93">
        <f>SUM(IF(Užs2!F78="KLIEN-PVC-04mm",(Užs2!E78/1000)*Užs2!L78,0)+(IF(Užs2!G78="KLIEN-PVC-04mm",(Užs2!E78/1000)*Užs2!L78,0)+(IF(Užs2!I78="KLIEN-PVC-04mm",(Užs2!H78/1000)*Užs2!L78,0)+(IF(Užs2!J78="KLIEN-PVC-04mm",(Užs2!H78/1000)*Užs2!L78,0)))))</f>
        <v>0</v>
      </c>
      <c r="AD39" s="93">
        <f>SUM(IF(Užs2!F78="KLIEN-PVC-06mm",(Užs2!E78/1000)*Užs2!L78,0)+(IF(Užs2!G78="KLIEN-PVC-06mm",(Užs2!E78/1000)*Užs2!L78,0)+(IF(Užs2!I78="KLIEN-PVC-06mm",(Užs2!H78/1000)*Užs2!L78,0)+(IF(Užs2!J78="KLIEN-PVC-06mm",(Užs2!H78/1000)*Užs2!L78,0)))))</f>
        <v>0</v>
      </c>
      <c r="AE39" s="93">
        <f>SUM(IF(Užs2!F78="KLIEN-PVC-08mm",(Užs2!E78/1000)*Užs2!L78,0)+(IF(Užs2!G78="KLIEN-PVC-08mm",(Užs2!E78/1000)*Užs2!L78,0)+(IF(Užs2!I78="KLIEN-PVC-08mm",(Užs2!H78/1000)*Užs2!L78,0)+(IF(Užs2!J78="KLIEN-PVC-08mm",(Užs2!H78/1000)*Užs2!L78,0)))))</f>
        <v>0</v>
      </c>
      <c r="AF39" s="93">
        <f>SUM(IF(Užs2!F78="KLIEN-PVC-1mm",(Užs2!E78/1000)*Užs2!L78,0)+(IF(Užs2!G78="KLIEN-PVC-1mm",(Užs2!E78/1000)*Užs2!L78,0)+(IF(Užs2!I78="KLIEN-PVC-1mm",(Užs2!H78/1000)*Užs2!L78,0)+(IF(Užs2!J78="KLIEN-PVC-1mm",(Užs2!H78/1000)*Užs2!L78,0)))))</f>
        <v>0</v>
      </c>
      <c r="AG39" s="93">
        <f>SUM(IF(Užs2!F78="KLIEN-PVC-2mm",(Užs2!E78/1000)*Užs2!L78,0)+(IF(Užs2!G78="KLIEN-PVC-2mm",(Užs2!E78/1000)*Užs2!L78,0)+(IF(Užs2!I78="KLIEN-PVC-2mm",(Užs2!H78/1000)*Užs2!L78,0)+(IF(Užs2!J78="KLIEN-PVC-2mm",(Užs2!H78/1000)*Užs2!L78,0)))))</f>
        <v>0</v>
      </c>
      <c r="AH39" s="93">
        <f>SUM(IF(Užs2!F78="KLIEN-PVC-42/2mm",(Užs2!E78/1000)*Užs2!L78,0)+(IF(Užs2!G78="KLIEN-PVC-42/2mm",(Užs2!E78/1000)*Užs2!L78,0)+(IF(Užs2!I78="KLIEN-PVC-42/2mm",(Užs2!H78/1000)*Užs2!L78,0)+(IF(Užs2!J78="KLIEN-PVC-42/2mm",(Užs2!H78/1000)*Užs2!L78,0)))))</f>
        <v>0</v>
      </c>
      <c r="AI39" s="315">
        <f>SUM(IF(Užs2!F78="KLIEN-BESIUL-08mm",(Užs2!E78/1000)*Užs2!L78,0)+(IF(Užs2!G78="KLIEN-BESIUL-08mm",(Užs2!E78/1000)*Užs2!L78,0)+(IF(Užs2!I78="KLIEN-BESIUL-08mm",(Užs2!H78/1000)*Užs2!L78,0)+(IF(Užs2!J78="KLIEN-BESIUL-08mm",(Užs2!H78/1000)*Užs2!L78,0)))))</f>
        <v>0</v>
      </c>
      <c r="AJ39" s="315">
        <f>SUM(IF(Užs2!F78="KLIEN-BESIUL-1mm",(Užs2!E78/1000)*Užs2!L78,0)+(IF(Užs2!G78="KLIEN-BESIUL-1mm",(Užs2!E78/1000)*Užs2!L78,0)+(IF(Užs2!I78="KLIEN-BESIUL-1mm",(Užs2!H78/1000)*Užs2!L78,0)+(IF(Užs2!J78="KLIEN-BESIUL-1mm",(Užs2!H78/1000)*Užs2!L78,0)))))</f>
        <v>0</v>
      </c>
      <c r="AK39" s="315">
        <f>SUM(IF(Užs2!F78="KLIEN-BESIUL-2mm",(Užs2!E78/1000)*Užs2!L78,0)+(IF(Užs2!G78="KLIEN-BESIUL-2mm",(Užs2!E78/1000)*Užs2!L78,0)+(IF(Užs2!I78="KLIEN-BESIUL-2mm",(Užs2!H78/1000)*Užs2!L78,0)+(IF(Užs2!J78="KLIEN-BESIUL-2mm",(Užs2!H78/1000)*Užs2!L78,0)))))</f>
        <v>0</v>
      </c>
      <c r="AL39" s="94">
        <f>SUM(IF(Užs2!F78="NE-PL-PVC-04mm",(Užs2!E78/1000)*Užs2!L78,0)+(IF(Užs2!G78="NE-PL-PVC-04mm",(Užs2!E78/1000)*Užs2!L78,0)+(IF(Užs2!I78="NE-PL-PVC-04mm",(Užs2!H78/1000)*Užs2!L78,0)+(IF(Užs2!J78="NE-PL-PVC-04mm",(Užs2!H78/1000)*Užs2!L78,0)))))</f>
        <v>0</v>
      </c>
      <c r="AM39" s="94">
        <f>SUM(IF(Užs2!F78="NE-PL-PVC-06mm",(Užs2!E78/1000)*Užs2!L78,0)+(IF(Užs2!G78="NE-PL-PVC-06mm",(Užs2!E78/1000)*Užs2!L78,0)+(IF(Užs2!I78="NE-PL-PVC-06mm",(Užs2!H78/1000)*Užs2!L78,0)+(IF(Užs2!J78="NE-PL-PVC-06mm",(Užs2!H78/1000)*Užs2!L78,0)))))</f>
        <v>0</v>
      </c>
      <c r="AN39" s="94">
        <f>SUM(IF(Užs2!F78="NE-PL-PVC-08mm",(Užs2!E78/1000)*Užs2!L78,0)+(IF(Užs2!G78="NE-PL-PVC-08mm",(Užs2!E78/1000)*Užs2!L78,0)+(IF(Užs2!I78="NE-PL-PVC-08mm",(Užs2!H78/1000)*Užs2!L78,0)+(IF(Užs2!J78="NE-PL-PVC-08mm",(Užs2!H78/1000)*Užs2!L78,0)))))</f>
        <v>0</v>
      </c>
      <c r="AO39" s="94">
        <f>SUM(IF(Užs2!F78="NE-PL-PVC-1mm",(Užs2!E78/1000)*Užs2!L78,0)+(IF(Užs2!G78="NE-PL-PVC-1mm",(Užs2!E78/1000)*Užs2!L78,0)+(IF(Užs2!I78="NE-PL-PVC-1mm",(Užs2!H78/1000)*Užs2!L78,0)+(IF(Užs2!J78="NE-PL-PVC-1mm",(Užs2!H78/1000)*Užs2!L78,0)))))</f>
        <v>0</v>
      </c>
      <c r="AP39" s="94">
        <f>SUM(IF(Užs2!F78="NE-PL-PVC-2mm",(Užs2!E78/1000)*Užs2!L78,0)+(IF(Užs2!G78="NE-PL-PVC-2mm",(Užs2!E78/1000)*Užs2!L78,0)+(IF(Užs2!I78="NE-PL-PVC-2mm",(Užs2!H78/1000)*Užs2!L78,0)+(IF(Užs2!J78="NE-PL-PVC-2mm",(Užs2!H78/1000)*Užs2!L78,0)))))</f>
        <v>0</v>
      </c>
      <c r="AQ39" s="94">
        <f>SUM(IF(Užs2!F78="NE-PL-PVC-42/2mm",(Užs2!E78/1000)*Užs2!L78,0)+(IF(Užs2!G78="NE-PL-PVC-42/2mm",(Užs2!E78/1000)*Užs2!L78,0)+(IF(Užs2!I78="NE-PL-PVC-42/2mm",(Užs2!H78/1000)*Užs2!L78,0)+(IF(Užs2!J78="NE-PL-PVC-42/2mm",(Užs2!H78/1000)*Užs2!L78,0)))))</f>
        <v>0</v>
      </c>
      <c r="AR39" s="79"/>
    </row>
    <row r="40" spans="1:44" ht="16.8">
      <c r="A40" s="79"/>
      <c r="B40" s="79"/>
      <c r="C40" s="95"/>
      <c r="D40" s="79"/>
      <c r="E40" s="79"/>
      <c r="F40" s="79"/>
      <c r="G40" s="79"/>
      <c r="H40" s="79"/>
      <c r="I40" s="79"/>
      <c r="J40" s="79"/>
      <c r="K40" s="87">
        <v>39</v>
      </c>
      <c r="L40" s="88">
        <f>Užs2!L79</f>
        <v>0</v>
      </c>
      <c r="M40" s="89">
        <f>(Užs2!E79/1000)*(Užs2!H79/1000)*Užs2!L79</f>
        <v>0</v>
      </c>
      <c r="N40" s="90">
        <f>SUM(IF(Užs2!F79="MEL",(Užs2!E79/1000)*Užs2!L79,0)+(IF(Užs2!G79="MEL",(Užs2!E79/1000)*Užs2!L79,0)+(IF(Užs2!I79="MEL",(Užs2!H79/1000)*Užs2!L79,0)+(IF(Užs2!J79="MEL",(Užs2!H79/1000)*Užs2!L79,0)))))</f>
        <v>0</v>
      </c>
      <c r="O40" s="91">
        <f>SUM(IF(Užs2!F79="MEL-BALTAS",(Užs2!E79/1000)*Užs2!L79,0)+(IF(Užs2!G79="MEL-BALTAS",(Užs2!E79/1000)*Užs2!L79,0)+(IF(Užs2!I79="MEL-BALTAS",(Užs2!H79/1000)*Užs2!L79,0)+(IF(Užs2!J79="MEL-BALTAS",(Užs2!H79/1000)*Užs2!L79,0)))))</f>
        <v>0</v>
      </c>
      <c r="P40" s="91">
        <f>SUM(IF(Užs2!F79="MEL-PILKAS",(Užs2!E79/1000)*Užs2!L79,0)+(IF(Užs2!G79="MEL-PILKAS",(Užs2!E79/1000)*Užs2!L79,0)+(IF(Užs2!I79="MEL-PILKAS",(Užs2!H79/1000)*Užs2!L79,0)+(IF(Užs2!J79="MEL-PILKAS",(Užs2!H79/1000)*Užs2!L79,0)))))</f>
        <v>0</v>
      </c>
      <c r="Q40" s="91">
        <f>SUM(IF(Užs2!F79="MEL-KLIENTO",(Užs2!E79/1000)*Užs2!L79,0)+(IF(Užs2!G79="MEL-KLIENTO",(Užs2!E79/1000)*Užs2!L79,0)+(IF(Užs2!I79="MEL-KLIENTO",(Užs2!H79/1000)*Užs2!L79,0)+(IF(Užs2!J79="MEL-KLIENTO",(Užs2!H79/1000)*Užs2!L79,0)))))</f>
        <v>0</v>
      </c>
      <c r="R40" s="91">
        <f>SUM(IF(Užs2!F79="MEL-NE-PL",(Užs2!E79/1000)*Užs2!L79,0)+(IF(Užs2!G79="MEL-NE-PL",(Užs2!E79/1000)*Užs2!L79,0)+(IF(Užs2!I79="MEL-NE-PL",(Užs2!H79/1000)*Užs2!L79,0)+(IF(Užs2!J79="MEL-NE-PL",(Užs2!H79/1000)*Užs2!L79,0)))))</f>
        <v>0</v>
      </c>
      <c r="S40" s="91">
        <f>SUM(IF(Užs2!F79="MEL-40mm",(Užs2!E79/1000)*Užs2!L79,0)+(IF(Užs2!G79="MEL-40mm",(Užs2!E79/1000)*Užs2!L79,0)+(IF(Užs2!I79="MEL-40mm",(Užs2!H79/1000)*Užs2!L79,0)+(IF(Užs2!J79="MEL-40mm",(Užs2!H79/1000)*Užs2!L79,0)))))</f>
        <v>0</v>
      </c>
      <c r="T40" s="92">
        <f>SUM(IF(Užs2!F79="PVC-04mm",(Užs2!E79/1000)*Užs2!L79,0)+(IF(Užs2!G79="PVC-04mm",(Užs2!E79/1000)*Užs2!L79,0)+(IF(Užs2!I79="PVC-04mm",(Užs2!H79/1000)*Užs2!L79,0)+(IF(Užs2!J79="PVC-04mm",(Užs2!H79/1000)*Užs2!L79,0)))))</f>
        <v>0</v>
      </c>
      <c r="U40" s="92">
        <f>SUM(IF(Užs2!F79="PVC-06mm",(Užs2!E79/1000)*Užs2!L79,0)+(IF(Užs2!G79="PVC-06mm",(Užs2!E79/1000)*Užs2!L79,0)+(IF(Užs2!I79="PVC-06mm",(Užs2!H79/1000)*Užs2!L79,0)+(IF(Užs2!J79="PVC-06mm",(Užs2!H79/1000)*Užs2!L79,0)))))</f>
        <v>0</v>
      </c>
      <c r="V40" s="92">
        <f>SUM(IF(Užs2!F79="PVC-08mm",(Užs2!E79/1000)*Užs2!L79,0)+(IF(Užs2!G79="PVC-08mm",(Užs2!E79/1000)*Užs2!L79,0)+(IF(Užs2!I79="PVC-08mm",(Užs2!H79/1000)*Užs2!L79,0)+(IF(Užs2!J79="PVC-08mm",(Užs2!H79/1000)*Užs2!L79,0)))))</f>
        <v>0</v>
      </c>
      <c r="W40" s="92">
        <f>SUM(IF(Užs2!F79="PVC-1mm",(Užs2!E79/1000)*Užs2!L79,0)+(IF(Užs2!G79="PVC-1mm",(Užs2!E79/1000)*Užs2!L79,0)+(IF(Užs2!I79="PVC-1mm",(Užs2!H79/1000)*Užs2!L79,0)+(IF(Užs2!J79="PVC-1mm",(Užs2!H79/1000)*Užs2!L79,0)))))</f>
        <v>0</v>
      </c>
      <c r="X40" s="92">
        <f>SUM(IF(Užs2!F79="PVC-2mm",(Užs2!E79/1000)*Užs2!L79,0)+(IF(Užs2!G79="PVC-2mm",(Užs2!E79/1000)*Užs2!L79,0)+(IF(Užs2!I79="PVC-2mm",(Užs2!H79/1000)*Užs2!L79,0)+(IF(Užs2!J79="PVC-2mm",(Užs2!H79/1000)*Užs2!L79,0)))))</f>
        <v>0</v>
      </c>
      <c r="Y40" s="92">
        <f>SUM(IF(Užs2!F79="PVC-42/2mm",(Užs2!E79/1000)*Užs2!L79,0)+(IF(Užs2!G79="PVC-42/2mm",(Užs2!E79/1000)*Užs2!L79,0)+(IF(Užs2!I79="PVC-42/2mm",(Užs2!H79/1000)*Užs2!L79,0)+(IF(Užs2!J79="PVC-42/2mm",(Užs2!H79/1000)*Užs2!L79,0)))))</f>
        <v>0</v>
      </c>
      <c r="Z40" s="313">
        <f>SUM(IF(Užs2!F79="BESIULIS-08mm",(Užs2!E79/1000)*Užs2!L79,0)+(IF(Užs2!G79="BESIULIS-08mm",(Užs2!E79/1000)*Užs2!L79,0)+(IF(Užs2!I79="BESIULIS-08mm",(Užs2!H79/1000)*Užs2!L79,0)+(IF(Užs2!J79="BESIULIS-08mm",(Užs2!H79/1000)*Užs2!L79,0)))))</f>
        <v>0</v>
      </c>
      <c r="AA40" s="313">
        <f>SUM(IF(Užs2!F79="BESIULIS-1mm",(Užs2!E79/1000)*Užs2!L79,0)+(IF(Užs2!G79="BESIULIS-1mm",(Užs2!E79/1000)*Užs2!L79,0)+(IF(Užs2!I79="BESIULIS-1mm",(Užs2!H79/1000)*Užs2!L79,0)+(IF(Užs2!J79="BESIULIS-1mm",(Užs2!H79/1000)*Užs2!L79,0)))))</f>
        <v>0</v>
      </c>
      <c r="AB40" s="313">
        <f>SUM(IF(Užs2!F79="BESIULIS-2mm",(Užs2!E79/1000)*Užs2!L79,0)+(IF(Užs2!G79="BESIULIS-2mm",(Užs2!E79/1000)*Užs2!L79,0)+(IF(Užs2!I79="BESIULIS-2mm",(Užs2!H79/1000)*Užs2!L79,0)+(IF(Užs2!J79="BESIULIS-2mm",(Užs2!H79/1000)*Užs2!L79,0)))))</f>
        <v>0</v>
      </c>
      <c r="AC40" s="93">
        <f>SUM(IF(Užs2!F79="KLIEN-PVC-04mm",(Užs2!E79/1000)*Užs2!L79,0)+(IF(Užs2!G79="KLIEN-PVC-04mm",(Užs2!E79/1000)*Užs2!L79,0)+(IF(Užs2!I79="KLIEN-PVC-04mm",(Užs2!H79/1000)*Užs2!L79,0)+(IF(Užs2!J79="KLIEN-PVC-04mm",(Užs2!H79/1000)*Užs2!L79,0)))))</f>
        <v>0</v>
      </c>
      <c r="AD40" s="93">
        <f>SUM(IF(Užs2!F79="KLIEN-PVC-06mm",(Užs2!E79/1000)*Užs2!L79,0)+(IF(Užs2!G79="KLIEN-PVC-06mm",(Užs2!E79/1000)*Užs2!L79,0)+(IF(Užs2!I79="KLIEN-PVC-06mm",(Užs2!H79/1000)*Užs2!L79,0)+(IF(Užs2!J79="KLIEN-PVC-06mm",(Užs2!H79/1000)*Užs2!L79,0)))))</f>
        <v>0</v>
      </c>
      <c r="AE40" s="93">
        <f>SUM(IF(Užs2!F79="KLIEN-PVC-08mm",(Užs2!E79/1000)*Užs2!L79,0)+(IF(Užs2!G79="KLIEN-PVC-08mm",(Užs2!E79/1000)*Užs2!L79,0)+(IF(Užs2!I79="KLIEN-PVC-08mm",(Užs2!H79/1000)*Užs2!L79,0)+(IF(Užs2!J79="KLIEN-PVC-08mm",(Užs2!H79/1000)*Užs2!L79,0)))))</f>
        <v>0</v>
      </c>
      <c r="AF40" s="93">
        <f>SUM(IF(Užs2!F79="KLIEN-PVC-1mm",(Užs2!E79/1000)*Užs2!L79,0)+(IF(Užs2!G79="KLIEN-PVC-1mm",(Užs2!E79/1000)*Užs2!L79,0)+(IF(Užs2!I79="KLIEN-PVC-1mm",(Užs2!H79/1000)*Užs2!L79,0)+(IF(Užs2!J79="KLIEN-PVC-1mm",(Užs2!H79/1000)*Užs2!L79,0)))))</f>
        <v>0</v>
      </c>
      <c r="AG40" s="93">
        <f>SUM(IF(Užs2!F79="KLIEN-PVC-2mm",(Užs2!E79/1000)*Užs2!L79,0)+(IF(Užs2!G79="KLIEN-PVC-2mm",(Užs2!E79/1000)*Užs2!L79,0)+(IF(Užs2!I79="KLIEN-PVC-2mm",(Užs2!H79/1000)*Užs2!L79,0)+(IF(Užs2!J79="KLIEN-PVC-2mm",(Užs2!H79/1000)*Užs2!L79,0)))))</f>
        <v>0</v>
      </c>
      <c r="AH40" s="93">
        <f>SUM(IF(Užs2!F79="KLIEN-PVC-42/2mm",(Užs2!E79/1000)*Užs2!L79,0)+(IF(Užs2!G79="KLIEN-PVC-42/2mm",(Užs2!E79/1000)*Užs2!L79,0)+(IF(Užs2!I79="KLIEN-PVC-42/2mm",(Užs2!H79/1000)*Užs2!L79,0)+(IF(Užs2!J79="KLIEN-PVC-42/2mm",(Užs2!H79/1000)*Užs2!L79,0)))))</f>
        <v>0</v>
      </c>
      <c r="AI40" s="315">
        <f>SUM(IF(Užs2!F79="KLIEN-BESIUL-08mm",(Užs2!E79/1000)*Užs2!L79,0)+(IF(Užs2!G79="KLIEN-BESIUL-08mm",(Užs2!E79/1000)*Užs2!L79,0)+(IF(Užs2!I79="KLIEN-BESIUL-08mm",(Užs2!H79/1000)*Užs2!L79,0)+(IF(Užs2!J79="KLIEN-BESIUL-08mm",(Užs2!H79/1000)*Užs2!L79,0)))))</f>
        <v>0</v>
      </c>
      <c r="AJ40" s="315">
        <f>SUM(IF(Užs2!F79="KLIEN-BESIUL-1mm",(Užs2!E79/1000)*Užs2!L79,0)+(IF(Užs2!G79="KLIEN-BESIUL-1mm",(Užs2!E79/1000)*Užs2!L79,0)+(IF(Užs2!I79="KLIEN-BESIUL-1mm",(Užs2!H79/1000)*Užs2!L79,0)+(IF(Užs2!J79="KLIEN-BESIUL-1mm",(Užs2!H79/1000)*Užs2!L79,0)))))</f>
        <v>0</v>
      </c>
      <c r="AK40" s="315">
        <f>SUM(IF(Užs2!F79="KLIEN-BESIUL-2mm",(Užs2!E79/1000)*Užs2!L79,0)+(IF(Užs2!G79="KLIEN-BESIUL-2mm",(Užs2!E79/1000)*Užs2!L79,0)+(IF(Užs2!I79="KLIEN-BESIUL-2mm",(Užs2!H79/1000)*Užs2!L79,0)+(IF(Užs2!J79="KLIEN-BESIUL-2mm",(Užs2!H79/1000)*Užs2!L79,0)))))</f>
        <v>0</v>
      </c>
      <c r="AL40" s="94">
        <f>SUM(IF(Užs2!F79="NE-PL-PVC-04mm",(Užs2!E79/1000)*Užs2!L79,0)+(IF(Užs2!G79="NE-PL-PVC-04mm",(Užs2!E79/1000)*Užs2!L79,0)+(IF(Užs2!I79="NE-PL-PVC-04mm",(Užs2!H79/1000)*Užs2!L79,0)+(IF(Užs2!J79="NE-PL-PVC-04mm",(Užs2!H79/1000)*Užs2!L79,0)))))</f>
        <v>0</v>
      </c>
      <c r="AM40" s="94">
        <f>SUM(IF(Užs2!F79="NE-PL-PVC-06mm",(Užs2!E79/1000)*Užs2!L79,0)+(IF(Užs2!G79="NE-PL-PVC-06mm",(Užs2!E79/1000)*Užs2!L79,0)+(IF(Užs2!I79="NE-PL-PVC-06mm",(Užs2!H79/1000)*Užs2!L79,0)+(IF(Užs2!J79="NE-PL-PVC-06mm",(Užs2!H79/1000)*Užs2!L79,0)))))</f>
        <v>0</v>
      </c>
      <c r="AN40" s="94">
        <f>SUM(IF(Užs2!F79="NE-PL-PVC-08mm",(Užs2!E79/1000)*Užs2!L79,0)+(IF(Užs2!G79="NE-PL-PVC-08mm",(Užs2!E79/1000)*Užs2!L79,0)+(IF(Užs2!I79="NE-PL-PVC-08mm",(Užs2!H79/1000)*Užs2!L79,0)+(IF(Užs2!J79="NE-PL-PVC-08mm",(Užs2!H79/1000)*Užs2!L79,0)))))</f>
        <v>0</v>
      </c>
      <c r="AO40" s="94">
        <f>SUM(IF(Užs2!F79="NE-PL-PVC-1mm",(Užs2!E79/1000)*Užs2!L79,0)+(IF(Užs2!G79="NE-PL-PVC-1mm",(Užs2!E79/1000)*Užs2!L79,0)+(IF(Užs2!I79="NE-PL-PVC-1mm",(Užs2!H79/1000)*Užs2!L79,0)+(IF(Užs2!J79="NE-PL-PVC-1mm",(Užs2!H79/1000)*Užs2!L79,0)))))</f>
        <v>0</v>
      </c>
      <c r="AP40" s="94">
        <f>SUM(IF(Užs2!F79="NE-PL-PVC-2mm",(Užs2!E79/1000)*Užs2!L79,0)+(IF(Užs2!G79="NE-PL-PVC-2mm",(Užs2!E79/1000)*Užs2!L79,0)+(IF(Užs2!I79="NE-PL-PVC-2mm",(Užs2!H79/1000)*Užs2!L79,0)+(IF(Užs2!J79="NE-PL-PVC-2mm",(Užs2!H79/1000)*Užs2!L79,0)))))</f>
        <v>0</v>
      </c>
      <c r="AQ40" s="94">
        <f>SUM(IF(Užs2!F79="NE-PL-PVC-42/2mm",(Užs2!E79/1000)*Užs2!L79,0)+(IF(Užs2!G79="NE-PL-PVC-42/2mm",(Užs2!E79/1000)*Užs2!L79,0)+(IF(Užs2!I79="NE-PL-PVC-42/2mm",(Užs2!H79/1000)*Užs2!L79,0)+(IF(Užs2!J79="NE-PL-PVC-42/2mm",(Užs2!H79/1000)*Užs2!L79,0)))))</f>
        <v>0</v>
      </c>
      <c r="AR40" s="79"/>
    </row>
    <row r="41" spans="1:44" ht="16.8">
      <c r="A41" s="79"/>
      <c r="B41" s="79"/>
      <c r="C41" s="95"/>
      <c r="D41" s="79"/>
      <c r="E41" s="79"/>
      <c r="F41" s="79"/>
      <c r="G41" s="79"/>
      <c r="H41" s="79"/>
      <c r="I41" s="79"/>
      <c r="J41" s="79"/>
      <c r="K41" s="87">
        <v>40</v>
      </c>
      <c r="L41" s="88">
        <f>Užs2!L80</f>
        <v>0</v>
      </c>
      <c r="M41" s="89">
        <f>(Užs2!E80/1000)*(Užs2!H80/1000)*Užs2!L80</f>
        <v>0</v>
      </c>
      <c r="N41" s="90">
        <f>SUM(IF(Užs2!F80="MEL",(Užs2!E80/1000)*Užs2!L80,0)+(IF(Užs2!G80="MEL",(Užs2!E80/1000)*Užs2!L80,0)+(IF(Užs2!I80="MEL",(Užs2!H80/1000)*Užs2!L80,0)+(IF(Užs2!J80="MEL",(Užs2!H80/1000)*Užs2!L80,0)))))</f>
        <v>0</v>
      </c>
      <c r="O41" s="91">
        <f>SUM(IF(Užs2!F80="MEL-BALTAS",(Užs2!E80/1000)*Užs2!L80,0)+(IF(Užs2!G80="MEL-BALTAS",(Užs2!E80/1000)*Užs2!L80,0)+(IF(Užs2!I80="MEL-BALTAS",(Užs2!H80/1000)*Užs2!L80,0)+(IF(Užs2!J80="MEL-BALTAS",(Užs2!H80/1000)*Užs2!L80,0)))))</f>
        <v>0</v>
      </c>
      <c r="P41" s="91">
        <f>SUM(IF(Užs2!F80="MEL-PILKAS",(Užs2!E80/1000)*Užs2!L80,0)+(IF(Užs2!G80="MEL-PILKAS",(Užs2!E80/1000)*Užs2!L80,0)+(IF(Užs2!I80="MEL-PILKAS",(Užs2!H80/1000)*Užs2!L80,0)+(IF(Užs2!J80="MEL-PILKAS",(Užs2!H80/1000)*Užs2!L80,0)))))</f>
        <v>0</v>
      </c>
      <c r="Q41" s="91">
        <f>SUM(IF(Užs2!F80="MEL-KLIENTO",(Užs2!E80/1000)*Užs2!L80,0)+(IF(Užs2!G80="MEL-KLIENTO",(Užs2!E80/1000)*Užs2!L80,0)+(IF(Užs2!I80="MEL-KLIENTO",(Užs2!H80/1000)*Užs2!L80,0)+(IF(Užs2!J80="MEL-KLIENTO",(Užs2!H80/1000)*Užs2!L80,0)))))</f>
        <v>0</v>
      </c>
      <c r="R41" s="91">
        <f>SUM(IF(Užs2!F80="MEL-NE-PL",(Užs2!E80/1000)*Užs2!L80,0)+(IF(Užs2!G80="MEL-NE-PL",(Užs2!E80/1000)*Užs2!L80,0)+(IF(Užs2!I80="MEL-NE-PL",(Užs2!H80/1000)*Užs2!L80,0)+(IF(Užs2!J80="MEL-NE-PL",(Užs2!H80/1000)*Užs2!L80,0)))))</f>
        <v>0</v>
      </c>
      <c r="S41" s="91">
        <f>SUM(IF(Užs2!F80="MEL-40mm",(Užs2!E80/1000)*Užs2!L80,0)+(IF(Užs2!G80="MEL-40mm",(Užs2!E80/1000)*Užs2!L80,0)+(IF(Užs2!I80="MEL-40mm",(Užs2!H80/1000)*Užs2!L80,0)+(IF(Užs2!J80="MEL-40mm",(Užs2!H80/1000)*Užs2!L80,0)))))</f>
        <v>0</v>
      </c>
      <c r="T41" s="92">
        <f>SUM(IF(Užs2!F80="PVC-04mm",(Užs2!E80/1000)*Užs2!L80,0)+(IF(Užs2!G80="PVC-04mm",(Užs2!E80/1000)*Užs2!L80,0)+(IF(Užs2!I80="PVC-04mm",(Užs2!H80/1000)*Užs2!L80,0)+(IF(Užs2!J80="PVC-04mm",(Užs2!H80/1000)*Užs2!L80,0)))))</f>
        <v>0</v>
      </c>
      <c r="U41" s="92">
        <f>SUM(IF(Užs2!F80="PVC-06mm",(Užs2!E80/1000)*Užs2!L80,0)+(IF(Užs2!G80="PVC-06mm",(Užs2!E80/1000)*Užs2!L80,0)+(IF(Užs2!I80="PVC-06mm",(Užs2!H80/1000)*Užs2!L80,0)+(IF(Užs2!J80="PVC-06mm",(Užs2!H80/1000)*Užs2!L80,0)))))</f>
        <v>0</v>
      </c>
      <c r="V41" s="92">
        <f>SUM(IF(Užs2!F80="PVC-08mm",(Užs2!E80/1000)*Užs2!L80,0)+(IF(Užs2!G80="PVC-08mm",(Užs2!E80/1000)*Užs2!L80,0)+(IF(Užs2!I80="PVC-08mm",(Užs2!H80/1000)*Užs2!L80,0)+(IF(Užs2!J80="PVC-08mm",(Užs2!H80/1000)*Užs2!L80,0)))))</f>
        <v>0</v>
      </c>
      <c r="W41" s="92">
        <f>SUM(IF(Užs2!F80="PVC-1mm",(Užs2!E80/1000)*Užs2!L80,0)+(IF(Užs2!G80="PVC-1mm",(Užs2!E80/1000)*Užs2!L80,0)+(IF(Užs2!I80="PVC-1mm",(Užs2!H80/1000)*Užs2!L80,0)+(IF(Užs2!J80="PVC-1mm",(Užs2!H80/1000)*Užs2!L80,0)))))</f>
        <v>0</v>
      </c>
      <c r="X41" s="92">
        <f>SUM(IF(Užs2!F80="PVC-2mm",(Užs2!E80/1000)*Užs2!L80,0)+(IF(Užs2!G80="PVC-2mm",(Užs2!E80/1000)*Užs2!L80,0)+(IF(Užs2!I80="PVC-2mm",(Užs2!H80/1000)*Užs2!L80,0)+(IF(Užs2!J80="PVC-2mm",(Užs2!H80/1000)*Užs2!L80,0)))))</f>
        <v>0</v>
      </c>
      <c r="Y41" s="92">
        <f>SUM(IF(Užs2!F80="PVC-42/2mm",(Užs2!E80/1000)*Užs2!L80,0)+(IF(Užs2!G80="PVC-42/2mm",(Užs2!E80/1000)*Užs2!L80,0)+(IF(Užs2!I80="PVC-42/2mm",(Užs2!H80/1000)*Užs2!L80,0)+(IF(Užs2!J80="PVC-42/2mm",(Užs2!H80/1000)*Užs2!L80,0)))))</f>
        <v>0</v>
      </c>
      <c r="Z41" s="313">
        <f>SUM(IF(Užs2!F80="BESIULIS-08mm",(Užs2!E80/1000)*Užs2!L80,0)+(IF(Užs2!G80="BESIULIS-08mm",(Užs2!E80/1000)*Užs2!L80,0)+(IF(Užs2!I80="BESIULIS-08mm",(Užs2!H80/1000)*Užs2!L80,0)+(IF(Užs2!J80="BESIULIS-08mm",(Užs2!H80/1000)*Užs2!L80,0)))))</f>
        <v>0</v>
      </c>
      <c r="AA41" s="313">
        <f>SUM(IF(Užs2!F80="BESIULIS-1mm",(Užs2!E80/1000)*Užs2!L80,0)+(IF(Užs2!G80="BESIULIS-1mm",(Užs2!E80/1000)*Užs2!L80,0)+(IF(Užs2!I80="BESIULIS-1mm",(Užs2!H80/1000)*Užs2!L80,0)+(IF(Užs2!J80="BESIULIS-1mm",(Užs2!H80/1000)*Užs2!L80,0)))))</f>
        <v>0</v>
      </c>
      <c r="AB41" s="313">
        <f>SUM(IF(Užs2!F80="BESIULIS-2mm",(Užs2!E80/1000)*Užs2!L80,0)+(IF(Užs2!G80="BESIULIS-2mm",(Užs2!E80/1000)*Užs2!L80,0)+(IF(Užs2!I80="BESIULIS-2mm",(Užs2!H80/1000)*Užs2!L80,0)+(IF(Užs2!J80="BESIULIS-2mm",(Užs2!H80/1000)*Užs2!L80,0)))))</f>
        <v>0</v>
      </c>
      <c r="AC41" s="93">
        <f>SUM(IF(Užs2!F80="KLIEN-PVC-04mm",(Užs2!E80/1000)*Užs2!L80,0)+(IF(Užs2!G80="KLIEN-PVC-04mm",(Užs2!E80/1000)*Užs2!L80,0)+(IF(Užs2!I80="KLIEN-PVC-04mm",(Užs2!H80/1000)*Užs2!L80,0)+(IF(Užs2!J80="KLIEN-PVC-04mm",(Užs2!H80/1000)*Užs2!L80,0)))))</f>
        <v>0</v>
      </c>
      <c r="AD41" s="93">
        <f>SUM(IF(Užs2!F80="KLIEN-PVC-06mm",(Užs2!E80/1000)*Užs2!L80,0)+(IF(Užs2!G80="KLIEN-PVC-06mm",(Užs2!E80/1000)*Užs2!L80,0)+(IF(Užs2!I80="KLIEN-PVC-06mm",(Užs2!H80/1000)*Užs2!L80,0)+(IF(Užs2!J80="KLIEN-PVC-06mm",(Užs2!H80/1000)*Užs2!L80,0)))))</f>
        <v>0</v>
      </c>
      <c r="AE41" s="93">
        <f>SUM(IF(Užs2!F80="KLIEN-PVC-08mm",(Užs2!E80/1000)*Užs2!L80,0)+(IF(Užs2!G80="KLIEN-PVC-08mm",(Užs2!E80/1000)*Užs2!L80,0)+(IF(Užs2!I80="KLIEN-PVC-08mm",(Užs2!H80/1000)*Užs2!L80,0)+(IF(Užs2!J80="KLIEN-PVC-08mm",(Užs2!H80/1000)*Užs2!L80,0)))))</f>
        <v>0</v>
      </c>
      <c r="AF41" s="93">
        <f>SUM(IF(Užs2!F80="KLIEN-PVC-1mm",(Užs2!E80/1000)*Užs2!L80,0)+(IF(Užs2!G80="KLIEN-PVC-1mm",(Užs2!E80/1000)*Užs2!L80,0)+(IF(Užs2!I80="KLIEN-PVC-1mm",(Užs2!H80/1000)*Užs2!L80,0)+(IF(Užs2!J80="KLIEN-PVC-1mm",(Užs2!H80/1000)*Užs2!L80,0)))))</f>
        <v>0</v>
      </c>
      <c r="AG41" s="93">
        <f>SUM(IF(Užs2!F80="KLIEN-PVC-2mm",(Užs2!E80/1000)*Užs2!L80,0)+(IF(Užs2!G80="KLIEN-PVC-2mm",(Užs2!E80/1000)*Užs2!L80,0)+(IF(Užs2!I80="KLIEN-PVC-2mm",(Užs2!H80/1000)*Užs2!L80,0)+(IF(Užs2!J80="KLIEN-PVC-2mm",(Užs2!H80/1000)*Užs2!L80,0)))))</f>
        <v>0</v>
      </c>
      <c r="AH41" s="93">
        <f>SUM(IF(Užs2!F80="KLIEN-PVC-42/2mm",(Užs2!E80/1000)*Užs2!L80,0)+(IF(Užs2!G80="KLIEN-PVC-42/2mm",(Užs2!E80/1000)*Užs2!L80,0)+(IF(Užs2!I80="KLIEN-PVC-42/2mm",(Užs2!H80/1000)*Užs2!L80,0)+(IF(Užs2!J80="KLIEN-PVC-42/2mm",(Užs2!H80/1000)*Užs2!L80,0)))))</f>
        <v>0</v>
      </c>
      <c r="AI41" s="315">
        <f>SUM(IF(Užs2!F80="KLIEN-BESIUL-08mm",(Užs2!E80/1000)*Užs2!L80,0)+(IF(Užs2!G80="KLIEN-BESIUL-08mm",(Užs2!E80/1000)*Užs2!L80,0)+(IF(Užs2!I80="KLIEN-BESIUL-08mm",(Užs2!H80/1000)*Užs2!L80,0)+(IF(Užs2!J80="KLIEN-BESIUL-08mm",(Užs2!H80/1000)*Užs2!L80,0)))))</f>
        <v>0</v>
      </c>
      <c r="AJ41" s="315">
        <f>SUM(IF(Užs2!F80="KLIEN-BESIUL-1mm",(Užs2!E80/1000)*Užs2!L80,0)+(IF(Užs2!G80="KLIEN-BESIUL-1mm",(Užs2!E80/1000)*Užs2!L80,0)+(IF(Užs2!I80="KLIEN-BESIUL-1mm",(Užs2!H80/1000)*Užs2!L80,0)+(IF(Užs2!J80="KLIEN-BESIUL-1mm",(Užs2!H80/1000)*Užs2!L80,0)))))</f>
        <v>0</v>
      </c>
      <c r="AK41" s="315">
        <f>SUM(IF(Užs2!F80="KLIEN-BESIUL-2mm",(Užs2!E80/1000)*Užs2!L80,0)+(IF(Užs2!G80="KLIEN-BESIUL-2mm",(Užs2!E80/1000)*Užs2!L80,0)+(IF(Užs2!I80="KLIEN-BESIUL-2mm",(Užs2!H80/1000)*Užs2!L80,0)+(IF(Užs2!J80="KLIEN-BESIUL-2mm",(Užs2!H80/1000)*Užs2!L80,0)))))</f>
        <v>0</v>
      </c>
      <c r="AL41" s="94">
        <f>SUM(IF(Užs2!F80="NE-PL-PVC-04mm",(Užs2!E80/1000)*Užs2!L80,0)+(IF(Užs2!G80="NE-PL-PVC-04mm",(Užs2!E80/1000)*Užs2!L80,0)+(IF(Užs2!I80="NE-PL-PVC-04mm",(Užs2!H80/1000)*Užs2!L80,0)+(IF(Užs2!J80="NE-PL-PVC-04mm",(Užs2!H80/1000)*Užs2!L80,0)))))</f>
        <v>0</v>
      </c>
      <c r="AM41" s="94">
        <f>SUM(IF(Užs2!F80="NE-PL-PVC-06mm",(Užs2!E80/1000)*Užs2!L80,0)+(IF(Užs2!G80="NE-PL-PVC-06mm",(Užs2!E80/1000)*Užs2!L80,0)+(IF(Užs2!I80="NE-PL-PVC-06mm",(Užs2!H80/1000)*Užs2!L80,0)+(IF(Užs2!J80="NE-PL-PVC-06mm",(Užs2!H80/1000)*Užs2!L80,0)))))</f>
        <v>0</v>
      </c>
      <c r="AN41" s="94">
        <f>SUM(IF(Užs2!F80="NE-PL-PVC-08mm",(Užs2!E80/1000)*Užs2!L80,0)+(IF(Užs2!G80="NE-PL-PVC-08mm",(Užs2!E80/1000)*Užs2!L80,0)+(IF(Užs2!I80="NE-PL-PVC-08mm",(Užs2!H80/1000)*Užs2!L80,0)+(IF(Užs2!J80="NE-PL-PVC-08mm",(Užs2!H80/1000)*Užs2!L80,0)))))</f>
        <v>0</v>
      </c>
      <c r="AO41" s="94">
        <f>SUM(IF(Užs2!F80="NE-PL-PVC-1mm",(Užs2!E80/1000)*Užs2!L80,0)+(IF(Užs2!G80="NE-PL-PVC-1mm",(Užs2!E80/1000)*Užs2!L80,0)+(IF(Užs2!I80="NE-PL-PVC-1mm",(Užs2!H80/1000)*Užs2!L80,0)+(IF(Užs2!J80="NE-PL-PVC-1mm",(Užs2!H80/1000)*Užs2!L80,0)))))</f>
        <v>0</v>
      </c>
      <c r="AP41" s="94">
        <f>SUM(IF(Užs2!F80="NE-PL-PVC-2mm",(Užs2!E80/1000)*Užs2!L80,0)+(IF(Užs2!G80="NE-PL-PVC-2mm",(Užs2!E80/1000)*Užs2!L80,0)+(IF(Užs2!I80="NE-PL-PVC-2mm",(Užs2!H80/1000)*Užs2!L80,0)+(IF(Užs2!J80="NE-PL-PVC-2mm",(Užs2!H80/1000)*Užs2!L80,0)))))</f>
        <v>0</v>
      </c>
      <c r="AQ41" s="94">
        <f>SUM(IF(Užs2!F80="NE-PL-PVC-42/2mm",(Užs2!E80/1000)*Užs2!L80,0)+(IF(Užs2!G80="NE-PL-PVC-42/2mm",(Užs2!E80/1000)*Užs2!L80,0)+(IF(Užs2!I80="NE-PL-PVC-42/2mm",(Užs2!H80/1000)*Užs2!L80,0)+(IF(Užs2!J80="NE-PL-PVC-42/2mm",(Užs2!H80/1000)*Užs2!L80,0)))))</f>
        <v>0</v>
      </c>
      <c r="AR41" s="79"/>
    </row>
    <row r="42" spans="1:44" ht="16.8">
      <c r="A42" s="79"/>
      <c r="B42" s="79"/>
      <c r="C42" s="95"/>
      <c r="D42" s="79"/>
      <c r="E42" s="79"/>
      <c r="F42" s="79"/>
      <c r="G42" s="79"/>
      <c r="H42" s="79"/>
      <c r="I42" s="79"/>
      <c r="J42" s="79"/>
      <c r="K42" s="87">
        <v>41</v>
      </c>
      <c r="L42" s="88">
        <f>Užs2!L81</f>
        <v>0</v>
      </c>
      <c r="M42" s="89">
        <f>(Užs2!E81/1000)*(Užs2!H81/1000)*Užs2!L81</f>
        <v>0</v>
      </c>
      <c r="N42" s="90">
        <f>SUM(IF(Užs2!F81="MEL",(Užs2!E81/1000)*Užs2!L81,0)+(IF(Užs2!G81="MEL",(Užs2!E81/1000)*Užs2!L81,0)+(IF(Užs2!I81="MEL",(Užs2!H81/1000)*Užs2!L81,0)+(IF(Užs2!J81="MEL",(Užs2!H81/1000)*Užs2!L81,0)))))</f>
        <v>0</v>
      </c>
      <c r="O42" s="91">
        <f>SUM(IF(Užs2!F81="MEL-BALTAS",(Užs2!E81/1000)*Užs2!L81,0)+(IF(Užs2!G81="MEL-BALTAS",(Užs2!E81/1000)*Užs2!L81,0)+(IF(Užs2!I81="MEL-BALTAS",(Užs2!H81/1000)*Užs2!L81,0)+(IF(Užs2!J81="MEL-BALTAS",(Užs2!H81/1000)*Užs2!L81,0)))))</f>
        <v>0</v>
      </c>
      <c r="P42" s="91">
        <f>SUM(IF(Užs2!F81="MEL-PILKAS",(Užs2!E81/1000)*Užs2!L81,0)+(IF(Užs2!G81="MEL-PILKAS",(Užs2!E81/1000)*Užs2!L81,0)+(IF(Užs2!I81="MEL-PILKAS",(Užs2!H81/1000)*Užs2!L81,0)+(IF(Užs2!J81="MEL-PILKAS",(Užs2!H81/1000)*Užs2!L81,0)))))</f>
        <v>0</v>
      </c>
      <c r="Q42" s="91">
        <f>SUM(IF(Užs2!F81="MEL-KLIENTO",(Užs2!E81/1000)*Užs2!L81,0)+(IF(Užs2!G81="MEL-KLIENTO",(Užs2!E81/1000)*Užs2!L81,0)+(IF(Užs2!I81="MEL-KLIENTO",(Užs2!H81/1000)*Užs2!L81,0)+(IF(Užs2!J81="MEL-KLIENTO",(Užs2!H81/1000)*Užs2!L81,0)))))</f>
        <v>0</v>
      </c>
      <c r="R42" s="91">
        <f>SUM(IF(Užs2!F81="MEL-NE-PL",(Užs2!E81/1000)*Užs2!L81,0)+(IF(Užs2!G81="MEL-NE-PL",(Užs2!E81/1000)*Užs2!L81,0)+(IF(Užs2!I81="MEL-NE-PL",(Užs2!H81/1000)*Užs2!L81,0)+(IF(Užs2!J81="MEL-NE-PL",(Užs2!H81/1000)*Užs2!L81,0)))))</f>
        <v>0</v>
      </c>
      <c r="S42" s="91">
        <f>SUM(IF(Užs2!F81="MEL-40mm",(Užs2!E81/1000)*Užs2!L81,0)+(IF(Užs2!G81="MEL-40mm",(Užs2!E81/1000)*Užs2!L81,0)+(IF(Užs2!I81="MEL-40mm",(Užs2!H81/1000)*Užs2!L81,0)+(IF(Užs2!J81="MEL-40mm",(Užs2!H81/1000)*Užs2!L81,0)))))</f>
        <v>0</v>
      </c>
      <c r="T42" s="92">
        <f>SUM(IF(Užs2!F81="PVC-04mm",(Užs2!E81/1000)*Užs2!L81,0)+(IF(Užs2!G81="PVC-04mm",(Užs2!E81/1000)*Užs2!L81,0)+(IF(Užs2!I81="PVC-04mm",(Užs2!H81/1000)*Užs2!L81,0)+(IF(Užs2!J81="PVC-04mm",(Užs2!H81/1000)*Užs2!L81,0)))))</f>
        <v>0</v>
      </c>
      <c r="U42" s="92">
        <f>SUM(IF(Užs2!F81="PVC-06mm",(Užs2!E81/1000)*Užs2!L81,0)+(IF(Užs2!G81="PVC-06mm",(Užs2!E81/1000)*Užs2!L81,0)+(IF(Užs2!I81="PVC-06mm",(Užs2!H81/1000)*Užs2!L81,0)+(IF(Užs2!J81="PVC-06mm",(Užs2!H81/1000)*Užs2!L81,0)))))</f>
        <v>0</v>
      </c>
      <c r="V42" s="92">
        <f>SUM(IF(Užs2!F81="PVC-08mm",(Užs2!E81/1000)*Užs2!L81,0)+(IF(Užs2!G81="PVC-08mm",(Užs2!E81/1000)*Užs2!L81,0)+(IF(Užs2!I81="PVC-08mm",(Užs2!H81/1000)*Užs2!L81,0)+(IF(Užs2!J81="PVC-08mm",(Užs2!H81/1000)*Užs2!L81,0)))))</f>
        <v>0</v>
      </c>
      <c r="W42" s="92">
        <f>SUM(IF(Užs2!F81="PVC-1mm",(Užs2!E81/1000)*Užs2!L81,0)+(IF(Užs2!G81="PVC-1mm",(Užs2!E81/1000)*Užs2!L81,0)+(IF(Užs2!I81="PVC-1mm",(Užs2!H81/1000)*Užs2!L81,0)+(IF(Užs2!J81="PVC-1mm",(Užs2!H81/1000)*Užs2!L81,0)))))</f>
        <v>0</v>
      </c>
      <c r="X42" s="92">
        <f>SUM(IF(Užs2!F81="PVC-2mm",(Užs2!E81/1000)*Užs2!L81,0)+(IF(Užs2!G81="PVC-2mm",(Užs2!E81/1000)*Užs2!L81,0)+(IF(Užs2!I81="PVC-2mm",(Užs2!H81/1000)*Užs2!L81,0)+(IF(Užs2!J81="PVC-2mm",(Užs2!H81/1000)*Užs2!L81,0)))))</f>
        <v>0</v>
      </c>
      <c r="Y42" s="92">
        <f>SUM(IF(Užs2!F81="PVC-42/2mm",(Užs2!E81/1000)*Užs2!L81,0)+(IF(Užs2!G81="PVC-42/2mm",(Užs2!E81/1000)*Užs2!L81,0)+(IF(Užs2!I81="PVC-42/2mm",(Užs2!H81/1000)*Užs2!L81,0)+(IF(Užs2!J81="PVC-42/2mm",(Užs2!H81/1000)*Užs2!L81,0)))))</f>
        <v>0</v>
      </c>
      <c r="Z42" s="313">
        <f>SUM(IF(Užs2!F81="BESIULIS-08mm",(Užs2!E81/1000)*Užs2!L81,0)+(IF(Užs2!G81="BESIULIS-08mm",(Užs2!E81/1000)*Užs2!L81,0)+(IF(Užs2!I81="BESIULIS-08mm",(Užs2!H81/1000)*Užs2!L81,0)+(IF(Užs2!J81="BESIULIS-08mm",(Užs2!H81/1000)*Užs2!L81,0)))))</f>
        <v>0</v>
      </c>
      <c r="AA42" s="313">
        <f>SUM(IF(Užs2!F81="BESIULIS-1mm",(Užs2!E81/1000)*Užs2!L81,0)+(IF(Užs2!G81="BESIULIS-1mm",(Užs2!E81/1000)*Užs2!L81,0)+(IF(Užs2!I81="BESIULIS-1mm",(Užs2!H81/1000)*Užs2!L81,0)+(IF(Užs2!J81="BESIULIS-1mm",(Užs2!H81/1000)*Užs2!L81,0)))))</f>
        <v>0</v>
      </c>
      <c r="AB42" s="313">
        <f>SUM(IF(Užs2!F81="BESIULIS-2mm",(Užs2!E81/1000)*Užs2!L81,0)+(IF(Užs2!G81="BESIULIS-2mm",(Užs2!E81/1000)*Užs2!L81,0)+(IF(Užs2!I81="BESIULIS-2mm",(Užs2!H81/1000)*Užs2!L81,0)+(IF(Užs2!J81="BESIULIS-2mm",(Užs2!H81/1000)*Užs2!L81,0)))))</f>
        <v>0</v>
      </c>
      <c r="AC42" s="93">
        <f>SUM(IF(Užs2!F81="KLIEN-PVC-04mm",(Užs2!E81/1000)*Užs2!L81,0)+(IF(Užs2!G81="KLIEN-PVC-04mm",(Užs2!E81/1000)*Užs2!L81,0)+(IF(Užs2!I81="KLIEN-PVC-04mm",(Užs2!H81/1000)*Užs2!L81,0)+(IF(Užs2!J81="KLIEN-PVC-04mm",(Užs2!H81/1000)*Užs2!L81,0)))))</f>
        <v>0</v>
      </c>
      <c r="AD42" s="93">
        <f>SUM(IF(Užs2!F81="KLIEN-PVC-06mm",(Užs2!E81/1000)*Užs2!L81,0)+(IF(Užs2!G81="KLIEN-PVC-06mm",(Užs2!E81/1000)*Užs2!L81,0)+(IF(Užs2!I81="KLIEN-PVC-06mm",(Užs2!H81/1000)*Užs2!L81,0)+(IF(Užs2!J81="KLIEN-PVC-06mm",(Užs2!H81/1000)*Užs2!L81,0)))))</f>
        <v>0</v>
      </c>
      <c r="AE42" s="93">
        <f>SUM(IF(Užs2!F81="KLIEN-PVC-08mm",(Užs2!E81/1000)*Užs2!L81,0)+(IF(Užs2!G81="KLIEN-PVC-08mm",(Užs2!E81/1000)*Užs2!L81,0)+(IF(Užs2!I81="KLIEN-PVC-08mm",(Užs2!H81/1000)*Užs2!L81,0)+(IF(Užs2!J81="KLIEN-PVC-08mm",(Užs2!H81/1000)*Užs2!L81,0)))))</f>
        <v>0</v>
      </c>
      <c r="AF42" s="93">
        <f>SUM(IF(Užs2!F81="KLIEN-PVC-1mm",(Užs2!E81/1000)*Užs2!L81,0)+(IF(Užs2!G81="KLIEN-PVC-1mm",(Užs2!E81/1000)*Užs2!L81,0)+(IF(Užs2!I81="KLIEN-PVC-1mm",(Užs2!H81/1000)*Užs2!L81,0)+(IF(Užs2!J81="KLIEN-PVC-1mm",(Užs2!H81/1000)*Užs2!L81,0)))))</f>
        <v>0</v>
      </c>
      <c r="AG42" s="93">
        <f>SUM(IF(Užs2!F81="KLIEN-PVC-2mm",(Užs2!E81/1000)*Užs2!L81,0)+(IF(Užs2!G81="KLIEN-PVC-2mm",(Užs2!E81/1000)*Užs2!L81,0)+(IF(Užs2!I81="KLIEN-PVC-2mm",(Užs2!H81/1000)*Užs2!L81,0)+(IF(Užs2!J81="KLIEN-PVC-2mm",(Užs2!H81/1000)*Užs2!L81,0)))))</f>
        <v>0</v>
      </c>
      <c r="AH42" s="93">
        <f>SUM(IF(Užs2!F81="KLIEN-PVC-42/2mm",(Užs2!E81/1000)*Užs2!L81,0)+(IF(Užs2!G81="KLIEN-PVC-42/2mm",(Užs2!E81/1000)*Užs2!L81,0)+(IF(Užs2!I81="KLIEN-PVC-42/2mm",(Užs2!H81/1000)*Užs2!L81,0)+(IF(Užs2!J81="KLIEN-PVC-42/2mm",(Užs2!H81/1000)*Užs2!L81,0)))))</f>
        <v>0</v>
      </c>
      <c r="AI42" s="315">
        <f>SUM(IF(Užs2!F81="KLIEN-BESIUL-08mm",(Užs2!E81/1000)*Užs2!L81,0)+(IF(Užs2!G81="KLIEN-BESIUL-08mm",(Užs2!E81/1000)*Užs2!L81,0)+(IF(Užs2!I81="KLIEN-BESIUL-08mm",(Užs2!H81/1000)*Užs2!L81,0)+(IF(Užs2!J81="KLIEN-BESIUL-08mm",(Užs2!H81/1000)*Užs2!L81,0)))))</f>
        <v>0</v>
      </c>
      <c r="AJ42" s="315">
        <f>SUM(IF(Užs2!F81="KLIEN-BESIUL-1mm",(Užs2!E81/1000)*Užs2!L81,0)+(IF(Užs2!G81="KLIEN-BESIUL-1mm",(Užs2!E81/1000)*Užs2!L81,0)+(IF(Užs2!I81="KLIEN-BESIUL-1mm",(Užs2!H81/1000)*Užs2!L81,0)+(IF(Užs2!J81="KLIEN-BESIUL-1mm",(Užs2!H81/1000)*Užs2!L81,0)))))</f>
        <v>0</v>
      </c>
      <c r="AK42" s="315">
        <f>SUM(IF(Užs2!F81="KLIEN-BESIUL-2mm",(Užs2!E81/1000)*Užs2!L81,0)+(IF(Užs2!G81="KLIEN-BESIUL-2mm",(Užs2!E81/1000)*Užs2!L81,0)+(IF(Užs2!I81="KLIEN-BESIUL-2mm",(Užs2!H81/1000)*Užs2!L81,0)+(IF(Užs2!J81="KLIEN-BESIUL-2mm",(Užs2!H81/1000)*Užs2!L81,0)))))</f>
        <v>0</v>
      </c>
      <c r="AL42" s="94">
        <f>SUM(IF(Užs2!F81="NE-PL-PVC-04mm",(Užs2!E81/1000)*Užs2!L81,0)+(IF(Užs2!G81="NE-PL-PVC-04mm",(Užs2!E81/1000)*Užs2!L81,0)+(IF(Užs2!I81="NE-PL-PVC-04mm",(Užs2!H81/1000)*Užs2!L81,0)+(IF(Užs2!J81="NE-PL-PVC-04mm",(Užs2!H81/1000)*Užs2!L81,0)))))</f>
        <v>0</v>
      </c>
      <c r="AM42" s="94">
        <f>SUM(IF(Užs2!F81="NE-PL-PVC-06mm",(Užs2!E81/1000)*Užs2!L81,0)+(IF(Užs2!G81="NE-PL-PVC-06mm",(Užs2!E81/1000)*Užs2!L81,0)+(IF(Užs2!I81="NE-PL-PVC-06mm",(Užs2!H81/1000)*Užs2!L81,0)+(IF(Užs2!J81="NE-PL-PVC-06mm",(Užs2!H81/1000)*Užs2!L81,0)))))</f>
        <v>0</v>
      </c>
      <c r="AN42" s="94">
        <f>SUM(IF(Užs2!F81="NE-PL-PVC-08mm",(Užs2!E81/1000)*Užs2!L81,0)+(IF(Užs2!G81="NE-PL-PVC-08mm",(Užs2!E81/1000)*Užs2!L81,0)+(IF(Užs2!I81="NE-PL-PVC-08mm",(Užs2!H81/1000)*Užs2!L81,0)+(IF(Užs2!J81="NE-PL-PVC-08mm",(Užs2!H81/1000)*Užs2!L81,0)))))</f>
        <v>0</v>
      </c>
      <c r="AO42" s="94">
        <f>SUM(IF(Užs2!F81="NE-PL-PVC-1mm",(Užs2!E81/1000)*Užs2!L81,0)+(IF(Užs2!G81="NE-PL-PVC-1mm",(Užs2!E81/1000)*Užs2!L81,0)+(IF(Užs2!I81="NE-PL-PVC-1mm",(Užs2!H81/1000)*Užs2!L81,0)+(IF(Užs2!J81="NE-PL-PVC-1mm",(Užs2!H81/1000)*Užs2!L81,0)))))</f>
        <v>0</v>
      </c>
      <c r="AP42" s="94">
        <f>SUM(IF(Užs2!F81="NE-PL-PVC-2mm",(Užs2!E81/1000)*Užs2!L81,0)+(IF(Užs2!G81="NE-PL-PVC-2mm",(Užs2!E81/1000)*Užs2!L81,0)+(IF(Užs2!I81="NE-PL-PVC-2mm",(Užs2!H81/1000)*Užs2!L81,0)+(IF(Užs2!J81="NE-PL-PVC-2mm",(Užs2!H81/1000)*Užs2!L81,0)))))</f>
        <v>0</v>
      </c>
      <c r="AQ42" s="94">
        <f>SUM(IF(Užs2!F81="NE-PL-PVC-42/2mm",(Užs2!E81/1000)*Užs2!L81,0)+(IF(Užs2!G81="NE-PL-PVC-42/2mm",(Užs2!E81/1000)*Užs2!L81,0)+(IF(Užs2!I81="NE-PL-PVC-42/2mm",(Užs2!H81/1000)*Užs2!L81,0)+(IF(Užs2!J81="NE-PL-PVC-42/2mm",(Užs2!H81/1000)*Užs2!L81,0)))))</f>
        <v>0</v>
      </c>
      <c r="AR42" s="79"/>
    </row>
    <row r="43" spans="1:44" ht="16.8">
      <c r="A43" s="79"/>
      <c r="B43" s="79"/>
      <c r="C43" s="95"/>
      <c r="D43" s="79"/>
      <c r="E43" s="79"/>
      <c r="F43" s="79"/>
      <c r="G43" s="79"/>
      <c r="H43" s="79"/>
      <c r="I43" s="79"/>
      <c r="J43" s="79"/>
      <c r="K43" s="87">
        <v>42</v>
      </c>
      <c r="L43" s="88">
        <f>Užs2!L82</f>
        <v>0</v>
      </c>
      <c r="M43" s="89">
        <f>(Užs2!E82/1000)*(Užs2!H82/1000)*Užs2!L82</f>
        <v>0</v>
      </c>
      <c r="N43" s="90">
        <f>SUM(IF(Užs2!F82="MEL",(Užs2!E82/1000)*Užs2!L82,0)+(IF(Užs2!G82="MEL",(Užs2!E82/1000)*Užs2!L82,0)+(IF(Užs2!I82="MEL",(Užs2!H82/1000)*Užs2!L82,0)+(IF(Užs2!J82="MEL",(Užs2!H82/1000)*Užs2!L82,0)))))</f>
        <v>0</v>
      </c>
      <c r="O43" s="91">
        <f>SUM(IF(Užs2!F82="MEL-BALTAS",(Užs2!E82/1000)*Užs2!L82,0)+(IF(Užs2!G82="MEL-BALTAS",(Užs2!E82/1000)*Užs2!L82,0)+(IF(Užs2!I82="MEL-BALTAS",(Užs2!H82/1000)*Užs2!L82,0)+(IF(Užs2!J82="MEL-BALTAS",(Užs2!H82/1000)*Užs2!L82,0)))))</f>
        <v>0</v>
      </c>
      <c r="P43" s="91">
        <f>SUM(IF(Užs2!F82="MEL-PILKAS",(Užs2!E82/1000)*Užs2!L82,0)+(IF(Užs2!G82="MEL-PILKAS",(Užs2!E82/1000)*Užs2!L82,0)+(IF(Užs2!I82="MEL-PILKAS",(Užs2!H82/1000)*Užs2!L82,0)+(IF(Užs2!J82="MEL-PILKAS",(Užs2!H82/1000)*Užs2!L82,0)))))</f>
        <v>0</v>
      </c>
      <c r="Q43" s="91">
        <f>SUM(IF(Užs2!F82="MEL-KLIENTO",(Užs2!E82/1000)*Užs2!L82,0)+(IF(Užs2!G82="MEL-KLIENTO",(Užs2!E82/1000)*Užs2!L82,0)+(IF(Užs2!I82="MEL-KLIENTO",(Užs2!H82/1000)*Užs2!L82,0)+(IF(Užs2!J82="MEL-KLIENTO",(Užs2!H82/1000)*Užs2!L82,0)))))</f>
        <v>0</v>
      </c>
      <c r="R43" s="91">
        <f>SUM(IF(Užs2!F82="MEL-NE-PL",(Užs2!E82/1000)*Užs2!L82,0)+(IF(Užs2!G82="MEL-NE-PL",(Užs2!E82/1000)*Užs2!L82,0)+(IF(Užs2!I82="MEL-NE-PL",(Užs2!H82/1000)*Užs2!L82,0)+(IF(Užs2!J82="MEL-NE-PL",(Užs2!H82/1000)*Užs2!L82,0)))))</f>
        <v>0</v>
      </c>
      <c r="S43" s="91">
        <f>SUM(IF(Užs2!F82="MEL-40mm",(Užs2!E82/1000)*Užs2!L82,0)+(IF(Užs2!G82="MEL-40mm",(Užs2!E82/1000)*Užs2!L82,0)+(IF(Užs2!I82="MEL-40mm",(Užs2!H82/1000)*Užs2!L82,0)+(IF(Užs2!J82="MEL-40mm",(Užs2!H82/1000)*Užs2!L82,0)))))</f>
        <v>0</v>
      </c>
      <c r="T43" s="92">
        <f>SUM(IF(Užs2!F82="PVC-04mm",(Užs2!E82/1000)*Užs2!L82,0)+(IF(Užs2!G82="PVC-04mm",(Užs2!E82/1000)*Užs2!L82,0)+(IF(Užs2!I82="PVC-04mm",(Užs2!H82/1000)*Užs2!L82,0)+(IF(Užs2!J82="PVC-04mm",(Užs2!H82/1000)*Užs2!L82,0)))))</f>
        <v>0</v>
      </c>
      <c r="U43" s="92">
        <f>SUM(IF(Užs2!F82="PVC-06mm",(Užs2!E82/1000)*Užs2!L82,0)+(IF(Užs2!G82="PVC-06mm",(Užs2!E82/1000)*Užs2!L82,0)+(IF(Užs2!I82="PVC-06mm",(Užs2!H82/1000)*Užs2!L82,0)+(IF(Užs2!J82="PVC-06mm",(Užs2!H82/1000)*Užs2!L82,0)))))</f>
        <v>0</v>
      </c>
      <c r="V43" s="92">
        <f>SUM(IF(Užs2!F82="PVC-08mm",(Užs2!E82/1000)*Užs2!L82,0)+(IF(Užs2!G82="PVC-08mm",(Užs2!E82/1000)*Užs2!L82,0)+(IF(Užs2!I82="PVC-08mm",(Užs2!H82/1000)*Užs2!L82,0)+(IF(Užs2!J82="PVC-08mm",(Užs2!H82/1000)*Užs2!L82,0)))))</f>
        <v>0</v>
      </c>
      <c r="W43" s="92">
        <f>SUM(IF(Užs2!F82="PVC-1mm",(Užs2!E82/1000)*Užs2!L82,0)+(IF(Užs2!G82="PVC-1mm",(Užs2!E82/1000)*Užs2!L82,0)+(IF(Užs2!I82="PVC-1mm",(Užs2!H82/1000)*Užs2!L82,0)+(IF(Užs2!J82="PVC-1mm",(Užs2!H82/1000)*Užs2!L82,0)))))</f>
        <v>0</v>
      </c>
      <c r="X43" s="92">
        <f>SUM(IF(Užs2!F82="PVC-2mm",(Užs2!E82/1000)*Užs2!L82,0)+(IF(Užs2!G82="PVC-2mm",(Užs2!E82/1000)*Užs2!L82,0)+(IF(Užs2!I82="PVC-2mm",(Užs2!H82/1000)*Užs2!L82,0)+(IF(Užs2!J82="PVC-2mm",(Užs2!H82/1000)*Užs2!L82,0)))))</f>
        <v>0</v>
      </c>
      <c r="Y43" s="92">
        <f>SUM(IF(Užs2!F82="PVC-42/2mm",(Užs2!E82/1000)*Užs2!L82,0)+(IF(Užs2!G82="PVC-42/2mm",(Užs2!E82/1000)*Užs2!L82,0)+(IF(Užs2!I82="PVC-42/2mm",(Užs2!H82/1000)*Užs2!L82,0)+(IF(Užs2!J82="PVC-42/2mm",(Užs2!H82/1000)*Užs2!L82,0)))))</f>
        <v>0</v>
      </c>
      <c r="Z43" s="313">
        <f>SUM(IF(Užs2!F82="BESIULIS-08mm",(Užs2!E82/1000)*Užs2!L82,0)+(IF(Užs2!G82="BESIULIS-08mm",(Užs2!E82/1000)*Užs2!L82,0)+(IF(Užs2!I82="BESIULIS-08mm",(Užs2!H82/1000)*Užs2!L82,0)+(IF(Užs2!J82="BESIULIS-08mm",(Užs2!H82/1000)*Užs2!L82,0)))))</f>
        <v>0</v>
      </c>
      <c r="AA43" s="313">
        <f>SUM(IF(Užs2!F82="BESIULIS-1mm",(Užs2!E82/1000)*Užs2!L82,0)+(IF(Užs2!G82="BESIULIS-1mm",(Užs2!E82/1000)*Užs2!L82,0)+(IF(Užs2!I82="BESIULIS-1mm",(Užs2!H82/1000)*Užs2!L82,0)+(IF(Užs2!J82="BESIULIS-1mm",(Užs2!H82/1000)*Užs2!L82,0)))))</f>
        <v>0</v>
      </c>
      <c r="AB43" s="313">
        <f>SUM(IF(Užs2!F82="BESIULIS-2mm",(Užs2!E82/1000)*Užs2!L82,0)+(IF(Užs2!G82="BESIULIS-2mm",(Užs2!E82/1000)*Užs2!L82,0)+(IF(Užs2!I82="BESIULIS-2mm",(Užs2!H82/1000)*Užs2!L82,0)+(IF(Užs2!J82="BESIULIS-2mm",(Užs2!H82/1000)*Užs2!L82,0)))))</f>
        <v>0</v>
      </c>
      <c r="AC43" s="93">
        <f>SUM(IF(Užs2!F82="KLIEN-PVC-04mm",(Užs2!E82/1000)*Užs2!L82,0)+(IF(Užs2!G82="KLIEN-PVC-04mm",(Užs2!E82/1000)*Užs2!L82,0)+(IF(Užs2!I82="KLIEN-PVC-04mm",(Užs2!H82/1000)*Užs2!L82,0)+(IF(Užs2!J82="KLIEN-PVC-04mm",(Užs2!H82/1000)*Užs2!L82,0)))))</f>
        <v>0</v>
      </c>
      <c r="AD43" s="93">
        <f>SUM(IF(Užs2!F82="KLIEN-PVC-06mm",(Užs2!E82/1000)*Užs2!L82,0)+(IF(Užs2!G82="KLIEN-PVC-06mm",(Užs2!E82/1000)*Užs2!L82,0)+(IF(Užs2!I82="KLIEN-PVC-06mm",(Užs2!H82/1000)*Užs2!L82,0)+(IF(Užs2!J82="KLIEN-PVC-06mm",(Užs2!H82/1000)*Užs2!L82,0)))))</f>
        <v>0</v>
      </c>
      <c r="AE43" s="93">
        <f>SUM(IF(Užs2!F82="KLIEN-PVC-08mm",(Užs2!E82/1000)*Užs2!L82,0)+(IF(Užs2!G82="KLIEN-PVC-08mm",(Užs2!E82/1000)*Užs2!L82,0)+(IF(Užs2!I82="KLIEN-PVC-08mm",(Užs2!H82/1000)*Užs2!L82,0)+(IF(Užs2!J82="KLIEN-PVC-08mm",(Užs2!H82/1000)*Užs2!L82,0)))))</f>
        <v>0</v>
      </c>
      <c r="AF43" s="93">
        <f>SUM(IF(Užs2!F82="KLIEN-PVC-1mm",(Užs2!E82/1000)*Užs2!L82,0)+(IF(Užs2!G82="KLIEN-PVC-1mm",(Užs2!E82/1000)*Užs2!L82,0)+(IF(Užs2!I82="KLIEN-PVC-1mm",(Užs2!H82/1000)*Užs2!L82,0)+(IF(Užs2!J82="KLIEN-PVC-1mm",(Užs2!H82/1000)*Užs2!L82,0)))))</f>
        <v>0</v>
      </c>
      <c r="AG43" s="93">
        <f>SUM(IF(Užs2!F82="KLIEN-PVC-2mm",(Užs2!E82/1000)*Užs2!L82,0)+(IF(Užs2!G82="KLIEN-PVC-2mm",(Užs2!E82/1000)*Užs2!L82,0)+(IF(Užs2!I82="KLIEN-PVC-2mm",(Užs2!H82/1000)*Užs2!L82,0)+(IF(Užs2!J82="KLIEN-PVC-2mm",(Užs2!H82/1000)*Užs2!L82,0)))))</f>
        <v>0</v>
      </c>
      <c r="AH43" s="93">
        <f>SUM(IF(Užs2!F82="KLIEN-PVC-42/2mm",(Užs2!E82/1000)*Užs2!L82,0)+(IF(Užs2!G82="KLIEN-PVC-42/2mm",(Užs2!E82/1000)*Užs2!L82,0)+(IF(Užs2!I82="KLIEN-PVC-42/2mm",(Užs2!H82/1000)*Užs2!L82,0)+(IF(Užs2!J82="KLIEN-PVC-42/2mm",(Užs2!H82/1000)*Užs2!L82,0)))))</f>
        <v>0</v>
      </c>
      <c r="AI43" s="315">
        <f>SUM(IF(Užs2!F82="KLIEN-BESIUL-08mm",(Užs2!E82/1000)*Užs2!L82,0)+(IF(Užs2!G82="KLIEN-BESIUL-08mm",(Užs2!E82/1000)*Užs2!L82,0)+(IF(Užs2!I82="KLIEN-BESIUL-08mm",(Užs2!H82/1000)*Užs2!L82,0)+(IF(Užs2!J82="KLIEN-BESIUL-08mm",(Užs2!H82/1000)*Užs2!L82,0)))))</f>
        <v>0</v>
      </c>
      <c r="AJ43" s="315">
        <f>SUM(IF(Užs2!F82="KLIEN-BESIUL-1mm",(Užs2!E82/1000)*Užs2!L82,0)+(IF(Užs2!G82="KLIEN-BESIUL-1mm",(Užs2!E82/1000)*Užs2!L82,0)+(IF(Užs2!I82="KLIEN-BESIUL-1mm",(Užs2!H82/1000)*Užs2!L82,0)+(IF(Užs2!J82="KLIEN-BESIUL-1mm",(Užs2!H82/1000)*Užs2!L82,0)))))</f>
        <v>0</v>
      </c>
      <c r="AK43" s="315">
        <f>SUM(IF(Užs2!F82="KLIEN-BESIUL-2mm",(Užs2!E82/1000)*Užs2!L82,0)+(IF(Užs2!G82="KLIEN-BESIUL-2mm",(Užs2!E82/1000)*Užs2!L82,0)+(IF(Užs2!I82="KLIEN-BESIUL-2mm",(Užs2!H82/1000)*Užs2!L82,0)+(IF(Užs2!J82="KLIEN-BESIUL-2mm",(Užs2!H82/1000)*Užs2!L82,0)))))</f>
        <v>0</v>
      </c>
      <c r="AL43" s="94">
        <f>SUM(IF(Užs2!F82="NE-PL-PVC-04mm",(Užs2!E82/1000)*Užs2!L82,0)+(IF(Užs2!G82="NE-PL-PVC-04mm",(Užs2!E82/1000)*Užs2!L82,0)+(IF(Užs2!I82="NE-PL-PVC-04mm",(Užs2!H82/1000)*Užs2!L82,0)+(IF(Užs2!J82="NE-PL-PVC-04mm",(Užs2!H82/1000)*Užs2!L82,0)))))</f>
        <v>0</v>
      </c>
      <c r="AM43" s="94">
        <f>SUM(IF(Užs2!F82="NE-PL-PVC-06mm",(Užs2!E82/1000)*Užs2!L82,0)+(IF(Užs2!G82="NE-PL-PVC-06mm",(Užs2!E82/1000)*Užs2!L82,0)+(IF(Užs2!I82="NE-PL-PVC-06mm",(Užs2!H82/1000)*Užs2!L82,0)+(IF(Užs2!J82="NE-PL-PVC-06mm",(Užs2!H82/1000)*Užs2!L82,0)))))</f>
        <v>0</v>
      </c>
      <c r="AN43" s="94">
        <f>SUM(IF(Užs2!F82="NE-PL-PVC-08mm",(Užs2!E82/1000)*Užs2!L82,0)+(IF(Užs2!G82="NE-PL-PVC-08mm",(Užs2!E82/1000)*Užs2!L82,0)+(IF(Užs2!I82="NE-PL-PVC-08mm",(Užs2!H82/1000)*Užs2!L82,0)+(IF(Užs2!J82="NE-PL-PVC-08mm",(Užs2!H82/1000)*Užs2!L82,0)))))</f>
        <v>0</v>
      </c>
      <c r="AO43" s="94">
        <f>SUM(IF(Užs2!F82="NE-PL-PVC-1mm",(Užs2!E82/1000)*Užs2!L82,0)+(IF(Užs2!G82="NE-PL-PVC-1mm",(Užs2!E82/1000)*Užs2!L82,0)+(IF(Užs2!I82="NE-PL-PVC-1mm",(Užs2!H82/1000)*Užs2!L82,0)+(IF(Užs2!J82="NE-PL-PVC-1mm",(Užs2!H82/1000)*Užs2!L82,0)))))</f>
        <v>0</v>
      </c>
      <c r="AP43" s="94">
        <f>SUM(IF(Užs2!F82="NE-PL-PVC-2mm",(Užs2!E82/1000)*Užs2!L82,0)+(IF(Užs2!G82="NE-PL-PVC-2mm",(Užs2!E82/1000)*Užs2!L82,0)+(IF(Užs2!I82="NE-PL-PVC-2mm",(Užs2!H82/1000)*Užs2!L82,0)+(IF(Užs2!J82="NE-PL-PVC-2mm",(Užs2!H82/1000)*Užs2!L82,0)))))</f>
        <v>0</v>
      </c>
      <c r="AQ43" s="94">
        <f>SUM(IF(Užs2!F82="NE-PL-PVC-42/2mm",(Užs2!E82/1000)*Užs2!L82,0)+(IF(Užs2!G82="NE-PL-PVC-42/2mm",(Užs2!E82/1000)*Užs2!L82,0)+(IF(Užs2!I82="NE-PL-PVC-42/2mm",(Užs2!H82/1000)*Užs2!L82,0)+(IF(Užs2!J82="NE-PL-PVC-42/2mm",(Užs2!H82/1000)*Užs2!L82,0)))))</f>
        <v>0</v>
      </c>
      <c r="AR43" s="79"/>
    </row>
    <row r="44" spans="1:44" ht="16.8">
      <c r="A44" s="79"/>
      <c r="B44" s="79"/>
      <c r="C44" s="95"/>
      <c r="D44" s="79"/>
      <c r="E44" s="79"/>
      <c r="F44" s="79"/>
      <c r="G44" s="79"/>
      <c r="H44" s="79"/>
      <c r="I44" s="79"/>
      <c r="J44" s="79"/>
      <c r="K44" s="87">
        <v>43</v>
      </c>
      <c r="L44" s="88">
        <f>Užs2!L83</f>
        <v>0</v>
      </c>
      <c r="M44" s="89">
        <f>(Užs2!E83/1000)*(Užs2!H83/1000)*Užs2!L83</f>
        <v>0</v>
      </c>
      <c r="N44" s="90">
        <f>SUM(IF(Užs2!F83="MEL",(Užs2!E83/1000)*Užs2!L83,0)+(IF(Užs2!G83="MEL",(Užs2!E83/1000)*Užs2!L83,0)+(IF(Užs2!I83="MEL",(Užs2!H83/1000)*Užs2!L83,0)+(IF(Užs2!J83="MEL",(Užs2!H83/1000)*Užs2!L83,0)))))</f>
        <v>0</v>
      </c>
      <c r="O44" s="91">
        <f>SUM(IF(Užs2!F83="MEL-BALTAS",(Užs2!E83/1000)*Užs2!L83,0)+(IF(Užs2!G83="MEL-BALTAS",(Užs2!E83/1000)*Užs2!L83,0)+(IF(Užs2!I83="MEL-BALTAS",(Užs2!H83/1000)*Užs2!L83,0)+(IF(Užs2!J83="MEL-BALTAS",(Užs2!H83/1000)*Užs2!L83,0)))))</f>
        <v>0</v>
      </c>
      <c r="P44" s="91">
        <f>SUM(IF(Užs2!F83="MEL-PILKAS",(Užs2!E83/1000)*Užs2!L83,0)+(IF(Užs2!G83="MEL-PILKAS",(Užs2!E83/1000)*Užs2!L83,0)+(IF(Užs2!I83="MEL-PILKAS",(Užs2!H83/1000)*Užs2!L83,0)+(IF(Užs2!J83="MEL-PILKAS",(Užs2!H83/1000)*Užs2!L83,0)))))</f>
        <v>0</v>
      </c>
      <c r="Q44" s="91">
        <f>SUM(IF(Užs2!F83="MEL-KLIENTO",(Užs2!E83/1000)*Užs2!L83,0)+(IF(Užs2!G83="MEL-KLIENTO",(Užs2!E83/1000)*Užs2!L83,0)+(IF(Užs2!I83="MEL-KLIENTO",(Užs2!H83/1000)*Užs2!L83,0)+(IF(Užs2!J83="MEL-KLIENTO",(Užs2!H83/1000)*Užs2!L83,0)))))</f>
        <v>0</v>
      </c>
      <c r="R44" s="91">
        <f>SUM(IF(Užs2!F83="MEL-NE-PL",(Užs2!E83/1000)*Užs2!L83,0)+(IF(Užs2!G83="MEL-NE-PL",(Užs2!E83/1000)*Užs2!L83,0)+(IF(Užs2!I83="MEL-NE-PL",(Užs2!H83/1000)*Užs2!L83,0)+(IF(Užs2!J83="MEL-NE-PL",(Užs2!H83/1000)*Užs2!L83,0)))))</f>
        <v>0</v>
      </c>
      <c r="S44" s="91">
        <f>SUM(IF(Užs2!F83="MEL-40mm",(Užs2!E83/1000)*Užs2!L83,0)+(IF(Užs2!G83="MEL-40mm",(Užs2!E83/1000)*Užs2!L83,0)+(IF(Užs2!I83="MEL-40mm",(Užs2!H83/1000)*Užs2!L83,0)+(IF(Užs2!J83="MEL-40mm",(Užs2!H83/1000)*Užs2!L83,0)))))</f>
        <v>0</v>
      </c>
      <c r="T44" s="92">
        <f>SUM(IF(Užs2!F83="PVC-04mm",(Užs2!E83/1000)*Užs2!L83,0)+(IF(Užs2!G83="PVC-04mm",(Užs2!E83/1000)*Užs2!L83,0)+(IF(Užs2!I83="PVC-04mm",(Užs2!H83/1000)*Užs2!L83,0)+(IF(Užs2!J83="PVC-04mm",(Užs2!H83/1000)*Užs2!L83,0)))))</f>
        <v>0</v>
      </c>
      <c r="U44" s="92">
        <f>SUM(IF(Užs2!F83="PVC-06mm",(Užs2!E83/1000)*Užs2!L83,0)+(IF(Užs2!G83="PVC-06mm",(Užs2!E83/1000)*Užs2!L83,0)+(IF(Užs2!I83="PVC-06mm",(Užs2!H83/1000)*Užs2!L83,0)+(IF(Užs2!J83="PVC-06mm",(Užs2!H83/1000)*Užs2!L83,0)))))</f>
        <v>0</v>
      </c>
      <c r="V44" s="92">
        <f>SUM(IF(Užs2!F83="PVC-08mm",(Užs2!E83/1000)*Užs2!L83,0)+(IF(Užs2!G83="PVC-08mm",(Užs2!E83/1000)*Užs2!L83,0)+(IF(Užs2!I83="PVC-08mm",(Užs2!H83/1000)*Užs2!L83,0)+(IF(Užs2!J83="PVC-08mm",(Užs2!H83/1000)*Užs2!L83,0)))))</f>
        <v>0</v>
      </c>
      <c r="W44" s="92">
        <f>SUM(IF(Užs2!F83="PVC-1mm",(Užs2!E83/1000)*Užs2!L83,0)+(IF(Užs2!G83="PVC-1mm",(Užs2!E83/1000)*Užs2!L83,0)+(IF(Užs2!I83="PVC-1mm",(Užs2!H83/1000)*Užs2!L83,0)+(IF(Užs2!J83="PVC-1mm",(Užs2!H83/1000)*Užs2!L83,0)))))</f>
        <v>0</v>
      </c>
      <c r="X44" s="92">
        <f>SUM(IF(Užs2!F83="PVC-2mm",(Užs2!E83/1000)*Užs2!L83,0)+(IF(Užs2!G83="PVC-2mm",(Užs2!E83/1000)*Užs2!L83,0)+(IF(Užs2!I83="PVC-2mm",(Užs2!H83/1000)*Užs2!L83,0)+(IF(Užs2!J83="PVC-2mm",(Užs2!H83/1000)*Užs2!L83,0)))))</f>
        <v>0</v>
      </c>
      <c r="Y44" s="92">
        <f>SUM(IF(Užs2!F83="PVC-42/2mm",(Užs2!E83/1000)*Užs2!L83,0)+(IF(Užs2!G83="PVC-42/2mm",(Užs2!E83/1000)*Užs2!L83,0)+(IF(Užs2!I83="PVC-42/2mm",(Užs2!H83/1000)*Užs2!L83,0)+(IF(Užs2!J83="PVC-42/2mm",(Užs2!H83/1000)*Užs2!L83,0)))))</f>
        <v>0</v>
      </c>
      <c r="Z44" s="313">
        <f>SUM(IF(Užs2!F83="BESIULIS-08mm",(Užs2!E83/1000)*Užs2!L83,0)+(IF(Užs2!G83="BESIULIS-08mm",(Užs2!E83/1000)*Užs2!L83,0)+(IF(Užs2!I83="BESIULIS-08mm",(Užs2!H83/1000)*Užs2!L83,0)+(IF(Užs2!J83="BESIULIS-08mm",(Užs2!H83/1000)*Užs2!L83,0)))))</f>
        <v>0</v>
      </c>
      <c r="AA44" s="313">
        <f>SUM(IF(Užs2!F83="BESIULIS-1mm",(Užs2!E83/1000)*Užs2!L83,0)+(IF(Užs2!G83="BESIULIS-1mm",(Užs2!E83/1000)*Užs2!L83,0)+(IF(Užs2!I83="BESIULIS-1mm",(Užs2!H83/1000)*Užs2!L83,0)+(IF(Užs2!J83="BESIULIS-1mm",(Užs2!H83/1000)*Užs2!L83,0)))))</f>
        <v>0</v>
      </c>
      <c r="AB44" s="313">
        <f>SUM(IF(Užs2!F83="BESIULIS-2mm",(Užs2!E83/1000)*Užs2!L83,0)+(IF(Užs2!G83="BESIULIS-2mm",(Užs2!E83/1000)*Užs2!L83,0)+(IF(Užs2!I83="BESIULIS-2mm",(Užs2!H83/1000)*Užs2!L83,0)+(IF(Užs2!J83="BESIULIS-2mm",(Užs2!H83/1000)*Užs2!L83,0)))))</f>
        <v>0</v>
      </c>
      <c r="AC44" s="93">
        <f>SUM(IF(Užs2!F83="KLIEN-PVC-04mm",(Užs2!E83/1000)*Užs2!L83,0)+(IF(Užs2!G83="KLIEN-PVC-04mm",(Užs2!E83/1000)*Užs2!L83,0)+(IF(Užs2!I83="KLIEN-PVC-04mm",(Užs2!H83/1000)*Užs2!L83,0)+(IF(Užs2!J83="KLIEN-PVC-04mm",(Užs2!H83/1000)*Užs2!L83,0)))))</f>
        <v>0</v>
      </c>
      <c r="AD44" s="93">
        <f>SUM(IF(Užs2!F83="KLIEN-PVC-06mm",(Užs2!E83/1000)*Užs2!L83,0)+(IF(Užs2!G83="KLIEN-PVC-06mm",(Užs2!E83/1000)*Užs2!L83,0)+(IF(Užs2!I83="KLIEN-PVC-06mm",(Užs2!H83/1000)*Užs2!L83,0)+(IF(Užs2!J83="KLIEN-PVC-06mm",(Užs2!H83/1000)*Užs2!L83,0)))))</f>
        <v>0</v>
      </c>
      <c r="AE44" s="93">
        <f>SUM(IF(Užs2!F83="KLIEN-PVC-08mm",(Užs2!E83/1000)*Užs2!L83,0)+(IF(Užs2!G83="KLIEN-PVC-08mm",(Užs2!E83/1000)*Užs2!L83,0)+(IF(Užs2!I83="KLIEN-PVC-08mm",(Užs2!H83/1000)*Užs2!L83,0)+(IF(Užs2!J83="KLIEN-PVC-08mm",(Užs2!H83/1000)*Užs2!L83,0)))))</f>
        <v>0</v>
      </c>
      <c r="AF44" s="93">
        <f>SUM(IF(Užs2!F83="KLIEN-PVC-1mm",(Užs2!E83/1000)*Užs2!L83,0)+(IF(Užs2!G83="KLIEN-PVC-1mm",(Užs2!E83/1000)*Užs2!L83,0)+(IF(Užs2!I83="KLIEN-PVC-1mm",(Užs2!H83/1000)*Užs2!L83,0)+(IF(Užs2!J83="KLIEN-PVC-1mm",(Užs2!H83/1000)*Užs2!L83,0)))))</f>
        <v>0</v>
      </c>
      <c r="AG44" s="93">
        <f>SUM(IF(Užs2!F83="KLIEN-PVC-2mm",(Užs2!E83/1000)*Užs2!L83,0)+(IF(Užs2!G83="KLIEN-PVC-2mm",(Užs2!E83/1000)*Užs2!L83,0)+(IF(Užs2!I83="KLIEN-PVC-2mm",(Užs2!H83/1000)*Užs2!L83,0)+(IF(Užs2!J83="KLIEN-PVC-2mm",(Užs2!H83/1000)*Užs2!L83,0)))))</f>
        <v>0</v>
      </c>
      <c r="AH44" s="93">
        <f>SUM(IF(Užs2!F83="KLIEN-PVC-42/2mm",(Užs2!E83/1000)*Užs2!L83,0)+(IF(Užs2!G83="KLIEN-PVC-42/2mm",(Užs2!E83/1000)*Užs2!L83,0)+(IF(Užs2!I83="KLIEN-PVC-42/2mm",(Užs2!H83/1000)*Užs2!L83,0)+(IF(Užs2!J83="KLIEN-PVC-42/2mm",(Užs2!H83/1000)*Užs2!L83,0)))))</f>
        <v>0</v>
      </c>
      <c r="AI44" s="315">
        <f>SUM(IF(Užs2!F83="KLIEN-BESIUL-08mm",(Užs2!E83/1000)*Užs2!L83,0)+(IF(Užs2!G83="KLIEN-BESIUL-08mm",(Užs2!E83/1000)*Užs2!L83,0)+(IF(Užs2!I83="KLIEN-BESIUL-08mm",(Užs2!H83/1000)*Užs2!L83,0)+(IF(Užs2!J83="KLIEN-BESIUL-08mm",(Užs2!H83/1000)*Užs2!L83,0)))))</f>
        <v>0</v>
      </c>
      <c r="AJ44" s="315">
        <f>SUM(IF(Užs2!F83="KLIEN-BESIUL-1mm",(Užs2!E83/1000)*Užs2!L83,0)+(IF(Užs2!G83="KLIEN-BESIUL-1mm",(Užs2!E83/1000)*Užs2!L83,0)+(IF(Užs2!I83="KLIEN-BESIUL-1mm",(Užs2!H83/1000)*Užs2!L83,0)+(IF(Užs2!J83="KLIEN-BESIUL-1mm",(Užs2!H83/1000)*Užs2!L83,0)))))</f>
        <v>0</v>
      </c>
      <c r="AK44" s="315">
        <f>SUM(IF(Užs2!F83="KLIEN-BESIUL-2mm",(Užs2!E83/1000)*Užs2!L83,0)+(IF(Užs2!G83="KLIEN-BESIUL-2mm",(Užs2!E83/1000)*Užs2!L83,0)+(IF(Užs2!I83="KLIEN-BESIUL-2mm",(Užs2!H83/1000)*Užs2!L83,0)+(IF(Užs2!J83="KLIEN-BESIUL-2mm",(Užs2!H83/1000)*Užs2!L83,0)))))</f>
        <v>0</v>
      </c>
      <c r="AL44" s="94">
        <f>SUM(IF(Užs2!F83="NE-PL-PVC-04mm",(Užs2!E83/1000)*Užs2!L83,0)+(IF(Užs2!G83="NE-PL-PVC-04mm",(Užs2!E83/1000)*Užs2!L83,0)+(IF(Užs2!I83="NE-PL-PVC-04mm",(Užs2!H83/1000)*Užs2!L83,0)+(IF(Užs2!J83="NE-PL-PVC-04mm",(Užs2!H83/1000)*Užs2!L83,0)))))</f>
        <v>0</v>
      </c>
      <c r="AM44" s="94">
        <f>SUM(IF(Užs2!F83="NE-PL-PVC-06mm",(Užs2!E83/1000)*Užs2!L83,0)+(IF(Užs2!G83="NE-PL-PVC-06mm",(Užs2!E83/1000)*Užs2!L83,0)+(IF(Užs2!I83="NE-PL-PVC-06mm",(Užs2!H83/1000)*Užs2!L83,0)+(IF(Užs2!J83="NE-PL-PVC-06mm",(Užs2!H83/1000)*Užs2!L83,0)))))</f>
        <v>0</v>
      </c>
      <c r="AN44" s="94">
        <f>SUM(IF(Užs2!F83="NE-PL-PVC-08mm",(Užs2!E83/1000)*Užs2!L83,0)+(IF(Užs2!G83="NE-PL-PVC-08mm",(Užs2!E83/1000)*Užs2!L83,0)+(IF(Užs2!I83="NE-PL-PVC-08mm",(Užs2!H83/1000)*Užs2!L83,0)+(IF(Užs2!J83="NE-PL-PVC-08mm",(Užs2!H83/1000)*Užs2!L83,0)))))</f>
        <v>0</v>
      </c>
      <c r="AO44" s="94">
        <f>SUM(IF(Užs2!F83="NE-PL-PVC-1mm",(Užs2!E83/1000)*Užs2!L83,0)+(IF(Užs2!G83="NE-PL-PVC-1mm",(Užs2!E83/1000)*Užs2!L83,0)+(IF(Užs2!I83="NE-PL-PVC-1mm",(Užs2!H83/1000)*Užs2!L83,0)+(IF(Užs2!J83="NE-PL-PVC-1mm",(Užs2!H83/1000)*Užs2!L83,0)))))</f>
        <v>0</v>
      </c>
      <c r="AP44" s="94">
        <f>SUM(IF(Užs2!F83="NE-PL-PVC-2mm",(Užs2!E83/1000)*Užs2!L83,0)+(IF(Užs2!G83="NE-PL-PVC-2mm",(Užs2!E83/1000)*Užs2!L83,0)+(IF(Užs2!I83="NE-PL-PVC-2mm",(Užs2!H83/1000)*Užs2!L83,0)+(IF(Užs2!J83="NE-PL-PVC-2mm",(Užs2!H83/1000)*Užs2!L83,0)))))</f>
        <v>0</v>
      </c>
      <c r="AQ44" s="94">
        <f>SUM(IF(Užs2!F83="NE-PL-PVC-42/2mm",(Užs2!E83/1000)*Užs2!L83,0)+(IF(Užs2!G83="NE-PL-PVC-42/2mm",(Užs2!E83/1000)*Užs2!L83,0)+(IF(Užs2!I83="NE-PL-PVC-42/2mm",(Užs2!H83/1000)*Užs2!L83,0)+(IF(Užs2!J83="NE-PL-PVC-42/2mm",(Užs2!H83/1000)*Užs2!L83,0)))))</f>
        <v>0</v>
      </c>
      <c r="AR44" s="79"/>
    </row>
    <row r="45" spans="1:44" ht="16.8">
      <c r="A45" s="79"/>
      <c r="B45" s="79"/>
      <c r="C45" s="95"/>
      <c r="D45" s="79"/>
      <c r="E45" s="79"/>
      <c r="F45" s="79"/>
      <c r="G45" s="79"/>
      <c r="H45" s="79"/>
      <c r="I45" s="79"/>
      <c r="J45" s="79"/>
      <c r="K45" s="87">
        <v>44</v>
      </c>
      <c r="L45" s="88">
        <f>Užs2!L84</f>
        <v>0</v>
      </c>
      <c r="M45" s="89">
        <f>(Užs2!E84/1000)*(Užs2!H84/1000)*Užs2!L84</f>
        <v>0</v>
      </c>
      <c r="N45" s="90">
        <f>SUM(IF(Užs2!F84="MEL",(Užs2!E84/1000)*Užs2!L84,0)+(IF(Užs2!G84="MEL",(Užs2!E84/1000)*Užs2!L84,0)+(IF(Užs2!I84="MEL",(Užs2!H84/1000)*Užs2!L84,0)+(IF(Užs2!J84="MEL",(Užs2!H84/1000)*Užs2!L84,0)))))</f>
        <v>0</v>
      </c>
      <c r="O45" s="91">
        <f>SUM(IF(Užs2!F84="MEL-BALTAS",(Užs2!E84/1000)*Užs2!L84,0)+(IF(Užs2!G84="MEL-BALTAS",(Užs2!E84/1000)*Užs2!L84,0)+(IF(Užs2!I84="MEL-BALTAS",(Užs2!H84/1000)*Užs2!L84,0)+(IF(Užs2!J84="MEL-BALTAS",(Užs2!H84/1000)*Užs2!L84,0)))))</f>
        <v>0</v>
      </c>
      <c r="P45" s="91">
        <f>SUM(IF(Užs2!F84="MEL-PILKAS",(Užs2!E84/1000)*Užs2!L84,0)+(IF(Užs2!G84="MEL-PILKAS",(Užs2!E84/1000)*Užs2!L84,0)+(IF(Užs2!I84="MEL-PILKAS",(Užs2!H84/1000)*Užs2!L84,0)+(IF(Užs2!J84="MEL-PILKAS",(Užs2!H84/1000)*Užs2!L84,0)))))</f>
        <v>0</v>
      </c>
      <c r="Q45" s="91">
        <f>SUM(IF(Užs2!F84="MEL-KLIENTO",(Užs2!E84/1000)*Užs2!L84,0)+(IF(Užs2!G84="MEL-KLIENTO",(Užs2!E84/1000)*Užs2!L84,0)+(IF(Užs2!I84="MEL-KLIENTO",(Užs2!H84/1000)*Užs2!L84,0)+(IF(Užs2!J84="MEL-KLIENTO",(Užs2!H84/1000)*Užs2!L84,0)))))</f>
        <v>0</v>
      </c>
      <c r="R45" s="91">
        <f>SUM(IF(Užs2!F84="MEL-NE-PL",(Užs2!E84/1000)*Užs2!L84,0)+(IF(Užs2!G84="MEL-NE-PL",(Užs2!E84/1000)*Užs2!L84,0)+(IF(Užs2!I84="MEL-NE-PL",(Užs2!H84/1000)*Užs2!L84,0)+(IF(Užs2!J84="MEL-NE-PL",(Užs2!H84/1000)*Užs2!L84,0)))))</f>
        <v>0</v>
      </c>
      <c r="S45" s="91">
        <f>SUM(IF(Užs2!F84="MEL-40mm",(Užs2!E84/1000)*Užs2!L84,0)+(IF(Užs2!G84="MEL-40mm",(Užs2!E84/1000)*Užs2!L84,0)+(IF(Užs2!I84="MEL-40mm",(Užs2!H84/1000)*Užs2!L84,0)+(IF(Užs2!J84="MEL-40mm",(Užs2!H84/1000)*Užs2!L84,0)))))</f>
        <v>0</v>
      </c>
      <c r="T45" s="92">
        <f>SUM(IF(Užs2!F84="PVC-04mm",(Užs2!E84/1000)*Užs2!L84,0)+(IF(Užs2!G84="PVC-04mm",(Užs2!E84/1000)*Užs2!L84,0)+(IF(Užs2!I84="PVC-04mm",(Užs2!H84/1000)*Užs2!L84,0)+(IF(Užs2!J84="PVC-04mm",(Užs2!H84/1000)*Užs2!L84,0)))))</f>
        <v>0</v>
      </c>
      <c r="U45" s="92">
        <f>SUM(IF(Užs2!F84="PVC-06mm",(Užs2!E84/1000)*Užs2!L84,0)+(IF(Užs2!G84="PVC-06mm",(Užs2!E84/1000)*Užs2!L84,0)+(IF(Užs2!I84="PVC-06mm",(Užs2!H84/1000)*Užs2!L84,0)+(IF(Užs2!J84="PVC-06mm",(Užs2!H84/1000)*Užs2!L84,0)))))</f>
        <v>0</v>
      </c>
      <c r="V45" s="92">
        <f>SUM(IF(Užs2!F84="PVC-08mm",(Užs2!E84/1000)*Užs2!L84,0)+(IF(Užs2!G84="PVC-08mm",(Užs2!E84/1000)*Užs2!L84,0)+(IF(Užs2!I84="PVC-08mm",(Užs2!H84/1000)*Užs2!L84,0)+(IF(Užs2!J84="PVC-08mm",(Užs2!H84/1000)*Užs2!L84,0)))))</f>
        <v>0</v>
      </c>
      <c r="W45" s="92">
        <f>SUM(IF(Užs2!F84="PVC-1mm",(Užs2!E84/1000)*Užs2!L84,0)+(IF(Užs2!G84="PVC-1mm",(Užs2!E84/1000)*Užs2!L84,0)+(IF(Užs2!I84="PVC-1mm",(Užs2!H84/1000)*Užs2!L84,0)+(IF(Užs2!J84="PVC-1mm",(Užs2!H84/1000)*Užs2!L84,0)))))</f>
        <v>0</v>
      </c>
      <c r="X45" s="92">
        <f>SUM(IF(Užs2!F84="PVC-2mm",(Užs2!E84/1000)*Užs2!L84,0)+(IF(Užs2!G84="PVC-2mm",(Užs2!E84/1000)*Užs2!L84,0)+(IF(Užs2!I84="PVC-2mm",(Užs2!H84/1000)*Užs2!L84,0)+(IF(Užs2!J84="PVC-2mm",(Užs2!H84/1000)*Užs2!L84,0)))))</f>
        <v>0</v>
      </c>
      <c r="Y45" s="92">
        <f>SUM(IF(Užs2!F84="PVC-42/2mm",(Užs2!E84/1000)*Užs2!L84,0)+(IF(Užs2!G84="PVC-42/2mm",(Užs2!E84/1000)*Užs2!L84,0)+(IF(Užs2!I84="PVC-42/2mm",(Užs2!H84/1000)*Užs2!L84,0)+(IF(Užs2!J84="PVC-42/2mm",(Užs2!H84/1000)*Užs2!L84,0)))))</f>
        <v>0</v>
      </c>
      <c r="Z45" s="313">
        <f>SUM(IF(Užs2!F84="BESIULIS-08mm",(Užs2!E84/1000)*Užs2!L84,0)+(IF(Užs2!G84="BESIULIS-08mm",(Užs2!E84/1000)*Užs2!L84,0)+(IF(Užs2!I84="BESIULIS-08mm",(Užs2!H84/1000)*Užs2!L84,0)+(IF(Užs2!J84="BESIULIS-08mm",(Užs2!H84/1000)*Užs2!L84,0)))))</f>
        <v>0</v>
      </c>
      <c r="AA45" s="313">
        <f>SUM(IF(Užs2!F84="BESIULIS-1mm",(Užs2!E84/1000)*Užs2!L84,0)+(IF(Užs2!G84="BESIULIS-1mm",(Užs2!E84/1000)*Užs2!L84,0)+(IF(Užs2!I84="BESIULIS-1mm",(Užs2!H84/1000)*Užs2!L84,0)+(IF(Užs2!J84="BESIULIS-1mm",(Užs2!H84/1000)*Užs2!L84,0)))))</f>
        <v>0</v>
      </c>
      <c r="AB45" s="313">
        <f>SUM(IF(Užs2!F84="BESIULIS-2mm",(Užs2!E84/1000)*Užs2!L84,0)+(IF(Užs2!G84="BESIULIS-2mm",(Užs2!E84/1000)*Užs2!L84,0)+(IF(Užs2!I84="BESIULIS-2mm",(Užs2!H84/1000)*Užs2!L84,0)+(IF(Užs2!J84="BESIULIS-2mm",(Užs2!H84/1000)*Užs2!L84,0)))))</f>
        <v>0</v>
      </c>
      <c r="AC45" s="93">
        <f>SUM(IF(Užs2!F84="KLIEN-PVC-04mm",(Užs2!E84/1000)*Užs2!L84,0)+(IF(Užs2!G84="KLIEN-PVC-04mm",(Užs2!E84/1000)*Užs2!L84,0)+(IF(Užs2!I84="KLIEN-PVC-04mm",(Užs2!H84/1000)*Užs2!L84,0)+(IF(Užs2!J84="KLIEN-PVC-04mm",(Užs2!H84/1000)*Užs2!L84,0)))))</f>
        <v>0</v>
      </c>
      <c r="AD45" s="93">
        <f>SUM(IF(Užs2!F84="KLIEN-PVC-06mm",(Užs2!E84/1000)*Užs2!L84,0)+(IF(Užs2!G84="KLIEN-PVC-06mm",(Užs2!E84/1000)*Užs2!L84,0)+(IF(Užs2!I84="KLIEN-PVC-06mm",(Užs2!H84/1000)*Užs2!L84,0)+(IF(Užs2!J84="KLIEN-PVC-06mm",(Užs2!H84/1000)*Užs2!L84,0)))))</f>
        <v>0</v>
      </c>
      <c r="AE45" s="93">
        <f>SUM(IF(Užs2!F84="KLIEN-PVC-08mm",(Užs2!E84/1000)*Užs2!L84,0)+(IF(Užs2!G84="KLIEN-PVC-08mm",(Užs2!E84/1000)*Užs2!L84,0)+(IF(Užs2!I84="KLIEN-PVC-08mm",(Užs2!H84/1000)*Užs2!L84,0)+(IF(Užs2!J84="KLIEN-PVC-08mm",(Užs2!H84/1000)*Užs2!L84,0)))))</f>
        <v>0</v>
      </c>
      <c r="AF45" s="93">
        <f>SUM(IF(Užs2!F84="KLIEN-PVC-1mm",(Užs2!E84/1000)*Užs2!L84,0)+(IF(Užs2!G84="KLIEN-PVC-1mm",(Užs2!E84/1000)*Užs2!L84,0)+(IF(Užs2!I84="KLIEN-PVC-1mm",(Užs2!H84/1000)*Užs2!L84,0)+(IF(Užs2!J84="KLIEN-PVC-1mm",(Užs2!H84/1000)*Užs2!L84,0)))))</f>
        <v>0</v>
      </c>
      <c r="AG45" s="93">
        <f>SUM(IF(Užs2!F84="KLIEN-PVC-2mm",(Užs2!E84/1000)*Užs2!L84,0)+(IF(Užs2!G84="KLIEN-PVC-2mm",(Užs2!E84/1000)*Užs2!L84,0)+(IF(Užs2!I84="KLIEN-PVC-2mm",(Užs2!H84/1000)*Užs2!L84,0)+(IF(Užs2!J84="KLIEN-PVC-2mm",(Užs2!H84/1000)*Užs2!L84,0)))))</f>
        <v>0</v>
      </c>
      <c r="AH45" s="93">
        <f>SUM(IF(Užs2!F84="KLIEN-PVC-42/2mm",(Užs2!E84/1000)*Užs2!L84,0)+(IF(Užs2!G84="KLIEN-PVC-42/2mm",(Užs2!E84/1000)*Užs2!L84,0)+(IF(Užs2!I84="KLIEN-PVC-42/2mm",(Užs2!H84/1000)*Užs2!L84,0)+(IF(Užs2!J84="KLIEN-PVC-42/2mm",(Užs2!H84/1000)*Užs2!L84,0)))))</f>
        <v>0</v>
      </c>
      <c r="AI45" s="315">
        <f>SUM(IF(Užs2!F84="KLIEN-BESIUL-08mm",(Užs2!E84/1000)*Užs2!L84,0)+(IF(Užs2!G84="KLIEN-BESIUL-08mm",(Užs2!E84/1000)*Užs2!L84,0)+(IF(Užs2!I84="KLIEN-BESIUL-08mm",(Užs2!H84/1000)*Užs2!L84,0)+(IF(Užs2!J84="KLIEN-BESIUL-08mm",(Užs2!H84/1000)*Užs2!L84,0)))))</f>
        <v>0</v>
      </c>
      <c r="AJ45" s="315">
        <f>SUM(IF(Užs2!F84="KLIEN-BESIUL-1mm",(Užs2!E84/1000)*Užs2!L84,0)+(IF(Užs2!G84="KLIEN-BESIUL-1mm",(Užs2!E84/1000)*Užs2!L84,0)+(IF(Užs2!I84="KLIEN-BESIUL-1mm",(Užs2!H84/1000)*Užs2!L84,0)+(IF(Užs2!J84="KLIEN-BESIUL-1mm",(Užs2!H84/1000)*Užs2!L84,0)))))</f>
        <v>0</v>
      </c>
      <c r="AK45" s="315">
        <f>SUM(IF(Užs2!F84="KLIEN-BESIUL-2mm",(Užs2!E84/1000)*Užs2!L84,0)+(IF(Užs2!G84="KLIEN-BESIUL-2mm",(Užs2!E84/1000)*Užs2!L84,0)+(IF(Užs2!I84="KLIEN-BESIUL-2mm",(Užs2!H84/1000)*Užs2!L84,0)+(IF(Užs2!J84="KLIEN-BESIUL-2mm",(Užs2!H84/1000)*Užs2!L84,0)))))</f>
        <v>0</v>
      </c>
      <c r="AL45" s="94">
        <f>SUM(IF(Užs2!F84="NE-PL-PVC-04mm",(Užs2!E84/1000)*Užs2!L84,0)+(IF(Užs2!G84="NE-PL-PVC-04mm",(Užs2!E84/1000)*Užs2!L84,0)+(IF(Užs2!I84="NE-PL-PVC-04mm",(Užs2!H84/1000)*Užs2!L84,0)+(IF(Užs2!J84="NE-PL-PVC-04mm",(Užs2!H84/1000)*Užs2!L84,0)))))</f>
        <v>0</v>
      </c>
      <c r="AM45" s="94">
        <f>SUM(IF(Užs2!F84="NE-PL-PVC-06mm",(Užs2!E84/1000)*Užs2!L84,0)+(IF(Užs2!G84="NE-PL-PVC-06mm",(Užs2!E84/1000)*Užs2!L84,0)+(IF(Užs2!I84="NE-PL-PVC-06mm",(Užs2!H84/1000)*Užs2!L84,0)+(IF(Užs2!J84="NE-PL-PVC-06mm",(Užs2!H84/1000)*Užs2!L84,0)))))</f>
        <v>0</v>
      </c>
      <c r="AN45" s="94">
        <f>SUM(IF(Užs2!F84="NE-PL-PVC-08mm",(Užs2!E84/1000)*Užs2!L84,0)+(IF(Užs2!G84="NE-PL-PVC-08mm",(Užs2!E84/1000)*Užs2!L84,0)+(IF(Užs2!I84="NE-PL-PVC-08mm",(Užs2!H84/1000)*Užs2!L84,0)+(IF(Užs2!J84="NE-PL-PVC-08mm",(Užs2!H84/1000)*Užs2!L84,0)))))</f>
        <v>0</v>
      </c>
      <c r="AO45" s="94">
        <f>SUM(IF(Užs2!F84="NE-PL-PVC-1mm",(Užs2!E84/1000)*Užs2!L84,0)+(IF(Užs2!G84="NE-PL-PVC-1mm",(Užs2!E84/1000)*Užs2!L84,0)+(IF(Užs2!I84="NE-PL-PVC-1mm",(Užs2!H84/1000)*Užs2!L84,0)+(IF(Užs2!J84="NE-PL-PVC-1mm",(Užs2!H84/1000)*Užs2!L84,0)))))</f>
        <v>0</v>
      </c>
      <c r="AP45" s="94">
        <f>SUM(IF(Užs2!F84="NE-PL-PVC-2mm",(Užs2!E84/1000)*Užs2!L84,0)+(IF(Užs2!G84="NE-PL-PVC-2mm",(Užs2!E84/1000)*Užs2!L84,0)+(IF(Užs2!I84="NE-PL-PVC-2mm",(Užs2!H84/1000)*Užs2!L84,0)+(IF(Užs2!J84="NE-PL-PVC-2mm",(Užs2!H84/1000)*Užs2!L84,0)))))</f>
        <v>0</v>
      </c>
      <c r="AQ45" s="94">
        <f>SUM(IF(Užs2!F84="NE-PL-PVC-42/2mm",(Užs2!E84/1000)*Užs2!L84,0)+(IF(Užs2!G84="NE-PL-PVC-42/2mm",(Užs2!E84/1000)*Užs2!L84,0)+(IF(Užs2!I84="NE-PL-PVC-42/2mm",(Užs2!H84/1000)*Užs2!L84,0)+(IF(Užs2!J84="NE-PL-PVC-42/2mm",(Užs2!H84/1000)*Užs2!L84,0)))))</f>
        <v>0</v>
      </c>
      <c r="AR45" s="79"/>
    </row>
    <row r="46" spans="1:44" ht="16.8">
      <c r="A46" s="79"/>
      <c r="B46" s="79"/>
      <c r="C46" s="95"/>
      <c r="D46" s="79"/>
      <c r="E46" s="79"/>
      <c r="F46" s="79"/>
      <c r="G46" s="79"/>
      <c r="H46" s="79"/>
      <c r="I46" s="79"/>
      <c r="J46" s="79"/>
      <c r="K46" s="87">
        <v>45</v>
      </c>
      <c r="L46" s="88">
        <f>Užs2!L85</f>
        <v>0</v>
      </c>
      <c r="M46" s="89">
        <f>(Užs2!E85/1000)*(Užs2!H85/1000)*Užs2!L85</f>
        <v>0</v>
      </c>
      <c r="N46" s="90">
        <f>SUM(IF(Užs2!F85="MEL",(Užs2!E85/1000)*Užs2!L85,0)+(IF(Užs2!G85="MEL",(Užs2!E85/1000)*Užs2!L85,0)+(IF(Užs2!I85="MEL",(Užs2!H85/1000)*Užs2!L85,0)+(IF(Užs2!J85="MEL",(Užs2!H85/1000)*Užs2!L85,0)))))</f>
        <v>0</v>
      </c>
      <c r="O46" s="91">
        <f>SUM(IF(Užs2!F85="MEL-BALTAS",(Užs2!E85/1000)*Užs2!L85,0)+(IF(Užs2!G85="MEL-BALTAS",(Užs2!E85/1000)*Užs2!L85,0)+(IF(Užs2!I85="MEL-BALTAS",(Užs2!H85/1000)*Užs2!L85,0)+(IF(Užs2!J85="MEL-BALTAS",(Užs2!H85/1000)*Užs2!L85,0)))))</f>
        <v>0</v>
      </c>
      <c r="P46" s="91">
        <f>SUM(IF(Užs2!F85="MEL-PILKAS",(Užs2!E85/1000)*Užs2!L85,0)+(IF(Užs2!G85="MEL-PILKAS",(Užs2!E85/1000)*Užs2!L85,0)+(IF(Užs2!I85="MEL-PILKAS",(Užs2!H85/1000)*Užs2!L85,0)+(IF(Užs2!J85="MEL-PILKAS",(Užs2!H85/1000)*Užs2!L85,0)))))</f>
        <v>0</v>
      </c>
      <c r="Q46" s="91">
        <f>SUM(IF(Užs2!F85="MEL-KLIENTO",(Užs2!E85/1000)*Užs2!L85,0)+(IF(Užs2!G85="MEL-KLIENTO",(Užs2!E85/1000)*Užs2!L85,0)+(IF(Užs2!I85="MEL-KLIENTO",(Užs2!H85/1000)*Užs2!L85,0)+(IF(Užs2!J85="MEL-KLIENTO",(Užs2!H85/1000)*Užs2!L85,0)))))</f>
        <v>0</v>
      </c>
      <c r="R46" s="91">
        <f>SUM(IF(Užs2!F85="MEL-NE-PL",(Užs2!E85/1000)*Užs2!L85,0)+(IF(Užs2!G85="MEL-NE-PL",(Užs2!E85/1000)*Užs2!L85,0)+(IF(Užs2!I85="MEL-NE-PL",(Užs2!H85/1000)*Užs2!L85,0)+(IF(Užs2!J85="MEL-NE-PL",(Užs2!H85/1000)*Užs2!L85,0)))))</f>
        <v>0</v>
      </c>
      <c r="S46" s="91">
        <f>SUM(IF(Užs2!F85="MEL-40mm",(Užs2!E85/1000)*Užs2!L85,0)+(IF(Užs2!G85="MEL-40mm",(Užs2!E85/1000)*Užs2!L85,0)+(IF(Užs2!I85="MEL-40mm",(Užs2!H85/1000)*Užs2!L85,0)+(IF(Užs2!J85="MEL-40mm",(Užs2!H85/1000)*Užs2!L85,0)))))</f>
        <v>0</v>
      </c>
      <c r="T46" s="92">
        <f>SUM(IF(Užs2!F85="PVC-04mm",(Užs2!E85/1000)*Užs2!L85,0)+(IF(Užs2!G85="PVC-04mm",(Užs2!E85/1000)*Užs2!L85,0)+(IF(Užs2!I85="PVC-04mm",(Užs2!H85/1000)*Užs2!L85,0)+(IF(Užs2!J85="PVC-04mm",(Užs2!H85/1000)*Užs2!L85,0)))))</f>
        <v>0</v>
      </c>
      <c r="U46" s="92">
        <f>SUM(IF(Užs2!F85="PVC-06mm",(Užs2!E85/1000)*Užs2!L85,0)+(IF(Užs2!G85="PVC-06mm",(Užs2!E85/1000)*Užs2!L85,0)+(IF(Užs2!I85="PVC-06mm",(Užs2!H85/1000)*Užs2!L85,0)+(IF(Užs2!J85="PVC-06mm",(Užs2!H85/1000)*Užs2!L85,0)))))</f>
        <v>0</v>
      </c>
      <c r="V46" s="92">
        <f>SUM(IF(Užs2!F85="PVC-08mm",(Užs2!E85/1000)*Užs2!L85,0)+(IF(Užs2!G85="PVC-08mm",(Užs2!E85/1000)*Užs2!L85,0)+(IF(Užs2!I85="PVC-08mm",(Užs2!H85/1000)*Užs2!L85,0)+(IF(Užs2!J85="PVC-08mm",(Užs2!H85/1000)*Užs2!L85,0)))))</f>
        <v>0</v>
      </c>
      <c r="W46" s="92">
        <f>SUM(IF(Užs2!F85="PVC-1mm",(Užs2!E85/1000)*Užs2!L85,0)+(IF(Užs2!G85="PVC-1mm",(Užs2!E85/1000)*Užs2!L85,0)+(IF(Užs2!I85="PVC-1mm",(Užs2!H85/1000)*Užs2!L85,0)+(IF(Užs2!J85="PVC-1mm",(Užs2!H85/1000)*Užs2!L85,0)))))</f>
        <v>0</v>
      </c>
      <c r="X46" s="92">
        <f>SUM(IF(Užs2!F85="PVC-2mm",(Užs2!E85/1000)*Užs2!L85,0)+(IF(Užs2!G85="PVC-2mm",(Užs2!E85/1000)*Užs2!L85,0)+(IF(Užs2!I85="PVC-2mm",(Užs2!H85/1000)*Užs2!L85,0)+(IF(Užs2!J85="PVC-2mm",(Užs2!H85/1000)*Užs2!L85,0)))))</f>
        <v>0</v>
      </c>
      <c r="Y46" s="92">
        <f>SUM(IF(Užs2!F85="PVC-42/2mm",(Užs2!E85/1000)*Užs2!L85,0)+(IF(Užs2!G85="PVC-42/2mm",(Užs2!E85/1000)*Užs2!L85,0)+(IF(Užs2!I85="PVC-42/2mm",(Užs2!H85/1000)*Užs2!L85,0)+(IF(Užs2!J85="PVC-42/2mm",(Užs2!H85/1000)*Užs2!L85,0)))))</f>
        <v>0</v>
      </c>
      <c r="Z46" s="313">
        <f>SUM(IF(Užs2!F85="BESIULIS-08mm",(Užs2!E85/1000)*Užs2!L85,0)+(IF(Užs2!G85="BESIULIS-08mm",(Užs2!E85/1000)*Užs2!L85,0)+(IF(Užs2!I85="BESIULIS-08mm",(Užs2!H85/1000)*Užs2!L85,0)+(IF(Užs2!J85="BESIULIS-08mm",(Užs2!H85/1000)*Užs2!L85,0)))))</f>
        <v>0</v>
      </c>
      <c r="AA46" s="313">
        <f>SUM(IF(Užs2!F85="BESIULIS-1mm",(Užs2!E85/1000)*Užs2!L85,0)+(IF(Užs2!G85="BESIULIS-1mm",(Užs2!E85/1000)*Užs2!L85,0)+(IF(Užs2!I85="BESIULIS-1mm",(Užs2!H85/1000)*Užs2!L85,0)+(IF(Užs2!J85="BESIULIS-1mm",(Užs2!H85/1000)*Užs2!L85,0)))))</f>
        <v>0</v>
      </c>
      <c r="AB46" s="313">
        <f>SUM(IF(Užs2!F85="BESIULIS-2mm",(Užs2!E85/1000)*Užs2!L85,0)+(IF(Užs2!G85="BESIULIS-2mm",(Užs2!E85/1000)*Užs2!L85,0)+(IF(Užs2!I85="BESIULIS-2mm",(Užs2!H85/1000)*Užs2!L85,0)+(IF(Užs2!J85="BESIULIS-2mm",(Užs2!H85/1000)*Užs2!L85,0)))))</f>
        <v>0</v>
      </c>
      <c r="AC46" s="93">
        <f>SUM(IF(Užs2!F85="KLIEN-PVC-04mm",(Užs2!E85/1000)*Užs2!L85,0)+(IF(Užs2!G85="KLIEN-PVC-04mm",(Užs2!E85/1000)*Užs2!L85,0)+(IF(Užs2!I85="KLIEN-PVC-04mm",(Užs2!H85/1000)*Užs2!L85,0)+(IF(Užs2!J85="KLIEN-PVC-04mm",(Užs2!H85/1000)*Užs2!L85,0)))))</f>
        <v>0</v>
      </c>
      <c r="AD46" s="93">
        <f>SUM(IF(Užs2!F85="KLIEN-PVC-06mm",(Užs2!E85/1000)*Užs2!L85,0)+(IF(Užs2!G85="KLIEN-PVC-06mm",(Užs2!E85/1000)*Užs2!L85,0)+(IF(Užs2!I85="KLIEN-PVC-06mm",(Užs2!H85/1000)*Užs2!L85,0)+(IF(Užs2!J85="KLIEN-PVC-06mm",(Užs2!H85/1000)*Užs2!L85,0)))))</f>
        <v>0</v>
      </c>
      <c r="AE46" s="93">
        <f>SUM(IF(Užs2!F85="KLIEN-PVC-08mm",(Užs2!E85/1000)*Užs2!L85,0)+(IF(Užs2!G85="KLIEN-PVC-08mm",(Užs2!E85/1000)*Užs2!L85,0)+(IF(Užs2!I85="KLIEN-PVC-08mm",(Užs2!H85/1000)*Užs2!L85,0)+(IF(Užs2!J85="KLIEN-PVC-08mm",(Užs2!H85/1000)*Užs2!L85,0)))))</f>
        <v>0</v>
      </c>
      <c r="AF46" s="93">
        <f>SUM(IF(Užs2!F85="KLIEN-PVC-1mm",(Užs2!E85/1000)*Užs2!L85,0)+(IF(Užs2!G85="KLIEN-PVC-1mm",(Užs2!E85/1000)*Užs2!L85,0)+(IF(Užs2!I85="KLIEN-PVC-1mm",(Užs2!H85/1000)*Užs2!L85,0)+(IF(Užs2!J85="KLIEN-PVC-1mm",(Užs2!H85/1000)*Užs2!L85,0)))))</f>
        <v>0</v>
      </c>
      <c r="AG46" s="93">
        <f>SUM(IF(Užs2!F85="KLIEN-PVC-2mm",(Užs2!E85/1000)*Užs2!L85,0)+(IF(Užs2!G85="KLIEN-PVC-2mm",(Užs2!E85/1000)*Užs2!L85,0)+(IF(Užs2!I85="KLIEN-PVC-2mm",(Užs2!H85/1000)*Užs2!L85,0)+(IF(Užs2!J85="KLIEN-PVC-2mm",(Užs2!H85/1000)*Užs2!L85,0)))))</f>
        <v>0</v>
      </c>
      <c r="AH46" s="93">
        <f>SUM(IF(Užs2!F85="KLIEN-PVC-42/2mm",(Užs2!E85/1000)*Užs2!L85,0)+(IF(Užs2!G85="KLIEN-PVC-42/2mm",(Užs2!E85/1000)*Užs2!L85,0)+(IF(Užs2!I85="KLIEN-PVC-42/2mm",(Užs2!H85/1000)*Užs2!L85,0)+(IF(Užs2!J85="KLIEN-PVC-42/2mm",(Užs2!H85/1000)*Užs2!L85,0)))))</f>
        <v>0</v>
      </c>
      <c r="AI46" s="315">
        <f>SUM(IF(Užs2!F85="KLIEN-BESIUL-08mm",(Užs2!E85/1000)*Užs2!L85,0)+(IF(Užs2!G85="KLIEN-BESIUL-08mm",(Užs2!E85/1000)*Užs2!L85,0)+(IF(Užs2!I85="KLIEN-BESIUL-08mm",(Užs2!H85/1000)*Užs2!L85,0)+(IF(Užs2!J85="KLIEN-BESIUL-08mm",(Užs2!H85/1000)*Užs2!L85,0)))))</f>
        <v>0</v>
      </c>
      <c r="AJ46" s="315">
        <f>SUM(IF(Užs2!F85="KLIEN-BESIUL-1mm",(Užs2!E85/1000)*Užs2!L85,0)+(IF(Užs2!G85="KLIEN-BESIUL-1mm",(Užs2!E85/1000)*Užs2!L85,0)+(IF(Užs2!I85="KLIEN-BESIUL-1mm",(Užs2!H85/1000)*Užs2!L85,0)+(IF(Užs2!J85="KLIEN-BESIUL-1mm",(Užs2!H85/1000)*Užs2!L85,0)))))</f>
        <v>0</v>
      </c>
      <c r="AK46" s="315">
        <f>SUM(IF(Užs2!F85="KLIEN-BESIUL-2mm",(Užs2!E85/1000)*Užs2!L85,0)+(IF(Užs2!G85="KLIEN-BESIUL-2mm",(Užs2!E85/1000)*Užs2!L85,0)+(IF(Užs2!I85="KLIEN-BESIUL-2mm",(Užs2!H85/1000)*Užs2!L85,0)+(IF(Užs2!J85="KLIEN-BESIUL-2mm",(Užs2!H85/1000)*Užs2!L85,0)))))</f>
        <v>0</v>
      </c>
      <c r="AL46" s="94">
        <f>SUM(IF(Užs2!F85="NE-PL-PVC-04mm",(Užs2!E85/1000)*Užs2!L85,0)+(IF(Užs2!G85="NE-PL-PVC-04mm",(Užs2!E85/1000)*Užs2!L85,0)+(IF(Užs2!I85="NE-PL-PVC-04mm",(Užs2!H85/1000)*Užs2!L85,0)+(IF(Užs2!J85="NE-PL-PVC-04mm",(Užs2!H85/1000)*Užs2!L85,0)))))</f>
        <v>0</v>
      </c>
      <c r="AM46" s="94">
        <f>SUM(IF(Užs2!F85="NE-PL-PVC-06mm",(Užs2!E85/1000)*Užs2!L85,0)+(IF(Užs2!G85="NE-PL-PVC-06mm",(Užs2!E85/1000)*Užs2!L85,0)+(IF(Užs2!I85="NE-PL-PVC-06mm",(Užs2!H85/1000)*Užs2!L85,0)+(IF(Užs2!J85="NE-PL-PVC-06mm",(Užs2!H85/1000)*Užs2!L85,0)))))</f>
        <v>0</v>
      </c>
      <c r="AN46" s="94">
        <f>SUM(IF(Užs2!F85="NE-PL-PVC-08mm",(Užs2!E85/1000)*Užs2!L85,0)+(IF(Užs2!G85="NE-PL-PVC-08mm",(Užs2!E85/1000)*Užs2!L85,0)+(IF(Užs2!I85="NE-PL-PVC-08mm",(Užs2!H85/1000)*Užs2!L85,0)+(IF(Užs2!J85="NE-PL-PVC-08mm",(Užs2!H85/1000)*Užs2!L85,0)))))</f>
        <v>0</v>
      </c>
      <c r="AO46" s="94">
        <f>SUM(IF(Užs2!F85="NE-PL-PVC-1mm",(Užs2!E85/1000)*Užs2!L85,0)+(IF(Užs2!G85="NE-PL-PVC-1mm",(Užs2!E85/1000)*Užs2!L85,0)+(IF(Užs2!I85="NE-PL-PVC-1mm",(Užs2!H85/1000)*Užs2!L85,0)+(IF(Užs2!J85="NE-PL-PVC-1mm",(Užs2!H85/1000)*Užs2!L85,0)))))</f>
        <v>0</v>
      </c>
      <c r="AP46" s="94">
        <f>SUM(IF(Užs2!F85="NE-PL-PVC-2mm",(Užs2!E85/1000)*Užs2!L85,0)+(IF(Užs2!G85="NE-PL-PVC-2mm",(Užs2!E85/1000)*Užs2!L85,0)+(IF(Užs2!I85="NE-PL-PVC-2mm",(Užs2!H85/1000)*Užs2!L85,0)+(IF(Užs2!J85="NE-PL-PVC-2mm",(Užs2!H85/1000)*Užs2!L85,0)))))</f>
        <v>0</v>
      </c>
      <c r="AQ46" s="94">
        <f>SUM(IF(Užs2!F85="NE-PL-PVC-42/2mm",(Užs2!E85/1000)*Užs2!L85,0)+(IF(Užs2!G85="NE-PL-PVC-42/2mm",(Užs2!E85/1000)*Užs2!L85,0)+(IF(Užs2!I85="NE-PL-PVC-42/2mm",(Užs2!H85/1000)*Užs2!L85,0)+(IF(Užs2!J85="NE-PL-PVC-42/2mm",(Užs2!H85/1000)*Užs2!L85,0)))))</f>
        <v>0</v>
      </c>
      <c r="AR46" s="79"/>
    </row>
    <row r="47" spans="1:44" ht="16.8">
      <c r="A47" s="79"/>
      <c r="B47" s="79"/>
      <c r="C47" s="95"/>
      <c r="D47" s="79"/>
      <c r="E47" s="79"/>
      <c r="F47" s="79"/>
      <c r="G47" s="79"/>
      <c r="H47" s="79"/>
      <c r="I47" s="79"/>
      <c r="J47" s="79"/>
      <c r="K47" s="87">
        <v>46</v>
      </c>
      <c r="L47" s="88">
        <f>Užs2!L86</f>
        <v>0</v>
      </c>
      <c r="M47" s="89">
        <f>(Užs2!E86/1000)*(Užs2!H86/1000)*Užs2!L86</f>
        <v>0</v>
      </c>
      <c r="N47" s="90">
        <f>SUM(IF(Užs2!F86="MEL",(Užs2!E86/1000)*Užs2!L86,0)+(IF(Užs2!G86="MEL",(Užs2!E86/1000)*Užs2!L86,0)+(IF(Užs2!I86="MEL",(Užs2!H86/1000)*Užs2!L86,0)+(IF(Užs2!J86="MEL",(Užs2!H86/1000)*Užs2!L86,0)))))</f>
        <v>0</v>
      </c>
      <c r="O47" s="91">
        <f>SUM(IF(Užs2!F86="MEL-BALTAS",(Užs2!E86/1000)*Užs2!L86,0)+(IF(Užs2!G86="MEL-BALTAS",(Užs2!E86/1000)*Užs2!L86,0)+(IF(Užs2!I86="MEL-BALTAS",(Užs2!H86/1000)*Užs2!L86,0)+(IF(Užs2!J86="MEL-BALTAS",(Užs2!H86/1000)*Užs2!L86,0)))))</f>
        <v>0</v>
      </c>
      <c r="P47" s="91">
        <f>SUM(IF(Užs2!F86="MEL-PILKAS",(Užs2!E86/1000)*Užs2!L86,0)+(IF(Užs2!G86="MEL-PILKAS",(Užs2!E86/1000)*Užs2!L86,0)+(IF(Užs2!I86="MEL-PILKAS",(Užs2!H86/1000)*Užs2!L86,0)+(IF(Užs2!J86="MEL-PILKAS",(Užs2!H86/1000)*Užs2!L86,0)))))</f>
        <v>0</v>
      </c>
      <c r="Q47" s="91">
        <f>SUM(IF(Užs2!F86="MEL-KLIENTO",(Užs2!E86/1000)*Užs2!L86,0)+(IF(Užs2!G86="MEL-KLIENTO",(Užs2!E86/1000)*Užs2!L86,0)+(IF(Užs2!I86="MEL-KLIENTO",(Užs2!H86/1000)*Užs2!L86,0)+(IF(Užs2!J86="MEL-KLIENTO",(Užs2!H86/1000)*Užs2!L86,0)))))</f>
        <v>0</v>
      </c>
      <c r="R47" s="91">
        <f>SUM(IF(Užs2!F86="MEL-NE-PL",(Užs2!E86/1000)*Užs2!L86,0)+(IF(Užs2!G86="MEL-NE-PL",(Užs2!E86/1000)*Užs2!L86,0)+(IF(Užs2!I86="MEL-NE-PL",(Užs2!H86/1000)*Užs2!L86,0)+(IF(Užs2!J86="MEL-NE-PL",(Užs2!H86/1000)*Užs2!L86,0)))))</f>
        <v>0</v>
      </c>
      <c r="S47" s="91">
        <f>SUM(IF(Užs2!F86="MEL-40mm",(Užs2!E86/1000)*Užs2!L86,0)+(IF(Užs2!G86="MEL-40mm",(Užs2!E86/1000)*Užs2!L86,0)+(IF(Užs2!I86="MEL-40mm",(Užs2!H86/1000)*Užs2!L86,0)+(IF(Užs2!J86="MEL-40mm",(Užs2!H86/1000)*Užs2!L86,0)))))</f>
        <v>0</v>
      </c>
      <c r="T47" s="92">
        <f>SUM(IF(Užs2!F86="PVC-04mm",(Užs2!E86/1000)*Užs2!L86,0)+(IF(Užs2!G86="PVC-04mm",(Užs2!E86/1000)*Užs2!L86,0)+(IF(Užs2!I86="PVC-04mm",(Užs2!H86/1000)*Užs2!L86,0)+(IF(Užs2!J86="PVC-04mm",(Užs2!H86/1000)*Užs2!L86,0)))))</f>
        <v>0</v>
      </c>
      <c r="U47" s="92">
        <f>SUM(IF(Užs2!F86="PVC-06mm",(Užs2!E86/1000)*Užs2!L86,0)+(IF(Užs2!G86="PVC-06mm",(Užs2!E86/1000)*Užs2!L86,0)+(IF(Užs2!I86="PVC-06mm",(Užs2!H86/1000)*Užs2!L86,0)+(IF(Užs2!J86="PVC-06mm",(Užs2!H86/1000)*Užs2!L86,0)))))</f>
        <v>0</v>
      </c>
      <c r="V47" s="92">
        <f>SUM(IF(Užs2!F86="PVC-08mm",(Užs2!E86/1000)*Užs2!L86,0)+(IF(Užs2!G86="PVC-08mm",(Užs2!E86/1000)*Užs2!L86,0)+(IF(Užs2!I86="PVC-08mm",(Užs2!H86/1000)*Užs2!L86,0)+(IF(Užs2!J86="PVC-08mm",(Užs2!H86/1000)*Užs2!L86,0)))))</f>
        <v>0</v>
      </c>
      <c r="W47" s="92">
        <f>SUM(IF(Užs2!F86="PVC-1mm",(Užs2!E86/1000)*Užs2!L86,0)+(IF(Užs2!G86="PVC-1mm",(Užs2!E86/1000)*Užs2!L86,0)+(IF(Užs2!I86="PVC-1mm",(Užs2!H86/1000)*Užs2!L86,0)+(IF(Užs2!J86="PVC-1mm",(Užs2!H86/1000)*Užs2!L86,0)))))</f>
        <v>0</v>
      </c>
      <c r="X47" s="92">
        <f>SUM(IF(Užs2!F86="PVC-2mm",(Užs2!E86/1000)*Užs2!L86,0)+(IF(Užs2!G86="PVC-2mm",(Užs2!E86/1000)*Užs2!L86,0)+(IF(Užs2!I86="PVC-2mm",(Užs2!H86/1000)*Užs2!L86,0)+(IF(Užs2!J86="PVC-2mm",(Užs2!H86/1000)*Užs2!L86,0)))))</f>
        <v>0</v>
      </c>
      <c r="Y47" s="92">
        <f>SUM(IF(Užs2!F86="PVC-42/2mm",(Užs2!E86/1000)*Užs2!L86,0)+(IF(Užs2!G86="PVC-42/2mm",(Užs2!E86/1000)*Užs2!L86,0)+(IF(Užs2!I86="PVC-42/2mm",(Užs2!H86/1000)*Užs2!L86,0)+(IF(Užs2!J86="PVC-42/2mm",(Užs2!H86/1000)*Užs2!L86,0)))))</f>
        <v>0</v>
      </c>
      <c r="Z47" s="313">
        <f>SUM(IF(Užs2!F86="BESIULIS-08mm",(Užs2!E86/1000)*Užs2!L86,0)+(IF(Užs2!G86="BESIULIS-08mm",(Užs2!E86/1000)*Užs2!L86,0)+(IF(Užs2!I86="BESIULIS-08mm",(Užs2!H86/1000)*Užs2!L86,0)+(IF(Užs2!J86="BESIULIS-08mm",(Užs2!H86/1000)*Užs2!L86,0)))))</f>
        <v>0</v>
      </c>
      <c r="AA47" s="313">
        <f>SUM(IF(Užs2!F86="BESIULIS-1mm",(Užs2!E86/1000)*Užs2!L86,0)+(IF(Užs2!G86="BESIULIS-1mm",(Užs2!E86/1000)*Užs2!L86,0)+(IF(Užs2!I86="BESIULIS-1mm",(Užs2!H86/1000)*Užs2!L86,0)+(IF(Užs2!J86="BESIULIS-1mm",(Užs2!H86/1000)*Užs2!L86,0)))))</f>
        <v>0</v>
      </c>
      <c r="AB47" s="313">
        <f>SUM(IF(Užs2!F86="BESIULIS-2mm",(Užs2!E86/1000)*Užs2!L86,0)+(IF(Užs2!G86="BESIULIS-2mm",(Užs2!E86/1000)*Užs2!L86,0)+(IF(Užs2!I86="BESIULIS-2mm",(Užs2!H86/1000)*Užs2!L86,0)+(IF(Užs2!J86="BESIULIS-2mm",(Užs2!H86/1000)*Užs2!L86,0)))))</f>
        <v>0</v>
      </c>
      <c r="AC47" s="93">
        <f>SUM(IF(Užs2!F86="KLIEN-PVC-04mm",(Užs2!E86/1000)*Užs2!L86,0)+(IF(Užs2!G86="KLIEN-PVC-04mm",(Užs2!E86/1000)*Užs2!L86,0)+(IF(Užs2!I86="KLIEN-PVC-04mm",(Užs2!H86/1000)*Užs2!L86,0)+(IF(Užs2!J86="KLIEN-PVC-04mm",(Užs2!H86/1000)*Užs2!L86,0)))))</f>
        <v>0</v>
      </c>
      <c r="AD47" s="93">
        <f>SUM(IF(Užs2!F86="KLIEN-PVC-06mm",(Užs2!E86/1000)*Užs2!L86,0)+(IF(Užs2!G86="KLIEN-PVC-06mm",(Užs2!E86/1000)*Užs2!L86,0)+(IF(Užs2!I86="KLIEN-PVC-06mm",(Užs2!H86/1000)*Užs2!L86,0)+(IF(Užs2!J86="KLIEN-PVC-06mm",(Užs2!H86/1000)*Užs2!L86,0)))))</f>
        <v>0</v>
      </c>
      <c r="AE47" s="93">
        <f>SUM(IF(Užs2!F86="KLIEN-PVC-08mm",(Užs2!E86/1000)*Užs2!L86,0)+(IF(Užs2!G86="KLIEN-PVC-08mm",(Užs2!E86/1000)*Užs2!L86,0)+(IF(Užs2!I86="KLIEN-PVC-08mm",(Užs2!H86/1000)*Užs2!L86,0)+(IF(Užs2!J86="KLIEN-PVC-08mm",(Užs2!H86/1000)*Užs2!L86,0)))))</f>
        <v>0</v>
      </c>
      <c r="AF47" s="93">
        <f>SUM(IF(Užs2!F86="KLIEN-PVC-1mm",(Užs2!E86/1000)*Užs2!L86,0)+(IF(Užs2!G86="KLIEN-PVC-1mm",(Užs2!E86/1000)*Užs2!L86,0)+(IF(Užs2!I86="KLIEN-PVC-1mm",(Užs2!H86/1000)*Užs2!L86,0)+(IF(Užs2!J86="KLIEN-PVC-1mm",(Užs2!H86/1000)*Užs2!L86,0)))))</f>
        <v>0</v>
      </c>
      <c r="AG47" s="93">
        <f>SUM(IF(Užs2!F86="KLIEN-PVC-2mm",(Užs2!E86/1000)*Užs2!L86,0)+(IF(Užs2!G86="KLIEN-PVC-2mm",(Užs2!E86/1000)*Užs2!L86,0)+(IF(Užs2!I86="KLIEN-PVC-2mm",(Užs2!H86/1000)*Užs2!L86,0)+(IF(Užs2!J86="KLIEN-PVC-2mm",(Užs2!H86/1000)*Užs2!L86,0)))))</f>
        <v>0</v>
      </c>
      <c r="AH47" s="93">
        <f>SUM(IF(Užs2!F86="KLIEN-PVC-42/2mm",(Užs2!E86/1000)*Užs2!L86,0)+(IF(Užs2!G86="KLIEN-PVC-42/2mm",(Užs2!E86/1000)*Užs2!L86,0)+(IF(Užs2!I86="KLIEN-PVC-42/2mm",(Užs2!H86/1000)*Užs2!L86,0)+(IF(Užs2!J86="KLIEN-PVC-42/2mm",(Užs2!H86/1000)*Užs2!L86,0)))))</f>
        <v>0</v>
      </c>
      <c r="AI47" s="315">
        <f>SUM(IF(Užs2!F86="KLIEN-BESIUL-08mm",(Užs2!E86/1000)*Užs2!L86,0)+(IF(Užs2!G86="KLIEN-BESIUL-08mm",(Užs2!E86/1000)*Užs2!L86,0)+(IF(Užs2!I86="KLIEN-BESIUL-08mm",(Užs2!H86/1000)*Užs2!L86,0)+(IF(Užs2!J86="KLIEN-BESIUL-08mm",(Užs2!H86/1000)*Užs2!L86,0)))))</f>
        <v>0</v>
      </c>
      <c r="AJ47" s="315">
        <f>SUM(IF(Užs2!F86="KLIEN-BESIUL-1mm",(Užs2!E86/1000)*Užs2!L86,0)+(IF(Užs2!G86="KLIEN-BESIUL-1mm",(Užs2!E86/1000)*Užs2!L86,0)+(IF(Užs2!I86="KLIEN-BESIUL-1mm",(Užs2!H86/1000)*Užs2!L86,0)+(IF(Užs2!J86="KLIEN-BESIUL-1mm",(Užs2!H86/1000)*Užs2!L86,0)))))</f>
        <v>0</v>
      </c>
      <c r="AK47" s="315">
        <f>SUM(IF(Užs2!F86="KLIEN-BESIUL-2mm",(Užs2!E86/1000)*Užs2!L86,0)+(IF(Užs2!G86="KLIEN-BESIUL-2mm",(Užs2!E86/1000)*Užs2!L86,0)+(IF(Užs2!I86="KLIEN-BESIUL-2mm",(Užs2!H86/1000)*Užs2!L86,0)+(IF(Užs2!J86="KLIEN-BESIUL-2mm",(Užs2!H86/1000)*Užs2!L86,0)))))</f>
        <v>0</v>
      </c>
      <c r="AL47" s="94">
        <f>SUM(IF(Užs2!F86="NE-PL-PVC-04mm",(Užs2!E86/1000)*Užs2!L86,0)+(IF(Užs2!G86="NE-PL-PVC-04mm",(Užs2!E86/1000)*Užs2!L86,0)+(IF(Užs2!I86="NE-PL-PVC-04mm",(Užs2!H86/1000)*Užs2!L86,0)+(IF(Užs2!J86="NE-PL-PVC-04mm",(Užs2!H86/1000)*Užs2!L86,0)))))</f>
        <v>0</v>
      </c>
      <c r="AM47" s="94">
        <f>SUM(IF(Užs2!F86="NE-PL-PVC-06mm",(Užs2!E86/1000)*Užs2!L86,0)+(IF(Užs2!G86="NE-PL-PVC-06mm",(Užs2!E86/1000)*Užs2!L86,0)+(IF(Užs2!I86="NE-PL-PVC-06mm",(Užs2!H86/1000)*Užs2!L86,0)+(IF(Užs2!J86="NE-PL-PVC-06mm",(Užs2!H86/1000)*Užs2!L86,0)))))</f>
        <v>0</v>
      </c>
      <c r="AN47" s="94">
        <f>SUM(IF(Užs2!F86="NE-PL-PVC-08mm",(Užs2!E86/1000)*Užs2!L86,0)+(IF(Užs2!G86="NE-PL-PVC-08mm",(Užs2!E86/1000)*Užs2!L86,0)+(IF(Užs2!I86="NE-PL-PVC-08mm",(Užs2!H86/1000)*Užs2!L86,0)+(IF(Užs2!J86="NE-PL-PVC-08mm",(Užs2!H86/1000)*Užs2!L86,0)))))</f>
        <v>0</v>
      </c>
      <c r="AO47" s="94">
        <f>SUM(IF(Užs2!F86="NE-PL-PVC-1mm",(Užs2!E86/1000)*Užs2!L86,0)+(IF(Užs2!G86="NE-PL-PVC-1mm",(Užs2!E86/1000)*Užs2!L86,0)+(IF(Užs2!I86="NE-PL-PVC-1mm",(Užs2!H86/1000)*Užs2!L86,0)+(IF(Užs2!J86="NE-PL-PVC-1mm",(Užs2!H86/1000)*Užs2!L86,0)))))</f>
        <v>0</v>
      </c>
      <c r="AP47" s="94">
        <f>SUM(IF(Užs2!F86="NE-PL-PVC-2mm",(Užs2!E86/1000)*Užs2!L86,0)+(IF(Užs2!G86="NE-PL-PVC-2mm",(Užs2!E86/1000)*Užs2!L86,0)+(IF(Užs2!I86="NE-PL-PVC-2mm",(Užs2!H86/1000)*Užs2!L86,0)+(IF(Užs2!J86="NE-PL-PVC-2mm",(Užs2!H86/1000)*Užs2!L86,0)))))</f>
        <v>0</v>
      </c>
      <c r="AQ47" s="94">
        <f>SUM(IF(Užs2!F86="NE-PL-PVC-42/2mm",(Užs2!E86/1000)*Užs2!L86,0)+(IF(Užs2!G86="NE-PL-PVC-42/2mm",(Užs2!E86/1000)*Užs2!L86,0)+(IF(Užs2!I86="NE-PL-PVC-42/2mm",(Užs2!H86/1000)*Užs2!L86,0)+(IF(Užs2!J86="NE-PL-PVC-42/2mm",(Užs2!H86/1000)*Užs2!L86,0)))))</f>
        <v>0</v>
      </c>
      <c r="AR47" s="79"/>
    </row>
    <row r="48" spans="1:44" ht="16.8">
      <c r="A48" s="79"/>
      <c r="B48" s="79"/>
      <c r="C48" s="95"/>
      <c r="D48" s="79"/>
      <c r="E48" s="79"/>
      <c r="F48" s="79"/>
      <c r="G48" s="79"/>
      <c r="H48" s="79"/>
      <c r="I48" s="79"/>
      <c r="J48" s="79"/>
      <c r="K48" s="87">
        <v>47</v>
      </c>
      <c r="L48" s="88">
        <f>Užs2!L87</f>
        <v>0</v>
      </c>
      <c r="M48" s="89">
        <f>(Užs2!E87/1000)*(Užs2!H87/1000)*Užs2!L87</f>
        <v>0</v>
      </c>
      <c r="N48" s="90">
        <f>SUM(IF(Užs2!F87="MEL",(Užs2!E87/1000)*Užs2!L87,0)+(IF(Užs2!G87="MEL",(Užs2!E87/1000)*Užs2!L87,0)+(IF(Užs2!I87="MEL",(Užs2!H87/1000)*Užs2!L87,0)+(IF(Užs2!J87="MEL",(Užs2!H87/1000)*Užs2!L87,0)))))</f>
        <v>0</v>
      </c>
      <c r="O48" s="91">
        <f>SUM(IF(Užs2!F87="MEL-BALTAS",(Užs2!E87/1000)*Užs2!L87,0)+(IF(Užs2!G87="MEL-BALTAS",(Užs2!E87/1000)*Užs2!L87,0)+(IF(Užs2!I87="MEL-BALTAS",(Užs2!H87/1000)*Užs2!L87,0)+(IF(Užs2!J87="MEL-BALTAS",(Užs2!H87/1000)*Užs2!L87,0)))))</f>
        <v>0</v>
      </c>
      <c r="P48" s="91">
        <f>SUM(IF(Užs2!F87="MEL-PILKAS",(Užs2!E87/1000)*Užs2!L87,0)+(IF(Užs2!G87="MEL-PILKAS",(Užs2!E87/1000)*Užs2!L87,0)+(IF(Užs2!I87="MEL-PILKAS",(Užs2!H87/1000)*Užs2!L87,0)+(IF(Užs2!J87="MEL-PILKAS",(Užs2!H87/1000)*Užs2!L87,0)))))</f>
        <v>0</v>
      </c>
      <c r="Q48" s="91">
        <f>SUM(IF(Užs2!F87="MEL-KLIENTO",(Užs2!E87/1000)*Užs2!L87,0)+(IF(Užs2!G87="MEL-KLIENTO",(Užs2!E87/1000)*Užs2!L87,0)+(IF(Užs2!I87="MEL-KLIENTO",(Užs2!H87/1000)*Užs2!L87,0)+(IF(Užs2!J87="MEL-KLIENTO",(Užs2!H87/1000)*Užs2!L87,0)))))</f>
        <v>0</v>
      </c>
      <c r="R48" s="91">
        <f>SUM(IF(Užs2!F87="MEL-NE-PL",(Užs2!E87/1000)*Užs2!L87,0)+(IF(Užs2!G87="MEL-NE-PL",(Užs2!E87/1000)*Užs2!L87,0)+(IF(Užs2!I87="MEL-NE-PL",(Užs2!H87/1000)*Užs2!L87,0)+(IF(Užs2!J87="MEL-NE-PL",(Užs2!H87/1000)*Užs2!L87,0)))))</f>
        <v>0</v>
      </c>
      <c r="S48" s="91">
        <f>SUM(IF(Užs2!F87="MEL-40mm",(Užs2!E87/1000)*Užs2!L87,0)+(IF(Užs2!G87="MEL-40mm",(Užs2!E87/1000)*Užs2!L87,0)+(IF(Užs2!I87="MEL-40mm",(Užs2!H87/1000)*Užs2!L87,0)+(IF(Užs2!J87="MEL-40mm",(Užs2!H87/1000)*Užs2!L87,0)))))</f>
        <v>0</v>
      </c>
      <c r="T48" s="92">
        <f>SUM(IF(Užs2!F87="PVC-04mm",(Užs2!E87/1000)*Užs2!L87,0)+(IF(Užs2!G87="PVC-04mm",(Užs2!E87/1000)*Užs2!L87,0)+(IF(Užs2!I87="PVC-04mm",(Užs2!H87/1000)*Užs2!L87,0)+(IF(Užs2!J87="PVC-04mm",(Užs2!H87/1000)*Užs2!L87,0)))))</f>
        <v>0</v>
      </c>
      <c r="U48" s="92">
        <f>SUM(IF(Užs2!F87="PVC-06mm",(Užs2!E87/1000)*Užs2!L87,0)+(IF(Užs2!G87="PVC-06mm",(Užs2!E87/1000)*Užs2!L87,0)+(IF(Užs2!I87="PVC-06mm",(Užs2!H87/1000)*Užs2!L87,0)+(IF(Užs2!J87="PVC-06mm",(Užs2!H87/1000)*Užs2!L87,0)))))</f>
        <v>0</v>
      </c>
      <c r="V48" s="92">
        <f>SUM(IF(Užs2!F87="PVC-08mm",(Užs2!E87/1000)*Užs2!L87,0)+(IF(Užs2!G87="PVC-08mm",(Užs2!E87/1000)*Užs2!L87,0)+(IF(Užs2!I87="PVC-08mm",(Užs2!H87/1000)*Užs2!L87,0)+(IF(Užs2!J87="PVC-08mm",(Užs2!H87/1000)*Užs2!L87,0)))))</f>
        <v>0</v>
      </c>
      <c r="W48" s="92">
        <f>SUM(IF(Užs2!F87="PVC-1mm",(Užs2!E87/1000)*Užs2!L87,0)+(IF(Užs2!G87="PVC-1mm",(Užs2!E87/1000)*Užs2!L87,0)+(IF(Užs2!I87="PVC-1mm",(Užs2!H87/1000)*Užs2!L87,0)+(IF(Užs2!J87="PVC-1mm",(Užs2!H87/1000)*Užs2!L87,0)))))</f>
        <v>0</v>
      </c>
      <c r="X48" s="92">
        <f>SUM(IF(Užs2!F87="PVC-2mm",(Užs2!E87/1000)*Užs2!L87,0)+(IF(Užs2!G87="PVC-2mm",(Užs2!E87/1000)*Užs2!L87,0)+(IF(Užs2!I87="PVC-2mm",(Užs2!H87/1000)*Užs2!L87,0)+(IF(Užs2!J87="PVC-2mm",(Užs2!H87/1000)*Užs2!L87,0)))))</f>
        <v>0</v>
      </c>
      <c r="Y48" s="92">
        <f>SUM(IF(Užs2!F87="PVC-42/2mm",(Užs2!E87/1000)*Užs2!L87,0)+(IF(Užs2!G87="PVC-42/2mm",(Užs2!E87/1000)*Užs2!L87,0)+(IF(Užs2!I87="PVC-42/2mm",(Užs2!H87/1000)*Užs2!L87,0)+(IF(Užs2!J87="PVC-42/2mm",(Užs2!H87/1000)*Užs2!L87,0)))))</f>
        <v>0</v>
      </c>
      <c r="Z48" s="313">
        <f>SUM(IF(Užs2!F87="BESIULIS-08mm",(Užs2!E87/1000)*Užs2!L87,0)+(IF(Užs2!G87="BESIULIS-08mm",(Užs2!E87/1000)*Užs2!L87,0)+(IF(Užs2!I87="BESIULIS-08mm",(Užs2!H87/1000)*Užs2!L87,0)+(IF(Užs2!J87="BESIULIS-08mm",(Užs2!H87/1000)*Užs2!L87,0)))))</f>
        <v>0</v>
      </c>
      <c r="AA48" s="313">
        <f>SUM(IF(Užs2!F87="BESIULIS-1mm",(Užs2!E87/1000)*Užs2!L87,0)+(IF(Užs2!G87="BESIULIS-1mm",(Užs2!E87/1000)*Užs2!L87,0)+(IF(Užs2!I87="BESIULIS-1mm",(Užs2!H87/1000)*Užs2!L87,0)+(IF(Užs2!J87="BESIULIS-1mm",(Užs2!H87/1000)*Užs2!L87,0)))))</f>
        <v>0</v>
      </c>
      <c r="AB48" s="313">
        <f>SUM(IF(Užs2!F87="BESIULIS-2mm",(Užs2!E87/1000)*Užs2!L87,0)+(IF(Užs2!G87="BESIULIS-2mm",(Užs2!E87/1000)*Užs2!L87,0)+(IF(Užs2!I87="BESIULIS-2mm",(Užs2!H87/1000)*Užs2!L87,0)+(IF(Užs2!J87="BESIULIS-2mm",(Užs2!H87/1000)*Užs2!L87,0)))))</f>
        <v>0</v>
      </c>
      <c r="AC48" s="93">
        <f>SUM(IF(Užs2!F87="KLIEN-PVC-04mm",(Užs2!E87/1000)*Užs2!L87,0)+(IF(Užs2!G87="KLIEN-PVC-04mm",(Užs2!E87/1000)*Užs2!L87,0)+(IF(Užs2!I87="KLIEN-PVC-04mm",(Užs2!H87/1000)*Užs2!L87,0)+(IF(Užs2!J87="KLIEN-PVC-04mm",(Užs2!H87/1000)*Užs2!L87,0)))))</f>
        <v>0</v>
      </c>
      <c r="AD48" s="93">
        <f>SUM(IF(Užs2!F87="KLIEN-PVC-06mm",(Užs2!E87/1000)*Užs2!L87,0)+(IF(Užs2!G87="KLIEN-PVC-06mm",(Užs2!E87/1000)*Užs2!L87,0)+(IF(Užs2!I87="KLIEN-PVC-06mm",(Užs2!H87/1000)*Užs2!L87,0)+(IF(Užs2!J87="KLIEN-PVC-06mm",(Užs2!H87/1000)*Užs2!L87,0)))))</f>
        <v>0</v>
      </c>
      <c r="AE48" s="93">
        <f>SUM(IF(Užs2!F87="KLIEN-PVC-08mm",(Užs2!E87/1000)*Užs2!L87,0)+(IF(Užs2!G87="KLIEN-PVC-08mm",(Užs2!E87/1000)*Užs2!L87,0)+(IF(Užs2!I87="KLIEN-PVC-08mm",(Užs2!H87/1000)*Užs2!L87,0)+(IF(Užs2!J87="KLIEN-PVC-08mm",(Užs2!H87/1000)*Užs2!L87,0)))))</f>
        <v>0</v>
      </c>
      <c r="AF48" s="93">
        <f>SUM(IF(Užs2!F87="KLIEN-PVC-1mm",(Užs2!E87/1000)*Užs2!L87,0)+(IF(Užs2!G87="KLIEN-PVC-1mm",(Užs2!E87/1000)*Užs2!L87,0)+(IF(Užs2!I87="KLIEN-PVC-1mm",(Užs2!H87/1000)*Užs2!L87,0)+(IF(Užs2!J87="KLIEN-PVC-1mm",(Užs2!H87/1000)*Užs2!L87,0)))))</f>
        <v>0</v>
      </c>
      <c r="AG48" s="93">
        <f>SUM(IF(Užs2!F87="KLIEN-PVC-2mm",(Užs2!E87/1000)*Užs2!L87,0)+(IF(Užs2!G87="KLIEN-PVC-2mm",(Užs2!E87/1000)*Užs2!L87,0)+(IF(Užs2!I87="KLIEN-PVC-2mm",(Užs2!H87/1000)*Užs2!L87,0)+(IF(Užs2!J87="KLIEN-PVC-2mm",(Užs2!H87/1000)*Užs2!L87,0)))))</f>
        <v>0</v>
      </c>
      <c r="AH48" s="93">
        <f>SUM(IF(Užs2!F87="KLIEN-PVC-42/2mm",(Užs2!E87/1000)*Užs2!L87,0)+(IF(Užs2!G87="KLIEN-PVC-42/2mm",(Užs2!E87/1000)*Užs2!L87,0)+(IF(Užs2!I87="KLIEN-PVC-42/2mm",(Užs2!H87/1000)*Užs2!L87,0)+(IF(Užs2!J87="KLIEN-PVC-42/2mm",(Užs2!H87/1000)*Užs2!L87,0)))))</f>
        <v>0</v>
      </c>
      <c r="AI48" s="315">
        <f>SUM(IF(Užs2!F87="KLIEN-BESIUL-08mm",(Užs2!E87/1000)*Užs2!L87,0)+(IF(Užs2!G87="KLIEN-BESIUL-08mm",(Užs2!E87/1000)*Užs2!L87,0)+(IF(Užs2!I87="KLIEN-BESIUL-08mm",(Užs2!H87/1000)*Užs2!L87,0)+(IF(Užs2!J87="KLIEN-BESIUL-08mm",(Užs2!H87/1000)*Užs2!L87,0)))))</f>
        <v>0</v>
      </c>
      <c r="AJ48" s="315">
        <f>SUM(IF(Užs2!F87="KLIEN-BESIUL-1mm",(Užs2!E87/1000)*Užs2!L87,0)+(IF(Užs2!G87="KLIEN-BESIUL-1mm",(Užs2!E87/1000)*Užs2!L87,0)+(IF(Užs2!I87="KLIEN-BESIUL-1mm",(Užs2!H87/1000)*Užs2!L87,0)+(IF(Užs2!J87="KLIEN-BESIUL-1mm",(Užs2!H87/1000)*Užs2!L87,0)))))</f>
        <v>0</v>
      </c>
      <c r="AK48" s="315">
        <f>SUM(IF(Užs2!F87="KLIEN-BESIUL-2mm",(Užs2!E87/1000)*Užs2!L87,0)+(IF(Užs2!G87="KLIEN-BESIUL-2mm",(Užs2!E87/1000)*Užs2!L87,0)+(IF(Užs2!I87="KLIEN-BESIUL-2mm",(Užs2!H87/1000)*Užs2!L87,0)+(IF(Užs2!J87="KLIEN-BESIUL-2mm",(Užs2!H87/1000)*Užs2!L87,0)))))</f>
        <v>0</v>
      </c>
      <c r="AL48" s="94">
        <f>SUM(IF(Užs2!F87="NE-PL-PVC-04mm",(Užs2!E87/1000)*Užs2!L87,0)+(IF(Užs2!G87="NE-PL-PVC-04mm",(Užs2!E87/1000)*Užs2!L87,0)+(IF(Užs2!I87="NE-PL-PVC-04mm",(Užs2!H87/1000)*Užs2!L87,0)+(IF(Užs2!J87="NE-PL-PVC-04mm",(Užs2!H87/1000)*Užs2!L87,0)))))</f>
        <v>0</v>
      </c>
      <c r="AM48" s="94">
        <f>SUM(IF(Užs2!F87="NE-PL-PVC-06mm",(Užs2!E87/1000)*Užs2!L87,0)+(IF(Užs2!G87="NE-PL-PVC-06mm",(Užs2!E87/1000)*Užs2!L87,0)+(IF(Užs2!I87="NE-PL-PVC-06mm",(Užs2!H87/1000)*Užs2!L87,0)+(IF(Užs2!J87="NE-PL-PVC-06mm",(Užs2!H87/1000)*Užs2!L87,0)))))</f>
        <v>0</v>
      </c>
      <c r="AN48" s="94">
        <f>SUM(IF(Užs2!F87="NE-PL-PVC-08mm",(Užs2!E87/1000)*Užs2!L87,0)+(IF(Užs2!G87="NE-PL-PVC-08mm",(Užs2!E87/1000)*Užs2!L87,0)+(IF(Užs2!I87="NE-PL-PVC-08mm",(Užs2!H87/1000)*Užs2!L87,0)+(IF(Užs2!J87="NE-PL-PVC-08mm",(Užs2!H87/1000)*Užs2!L87,0)))))</f>
        <v>0</v>
      </c>
      <c r="AO48" s="94">
        <f>SUM(IF(Užs2!F87="NE-PL-PVC-1mm",(Užs2!E87/1000)*Užs2!L87,0)+(IF(Užs2!G87="NE-PL-PVC-1mm",(Užs2!E87/1000)*Užs2!L87,0)+(IF(Užs2!I87="NE-PL-PVC-1mm",(Užs2!H87/1000)*Užs2!L87,0)+(IF(Užs2!J87="NE-PL-PVC-1mm",(Užs2!H87/1000)*Užs2!L87,0)))))</f>
        <v>0</v>
      </c>
      <c r="AP48" s="94">
        <f>SUM(IF(Užs2!F87="NE-PL-PVC-2mm",(Užs2!E87/1000)*Užs2!L87,0)+(IF(Užs2!G87="NE-PL-PVC-2mm",(Užs2!E87/1000)*Užs2!L87,0)+(IF(Užs2!I87="NE-PL-PVC-2mm",(Užs2!H87/1000)*Užs2!L87,0)+(IF(Užs2!J87="NE-PL-PVC-2mm",(Užs2!H87/1000)*Užs2!L87,0)))))</f>
        <v>0</v>
      </c>
      <c r="AQ48" s="94">
        <f>SUM(IF(Užs2!F87="NE-PL-PVC-42/2mm",(Užs2!E87/1000)*Užs2!L87,0)+(IF(Užs2!G87="NE-PL-PVC-42/2mm",(Užs2!E87/1000)*Užs2!L87,0)+(IF(Užs2!I87="NE-PL-PVC-42/2mm",(Užs2!H87/1000)*Užs2!L87,0)+(IF(Užs2!J87="NE-PL-PVC-42/2mm",(Užs2!H87/1000)*Užs2!L87,0)))))</f>
        <v>0</v>
      </c>
      <c r="AR48" s="79"/>
    </row>
    <row r="49" spans="1:44" ht="16.8">
      <c r="A49" s="79"/>
      <c r="B49" s="79"/>
      <c r="C49" s="95"/>
      <c r="D49" s="79"/>
      <c r="E49" s="79"/>
      <c r="F49" s="79"/>
      <c r="G49" s="79"/>
      <c r="H49" s="79"/>
      <c r="I49" s="79"/>
      <c r="J49" s="79"/>
      <c r="K49" s="87">
        <v>48</v>
      </c>
      <c r="L49" s="88">
        <f>Užs2!L88</f>
        <v>0</v>
      </c>
      <c r="M49" s="89">
        <f>(Užs2!E88/1000)*(Užs2!H88/1000)*Užs2!L88</f>
        <v>0</v>
      </c>
      <c r="N49" s="90">
        <f>SUM(IF(Užs2!F88="MEL",(Užs2!E88/1000)*Užs2!L88,0)+(IF(Užs2!G88="MEL",(Užs2!E88/1000)*Užs2!L88,0)+(IF(Užs2!I88="MEL",(Užs2!H88/1000)*Užs2!L88,0)+(IF(Užs2!J88="MEL",(Užs2!H88/1000)*Užs2!L88,0)))))</f>
        <v>0</v>
      </c>
      <c r="O49" s="91">
        <f>SUM(IF(Užs2!F88="MEL-BALTAS",(Užs2!E88/1000)*Užs2!L88,0)+(IF(Užs2!G88="MEL-BALTAS",(Užs2!E88/1000)*Užs2!L88,0)+(IF(Užs2!I88="MEL-BALTAS",(Užs2!H88/1000)*Užs2!L88,0)+(IF(Užs2!J88="MEL-BALTAS",(Užs2!H88/1000)*Užs2!L88,0)))))</f>
        <v>0</v>
      </c>
      <c r="P49" s="91">
        <f>SUM(IF(Užs2!F88="MEL-PILKAS",(Užs2!E88/1000)*Užs2!L88,0)+(IF(Užs2!G88="MEL-PILKAS",(Užs2!E88/1000)*Užs2!L88,0)+(IF(Užs2!I88="MEL-PILKAS",(Užs2!H88/1000)*Užs2!L88,0)+(IF(Užs2!J88="MEL-PILKAS",(Užs2!H88/1000)*Užs2!L88,0)))))</f>
        <v>0</v>
      </c>
      <c r="Q49" s="91">
        <f>SUM(IF(Užs2!F88="MEL-KLIENTO",(Užs2!E88/1000)*Užs2!L88,0)+(IF(Užs2!G88="MEL-KLIENTO",(Užs2!E88/1000)*Užs2!L88,0)+(IF(Užs2!I88="MEL-KLIENTO",(Užs2!H88/1000)*Užs2!L88,0)+(IF(Užs2!J88="MEL-KLIENTO",(Užs2!H88/1000)*Užs2!L88,0)))))</f>
        <v>0</v>
      </c>
      <c r="R49" s="91">
        <f>SUM(IF(Užs2!F88="MEL-NE-PL",(Užs2!E88/1000)*Užs2!L88,0)+(IF(Užs2!G88="MEL-NE-PL",(Užs2!E88/1000)*Užs2!L88,0)+(IF(Užs2!I88="MEL-NE-PL",(Užs2!H88/1000)*Užs2!L88,0)+(IF(Užs2!J88="MEL-NE-PL",(Užs2!H88/1000)*Užs2!L88,0)))))</f>
        <v>0</v>
      </c>
      <c r="S49" s="91">
        <f>SUM(IF(Užs2!F88="MEL-40mm",(Užs2!E88/1000)*Užs2!L88,0)+(IF(Užs2!G88="MEL-40mm",(Užs2!E88/1000)*Užs2!L88,0)+(IF(Užs2!I88="MEL-40mm",(Užs2!H88/1000)*Užs2!L88,0)+(IF(Užs2!J88="MEL-40mm",(Užs2!H88/1000)*Užs2!L88,0)))))</f>
        <v>0</v>
      </c>
      <c r="T49" s="92">
        <f>SUM(IF(Užs2!F88="PVC-04mm",(Užs2!E88/1000)*Užs2!L88,0)+(IF(Užs2!G88="PVC-04mm",(Užs2!E88/1000)*Užs2!L88,0)+(IF(Užs2!I88="PVC-04mm",(Užs2!H88/1000)*Užs2!L88,0)+(IF(Užs2!J88="PVC-04mm",(Užs2!H88/1000)*Užs2!L88,0)))))</f>
        <v>0</v>
      </c>
      <c r="U49" s="92">
        <f>SUM(IF(Užs2!F88="PVC-06mm",(Užs2!E88/1000)*Užs2!L88,0)+(IF(Užs2!G88="PVC-06mm",(Užs2!E88/1000)*Užs2!L88,0)+(IF(Užs2!I88="PVC-06mm",(Užs2!H88/1000)*Užs2!L88,0)+(IF(Užs2!J88="PVC-06mm",(Užs2!H88/1000)*Užs2!L88,0)))))</f>
        <v>0</v>
      </c>
      <c r="V49" s="92">
        <f>SUM(IF(Užs2!F88="PVC-08mm",(Užs2!E88/1000)*Užs2!L88,0)+(IF(Užs2!G88="PVC-08mm",(Užs2!E88/1000)*Užs2!L88,0)+(IF(Užs2!I88="PVC-08mm",(Užs2!H88/1000)*Užs2!L88,0)+(IF(Užs2!J88="PVC-08mm",(Užs2!H88/1000)*Užs2!L88,0)))))</f>
        <v>0</v>
      </c>
      <c r="W49" s="92">
        <f>SUM(IF(Užs2!F88="PVC-1mm",(Užs2!E88/1000)*Užs2!L88,0)+(IF(Užs2!G88="PVC-1mm",(Užs2!E88/1000)*Užs2!L88,0)+(IF(Užs2!I88="PVC-1mm",(Užs2!H88/1000)*Užs2!L88,0)+(IF(Užs2!J88="PVC-1mm",(Užs2!H88/1000)*Užs2!L88,0)))))</f>
        <v>0</v>
      </c>
      <c r="X49" s="92">
        <f>SUM(IF(Užs2!F88="PVC-2mm",(Užs2!E88/1000)*Užs2!L88,0)+(IF(Užs2!G88="PVC-2mm",(Užs2!E88/1000)*Užs2!L88,0)+(IF(Užs2!I88="PVC-2mm",(Užs2!H88/1000)*Užs2!L88,0)+(IF(Užs2!J88="PVC-2mm",(Užs2!H88/1000)*Užs2!L88,0)))))</f>
        <v>0</v>
      </c>
      <c r="Y49" s="92">
        <f>SUM(IF(Užs2!F88="PVC-42/2mm",(Užs2!E88/1000)*Užs2!L88,0)+(IF(Užs2!G88="PVC-42/2mm",(Užs2!E88/1000)*Užs2!L88,0)+(IF(Užs2!I88="PVC-42/2mm",(Užs2!H88/1000)*Užs2!L88,0)+(IF(Užs2!J88="PVC-42/2mm",(Užs2!H88/1000)*Užs2!L88,0)))))</f>
        <v>0</v>
      </c>
      <c r="Z49" s="313">
        <f>SUM(IF(Užs2!F88="BESIULIS-08mm",(Užs2!E88/1000)*Užs2!L88,0)+(IF(Užs2!G88="BESIULIS-08mm",(Užs2!E88/1000)*Užs2!L88,0)+(IF(Užs2!I88="BESIULIS-08mm",(Užs2!H88/1000)*Užs2!L88,0)+(IF(Užs2!J88="BESIULIS-08mm",(Užs2!H88/1000)*Užs2!L88,0)))))</f>
        <v>0</v>
      </c>
      <c r="AA49" s="313">
        <f>SUM(IF(Užs2!F88="BESIULIS-1mm",(Užs2!E88/1000)*Užs2!L88,0)+(IF(Užs2!G88="BESIULIS-1mm",(Užs2!E88/1000)*Užs2!L88,0)+(IF(Užs2!I88="BESIULIS-1mm",(Užs2!H88/1000)*Užs2!L88,0)+(IF(Užs2!J88="BESIULIS-1mm",(Užs2!H88/1000)*Užs2!L88,0)))))</f>
        <v>0</v>
      </c>
      <c r="AB49" s="313">
        <f>SUM(IF(Užs2!F88="BESIULIS-2mm",(Užs2!E88/1000)*Užs2!L88,0)+(IF(Užs2!G88="BESIULIS-2mm",(Užs2!E88/1000)*Užs2!L88,0)+(IF(Užs2!I88="BESIULIS-2mm",(Užs2!H88/1000)*Užs2!L88,0)+(IF(Užs2!J88="BESIULIS-2mm",(Užs2!H88/1000)*Užs2!L88,0)))))</f>
        <v>0</v>
      </c>
      <c r="AC49" s="93">
        <f>SUM(IF(Užs2!F88="KLIEN-PVC-04mm",(Užs2!E88/1000)*Užs2!L88,0)+(IF(Užs2!G88="KLIEN-PVC-04mm",(Užs2!E88/1000)*Užs2!L88,0)+(IF(Užs2!I88="KLIEN-PVC-04mm",(Užs2!H88/1000)*Užs2!L88,0)+(IF(Užs2!J88="KLIEN-PVC-04mm",(Užs2!H88/1000)*Užs2!L88,0)))))</f>
        <v>0</v>
      </c>
      <c r="AD49" s="93">
        <f>SUM(IF(Užs2!F88="KLIEN-PVC-06mm",(Užs2!E88/1000)*Užs2!L88,0)+(IF(Užs2!G88="KLIEN-PVC-06mm",(Užs2!E88/1000)*Užs2!L88,0)+(IF(Užs2!I88="KLIEN-PVC-06mm",(Užs2!H88/1000)*Užs2!L88,0)+(IF(Užs2!J88="KLIEN-PVC-06mm",(Užs2!H88/1000)*Užs2!L88,0)))))</f>
        <v>0</v>
      </c>
      <c r="AE49" s="93">
        <f>SUM(IF(Užs2!F88="KLIEN-PVC-08mm",(Užs2!E88/1000)*Užs2!L88,0)+(IF(Užs2!G88="KLIEN-PVC-08mm",(Užs2!E88/1000)*Užs2!L88,0)+(IF(Užs2!I88="KLIEN-PVC-08mm",(Užs2!H88/1000)*Užs2!L88,0)+(IF(Užs2!J88="KLIEN-PVC-08mm",(Užs2!H88/1000)*Užs2!L88,0)))))</f>
        <v>0</v>
      </c>
      <c r="AF49" s="93">
        <f>SUM(IF(Užs2!F88="KLIEN-PVC-1mm",(Užs2!E88/1000)*Užs2!L88,0)+(IF(Užs2!G88="KLIEN-PVC-1mm",(Užs2!E88/1000)*Užs2!L88,0)+(IF(Užs2!I88="KLIEN-PVC-1mm",(Užs2!H88/1000)*Užs2!L88,0)+(IF(Užs2!J88="KLIEN-PVC-1mm",(Užs2!H88/1000)*Užs2!L88,0)))))</f>
        <v>0</v>
      </c>
      <c r="AG49" s="93">
        <f>SUM(IF(Užs2!F88="KLIEN-PVC-2mm",(Užs2!E88/1000)*Užs2!L88,0)+(IF(Užs2!G88="KLIEN-PVC-2mm",(Užs2!E88/1000)*Užs2!L88,0)+(IF(Užs2!I88="KLIEN-PVC-2mm",(Užs2!H88/1000)*Užs2!L88,0)+(IF(Užs2!J88="KLIEN-PVC-2mm",(Užs2!H88/1000)*Užs2!L88,0)))))</f>
        <v>0</v>
      </c>
      <c r="AH49" s="93">
        <f>SUM(IF(Užs2!F88="KLIEN-PVC-42/2mm",(Užs2!E88/1000)*Užs2!L88,0)+(IF(Užs2!G88="KLIEN-PVC-42/2mm",(Užs2!E88/1000)*Užs2!L88,0)+(IF(Užs2!I88="KLIEN-PVC-42/2mm",(Užs2!H88/1000)*Užs2!L88,0)+(IF(Užs2!J88="KLIEN-PVC-42/2mm",(Užs2!H88/1000)*Užs2!L88,0)))))</f>
        <v>0</v>
      </c>
      <c r="AI49" s="315">
        <f>SUM(IF(Užs2!F88="KLIEN-BESIUL-08mm",(Užs2!E88/1000)*Užs2!L88,0)+(IF(Užs2!G88="KLIEN-BESIUL-08mm",(Užs2!E88/1000)*Užs2!L88,0)+(IF(Užs2!I88="KLIEN-BESIUL-08mm",(Užs2!H88/1000)*Užs2!L88,0)+(IF(Užs2!J88="KLIEN-BESIUL-08mm",(Užs2!H88/1000)*Užs2!L88,0)))))</f>
        <v>0</v>
      </c>
      <c r="AJ49" s="315">
        <f>SUM(IF(Užs2!F88="KLIEN-BESIUL-1mm",(Užs2!E88/1000)*Užs2!L88,0)+(IF(Užs2!G88="KLIEN-BESIUL-1mm",(Užs2!E88/1000)*Užs2!L88,0)+(IF(Užs2!I88="KLIEN-BESIUL-1mm",(Užs2!H88/1000)*Užs2!L88,0)+(IF(Užs2!J88="KLIEN-BESIUL-1mm",(Užs2!H88/1000)*Užs2!L88,0)))))</f>
        <v>0</v>
      </c>
      <c r="AK49" s="315">
        <f>SUM(IF(Užs2!F88="KLIEN-BESIUL-2mm",(Užs2!E88/1000)*Užs2!L88,0)+(IF(Užs2!G88="KLIEN-BESIUL-2mm",(Užs2!E88/1000)*Užs2!L88,0)+(IF(Užs2!I88="KLIEN-BESIUL-2mm",(Užs2!H88/1000)*Užs2!L88,0)+(IF(Užs2!J88="KLIEN-BESIUL-2mm",(Užs2!H88/1000)*Užs2!L88,0)))))</f>
        <v>0</v>
      </c>
      <c r="AL49" s="94">
        <f>SUM(IF(Užs2!F88="NE-PL-PVC-04mm",(Užs2!E88/1000)*Užs2!L88,0)+(IF(Užs2!G88="NE-PL-PVC-04mm",(Užs2!E88/1000)*Užs2!L88,0)+(IF(Užs2!I88="NE-PL-PVC-04mm",(Užs2!H88/1000)*Užs2!L88,0)+(IF(Užs2!J88="NE-PL-PVC-04mm",(Užs2!H88/1000)*Užs2!L88,0)))))</f>
        <v>0</v>
      </c>
      <c r="AM49" s="94">
        <f>SUM(IF(Užs2!F88="NE-PL-PVC-06mm",(Užs2!E88/1000)*Užs2!L88,0)+(IF(Užs2!G88="NE-PL-PVC-06mm",(Užs2!E88/1000)*Užs2!L88,0)+(IF(Užs2!I88="NE-PL-PVC-06mm",(Užs2!H88/1000)*Užs2!L88,0)+(IF(Užs2!J88="NE-PL-PVC-06mm",(Užs2!H88/1000)*Užs2!L88,0)))))</f>
        <v>0</v>
      </c>
      <c r="AN49" s="94">
        <f>SUM(IF(Užs2!F88="NE-PL-PVC-08mm",(Užs2!E88/1000)*Užs2!L88,0)+(IF(Užs2!G88="NE-PL-PVC-08mm",(Užs2!E88/1000)*Užs2!L88,0)+(IF(Užs2!I88="NE-PL-PVC-08mm",(Užs2!H88/1000)*Užs2!L88,0)+(IF(Užs2!J88="NE-PL-PVC-08mm",(Užs2!H88/1000)*Užs2!L88,0)))))</f>
        <v>0</v>
      </c>
      <c r="AO49" s="94">
        <f>SUM(IF(Užs2!F88="NE-PL-PVC-1mm",(Užs2!E88/1000)*Užs2!L88,0)+(IF(Užs2!G88="NE-PL-PVC-1mm",(Užs2!E88/1000)*Užs2!L88,0)+(IF(Užs2!I88="NE-PL-PVC-1mm",(Užs2!H88/1000)*Užs2!L88,0)+(IF(Užs2!J88="NE-PL-PVC-1mm",(Užs2!H88/1000)*Užs2!L88,0)))))</f>
        <v>0</v>
      </c>
      <c r="AP49" s="94">
        <f>SUM(IF(Užs2!F88="NE-PL-PVC-2mm",(Užs2!E88/1000)*Užs2!L88,0)+(IF(Užs2!G88="NE-PL-PVC-2mm",(Užs2!E88/1000)*Užs2!L88,0)+(IF(Užs2!I88="NE-PL-PVC-2mm",(Užs2!H88/1000)*Užs2!L88,0)+(IF(Užs2!J88="NE-PL-PVC-2mm",(Užs2!H88/1000)*Užs2!L88,0)))))</f>
        <v>0</v>
      </c>
      <c r="AQ49" s="94">
        <f>SUM(IF(Užs2!F88="NE-PL-PVC-42/2mm",(Užs2!E88/1000)*Užs2!L88,0)+(IF(Užs2!G88="NE-PL-PVC-42/2mm",(Užs2!E88/1000)*Užs2!L88,0)+(IF(Užs2!I88="NE-PL-PVC-42/2mm",(Užs2!H88/1000)*Užs2!L88,0)+(IF(Užs2!J88="NE-PL-PVC-42/2mm",(Užs2!H88/1000)*Užs2!L88,0)))))</f>
        <v>0</v>
      </c>
      <c r="AR49" s="79"/>
    </row>
    <row r="50" spans="1:44" ht="16.8">
      <c r="A50" s="79"/>
      <c r="B50" s="79"/>
      <c r="C50" s="95"/>
      <c r="D50" s="79"/>
      <c r="E50" s="79"/>
      <c r="F50" s="79"/>
      <c r="G50" s="79"/>
      <c r="H50" s="79"/>
      <c r="I50" s="79"/>
      <c r="J50" s="79"/>
      <c r="K50" s="87">
        <v>49</v>
      </c>
      <c r="L50" s="88">
        <f>Užs2!L89</f>
        <v>0</v>
      </c>
      <c r="M50" s="89">
        <f>(Užs2!E89/1000)*(Užs2!H89/1000)*Užs2!L89</f>
        <v>0</v>
      </c>
      <c r="N50" s="90">
        <f>SUM(IF(Užs2!F89="MEL",(Užs2!E89/1000)*Užs2!L89,0)+(IF(Užs2!G89="MEL",(Užs2!E89/1000)*Užs2!L89,0)+(IF(Užs2!I89="MEL",(Užs2!H89/1000)*Užs2!L89,0)+(IF(Užs2!J89="MEL",(Užs2!H89/1000)*Užs2!L89,0)))))</f>
        <v>0</v>
      </c>
      <c r="O50" s="91">
        <f>SUM(IF(Užs2!F89="MEL-BALTAS",(Užs2!E89/1000)*Užs2!L89,0)+(IF(Užs2!G89="MEL-BALTAS",(Užs2!E89/1000)*Užs2!L89,0)+(IF(Užs2!I89="MEL-BALTAS",(Užs2!H89/1000)*Užs2!L89,0)+(IF(Užs2!J89="MEL-BALTAS",(Užs2!H89/1000)*Užs2!L89,0)))))</f>
        <v>0</v>
      </c>
      <c r="P50" s="91">
        <f>SUM(IF(Užs2!F89="MEL-PILKAS",(Užs2!E89/1000)*Užs2!L89,0)+(IF(Užs2!G89="MEL-PILKAS",(Užs2!E89/1000)*Užs2!L89,0)+(IF(Užs2!I89="MEL-PILKAS",(Užs2!H89/1000)*Užs2!L89,0)+(IF(Užs2!J89="MEL-PILKAS",(Užs2!H89/1000)*Užs2!L89,0)))))</f>
        <v>0</v>
      </c>
      <c r="Q50" s="91">
        <f>SUM(IF(Užs2!F89="MEL-KLIENTO",(Užs2!E89/1000)*Užs2!L89,0)+(IF(Užs2!G89="MEL-KLIENTO",(Užs2!E89/1000)*Užs2!L89,0)+(IF(Užs2!I89="MEL-KLIENTO",(Užs2!H89/1000)*Užs2!L89,0)+(IF(Užs2!J89="MEL-KLIENTO",(Užs2!H89/1000)*Užs2!L89,0)))))</f>
        <v>0</v>
      </c>
      <c r="R50" s="91">
        <f>SUM(IF(Užs2!F89="MEL-NE-PL",(Užs2!E89/1000)*Užs2!L89,0)+(IF(Užs2!G89="MEL-NE-PL",(Užs2!E89/1000)*Užs2!L89,0)+(IF(Užs2!I89="MEL-NE-PL",(Užs2!H89/1000)*Užs2!L89,0)+(IF(Užs2!J89="MEL-NE-PL",(Užs2!H89/1000)*Užs2!L89,0)))))</f>
        <v>0</v>
      </c>
      <c r="S50" s="91">
        <f>SUM(IF(Užs2!F89="MEL-40mm",(Užs2!E89/1000)*Užs2!L89,0)+(IF(Užs2!G89="MEL-40mm",(Užs2!E89/1000)*Užs2!L89,0)+(IF(Užs2!I89="MEL-40mm",(Užs2!H89/1000)*Užs2!L89,0)+(IF(Užs2!J89="MEL-40mm",(Užs2!H89/1000)*Užs2!L89,0)))))</f>
        <v>0</v>
      </c>
      <c r="T50" s="92">
        <f>SUM(IF(Užs2!F89="PVC-04mm",(Užs2!E89/1000)*Užs2!L89,0)+(IF(Užs2!G89="PVC-04mm",(Užs2!E89/1000)*Užs2!L89,0)+(IF(Užs2!I89="PVC-04mm",(Užs2!H89/1000)*Užs2!L89,0)+(IF(Užs2!J89="PVC-04mm",(Užs2!H89/1000)*Užs2!L89,0)))))</f>
        <v>0</v>
      </c>
      <c r="U50" s="92">
        <f>SUM(IF(Užs2!F89="PVC-06mm",(Užs2!E89/1000)*Užs2!L89,0)+(IF(Užs2!G89="PVC-06mm",(Užs2!E89/1000)*Užs2!L89,0)+(IF(Užs2!I89="PVC-06mm",(Užs2!H89/1000)*Užs2!L89,0)+(IF(Užs2!J89="PVC-06mm",(Užs2!H89/1000)*Užs2!L89,0)))))</f>
        <v>0</v>
      </c>
      <c r="V50" s="92">
        <f>SUM(IF(Užs2!F89="PVC-08mm",(Užs2!E89/1000)*Užs2!L89,0)+(IF(Užs2!G89="PVC-08mm",(Užs2!E89/1000)*Užs2!L89,0)+(IF(Užs2!I89="PVC-08mm",(Užs2!H89/1000)*Užs2!L89,0)+(IF(Užs2!J89="PVC-08mm",(Užs2!H89/1000)*Užs2!L89,0)))))</f>
        <v>0</v>
      </c>
      <c r="W50" s="92">
        <f>SUM(IF(Užs2!F89="PVC-1mm",(Užs2!E89/1000)*Užs2!L89,0)+(IF(Užs2!G89="PVC-1mm",(Užs2!E89/1000)*Užs2!L89,0)+(IF(Užs2!I89="PVC-1mm",(Užs2!H89/1000)*Užs2!L89,0)+(IF(Užs2!J89="PVC-1mm",(Užs2!H89/1000)*Užs2!L89,0)))))</f>
        <v>0</v>
      </c>
      <c r="X50" s="92">
        <f>SUM(IF(Užs2!F89="PVC-2mm",(Užs2!E89/1000)*Užs2!L89,0)+(IF(Užs2!G89="PVC-2mm",(Užs2!E89/1000)*Užs2!L89,0)+(IF(Užs2!I89="PVC-2mm",(Užs2!H89/1000)*Užs2!L89,0)+(IF(Užs2!J89="PVC-2mm",(Užs2!H89/1000)*Užs2!L89,0)))))</f>
        <v>0</v>
      </c>
      <c r="Y50" s="92">
        <f>SUM(IF(Užs2!F89="PVC-42/2mm",(Užs2!E89/1000)*Užs2!L89,0)+(IF(Užs2!G89="PVC-42/2mm",(Užs2!E89/1000)*Užs2!L89,0)+(IF(Užs2!I89="PVC-42/2mm",(Užs2!H89/1000)*Užs2!L89,0)+(IF(Užs2!J89="PVC-42/2mm",(Užs2!H89/1000)*Užs2!L89,0)))))</f>
        <v>0</v>
      </c>
      <c r="Z50" s="313">
        <f>SUM(IF(Užs2!F89="BESIULIS-08mm",(Užs2!E89/1000)*Užs2!L89,0)+(IF(Užs2!G89="BESIULIS-08mm",(Užs2!E89/1000)*Užs2!L89,0)+(IF(Užs2!I89="BESIULIS-08mm",(Užs2!H89/1000)*Užs2!L89,0)+(IF(Užs2!J89="BESIULIS-08mm",(Užs2!H89/1000)*Užs2!L89,0)))))</f>
        <v>0</v>
      </c>
      <c r="AA50" s="313">
        <f>SUM(IF(Užs2!F89="BESIULIS-1mm",(Užs2!E89/1000)*Užs2!L89,0)+(IF(Užs2!G89="BESIULIS-1mm",(Užs2!E89/1000)*Užs2!L89,0)+(IF(Užs2!I89="BESIULIS-1mm",(Užs2!H89/1000)*Užs2!L89,0)+(IF(Užs2!J89="BESIULIS-1mm",(Užs2!H89/1000)*Užs2!L89,0)))))</f>
        <v>0</v>
      </c>
      <c r="AB50" s="313">
        <f>SUM(IF(Užs2!F89="BESIULIS-2mm",(Užs2!E89/1000)*Užs2!L89,0)+(IF(Užs2!G89="BESIULIS-2mm",(Užs2!E89/1000)*Užs2!L89,0)+(IF(Užs2!I89="BESIULIS-2mm",(Užs2!H89/1000)*Užs2!L89,0)+(IF(Užs2!J89="BESIULIS-2mm",(Užs2!H89/1000)*Užs2!L89,0)))))</f>
        <v>0</v>
      </c>
      <c r="AC50" s="93">
        <f>SUM(IF(Užs2!F89="KLIEN-PVC-04mm",(Užs2!E89/1000)*Užs2!L89,0)+(IF(Užs2!G89="KLIEN-PVC-04mm",(Užs2!E89/1000)*Užs2!L89,0)+(IF(Užs2!I89="KLIEN-PVC-04mm",(Užs2!H89/1000)*Užs2!L89,0)+(IF(Užs2!J89="KLIEN-PVC-04mm",(Užs2!H89/1000)*Užs2!L89,0)))))</f>
        <v>0</v>
      </c>
      <c r="AD50" s="93">
        <f>SUM(IF(Užs2!F89="KLIEN-PVC-06mm",(Užs2!E89/1000)*Užs2!L89,0)+(IF(Užs2!G89="KLIEN-PVC-06mm",(Užs2!E89/1000)*Užs2!L89,0)+(IF(Užs2!I89="KLIEN-PVC-06mm",(Užs2!H89/1000)*Užs2!L89,0)+(IF(Užs2!J89="KLIEN-PVC-06mm",(Užs2!H89/1000)*Užs2!L89,0)))))</f>
        <v>0</v>
      </c>
      <c r="AE50" s="93">
        <f>SUM(IF(Užs2!F89="KLIEN-PVC-08mm",(Užs2!E89/1000)*Užs2!L89,0)+(IF(Užs2!G89="KLIEN-PVC-08mm",(Užs2!E89/1000)*Užs2!L89,0)+(IF(Užs2!I89="KLIEN-PVC-08mm",(Užs2!H89/1000)*Užs2!L89,0)+(IF(Užs2!J89="KLIEN-PVC-08mm",(Užs2!H89/1000)*Užs2!L89,0)))))</f>
        <v>0</v>
      </c>
      <c r="AF50" s="93">
        <f>SUM(IF(Užs2!F89="KLIEN-PVC-1mm",(Užs2!E89/1000)*Užs2!L89,0)+(IF(Užs2!G89="KLIEN-PVC-1mm",(Užs2!E89/1000)*Užs2!L89,0)+(IF(Užs2!I89="KLIEN-PVC-1mm",(Užs2!H89/1000)*Užs2!L89,0)+(IF(Užs2!J89="KLIEN-PVC-1mm",(Užs2!H89/1000)*Užs2!L89,0)))))</f>
        <v>0</v>
      </c>
      <c r="AG50" s="93">
        <f>SUM(IF(Užs2!F89="KLIEN-PVC-2mm",(Užs2!E89/1000)*Užs2!L89,0)+(IF(Užs2!G89="KLIEN-PVC-2mm",(Užs2!E89/1000)*Užs2!L89,0)+(IF(Užs2!I89="KLIEN-PVC-2mm",(Užs2!H89/1000)*Užs2!L89,0)+(IF(Užs2!J89="KLIEN-PVC-2mm",(Užs2!H89/1000)*Užs2!L89,0)))))</f>
        <v>0</v>
      </c>
      <c r="AH50" s="93">
        <f>SUM(IF(Užs2!F89="KLIEN-PVC-42/2mm",(Užs2!E89/1000)*Užs2!L89,0)+(IF(Užs2!G89="KLIEN-PVC-42/2mm",(Užs2!E89/1000)*Užs2!L89,0)+(IF(Užs2!I89="KLIEN-PVC-42/2mm",(Užs2!H89/1000)*Užs2!L89,0)+(IF(Užs2!J89="KLIEN-PVC-42/2mm",(Užs2!H89/1000)*Užs2!L89,0)))))</f>
        <v>0</v>
      </c>
      <c r="AI50" s="315">
        <f>SUM(IF(Užs2!F89="KLIEN-BESIUL-08mm",(Užs2!E89/1000)*Užs2!L89,0)+(IF(Užs2!G89="KLIEN-BESIUL-08mm",(Užs2!E89/1000)*Užs2!L89,0)+(IF(Užs2!I89="KLIEN-BESIUL-08mm",(Užs2!H89/1000)*Užs2!L89,0)+(IF(Užs2!J89="KLIEN-BESIUL-08mm",(Užs2!H89/1000)*Užs2!L89,0)))))</f>
        <v>0</v>
      </c>
      <c r="AJ50" s="315">
        <f>SUM(IF(Užs2!F89="KLIEN-BESIUL-1mm",(Užs2!E89/1000)*Užs2!L89,0)+(IF(Užs2!G89="KLIEN-BESIUL-1mm",(Užs2!E89/1000)*Užs2!L89,0)+(IF(Užs2!I89="KLIEN-BESIUL-1mm",(Užs2!H89/1000)*Užs2!L89,0)+(IF(Užs2!J89="KLIEN-BESIUL-1mm",(Užs2!H89/1000)*Užs2!L89,0)))))</f>
        <v>0</v>
      </c>
      <c r="AK50" s="315">
        <f>SUM(IF(Užs2!F89="KLIEN-BESIUL-2mm",(Užs2!E89/1000)*Užs2!L89,0)+(IF(Užs2!G89="KLIEN-BESIUL-2mm",(Užs2!E89/1000)*Užs2!L89,0)+(IF(Užs2!I89="KLIEN-BESIUL-2mm",(Užs2!H89/1000)*Užs2!L89,0)+(IF(Užs2!J89="KLIEN-BESIUL-2mm",(Užs2!H89/1000)*Užs2!L89,0)))))</f>
        <v>0</v>
      </c>
      <c r="AL50" s="94">
        <f>SUM(IF(Užs2!F89="NE-PL-PVC-04mm",(Užs2!E89/1000)*Užs2!L89,0)+(IF(Užs2!G89="NE-PL-PVC-04mm",(Užs2!E89/1000)*Užs2!L89,0)+(IF(Užs2!I89="NE-PL-PVC-04mm",(Užs2!H89/1000)*Užs2!L89,0)+(IF(Užs2!J89="NE-PL-PVC-04mm",(Užs2!H89/1000)*Užs2!L89,0)))))</f>
        <v>0</v>
      </c>
      <c r="AM50" s="94">
        <f>SUM(IF(Užs2!F89="NE-PL-PVC-06mm",(Užs2!E89/1000)*Užs2!L89,0)+(IF(Užs2!G89="NE-PL-PVC-06mm",(Užs2!E89/1000)*Užs2!L89,0)+(IF(Užs2!I89="NE-PL-PVC-06mm",(Užs2!H89/1000)*Užs2!L89,0)+(IF(Užs2!J89="NE-PL-PVC-06mm",(Užs2!H89/1000)*Užs2!L89,0)))))</f>
        <v>0</v>
      </c>
      <c r="AN50" s="94">
        <f>SUM(IF(Užs2!F89="NE-PL-PVC-08mm",(Užs2!E89/1000)*Užs2!L89,0)+(IF(Užs2!G89="NE-PL-PVC-08mm",(Užs2!E89/1000)*Užs2!L89,0)+(IF(Užs2!I89="NE-PL-PVC-08mm",(Užs2!H89/1000)*Užs2!L89,0)+(IF(Užs2!J89="NE-PL-PVC-08mm",(Užs2!H89/1000)*Užs2!L89,0)))))</f>
        <v>0</v>
      </c>
      <c r="AO50" s="94">
        <f>SUM(IF(Užs2!F89="NE-PL-PVC-1mm",(Užs2!E89/1000)*Užs2!L89,0)+(IF(Užs2!G89="NE-PL-PVC-1mm",(Užs2!E89/1000)*Užs2!L89,0)+(IF(Užs2!I89="NE-PL-PVC-1mm",(Užs2!H89/1000)*Užs2!L89,0)+(IF(Užs2!J89="NE-PL-PVC-1mm",(Užs2!H89/1000)*Užs2!L89,0)))))</f>
        <v>0</v>
      </c>
      <c r="AP50" s="94">
        <f>SUM(IF(Užs2!F89="NE-PL-PVC-2mm",(Užs2!E89/1000)*Užs2!L89,0)+(IF(Užs2!G89="NE-PL-PVC-2mm",(Užs2!E89/1000)*Užs2!L89,0)+(IF(Užs2!I89="NE-PL-PVC-2mm",(Užs2!H89/1000)*Užs2!L89,0)+(IF(Užs2!J89="NE-PL-PVC-2mm",(Užs2!H89/1000)*Užs2!L89,0)))))</f>
        <v>0</v>
      </c>
      <c r="AQ50" s="94">
        <f>SUM(IF(Užs2!F89="NE-PL-PVC-42/2mm",(Užs2!E89/1000)*Užs2!L89,0)+(IF(Užs2!G89="NE-PL-PVC-42/2mm",(Užs2!E89/1000)*Užs2!L89,0)+(IF(Užs2!I89="NE-PL-PVC-42/2mm",(Užs2!H89/1000)*Užs2!L89,0)+(IF(Užs2!J89="NE-PL-PVC-42/2mm",(Užs2!H89/1000)*Užs2!L89,0)))))</f>
        <v>0</v>
      </c>
      <c r="AR50" s="79"/>
    </row>
    <row r="51" spans="1:44" ht="16.8">
      <c r="A51" s="79"/>
      <c r="B51" s="79"/>
      <c r="C51" s="95"/>
      <c r="D51" s="79"/>
      <c r="E51" s="79"/>
      <c r="F51" s="79"/>
      <c r="G51" s="79"/>
      <c r="H51" s="79"/>
      <c r="I51" s="79"/>
      <c r="J51" s="79"/>
      <c r="K51" s="87">
        <v>50</v>
      </c>
      <c r="L51" s="88">
        <f>Užs2!L90</f>
        <v>0</v>
      </c>
      <c r="M51" s="89">
        <f>(Užs2!E90/1000)*(Užs2!H90/1000)*Užs2!L90</f>
        <v>0</v>
      </c>
      <c r="N51" s="90">
        <f>SUM(IF(Užs2!F90="MEL",(Užs2!E90/1000)*Užs2!L90,0)+(IF(Užs2!G90="MEL",(Užs2!E90/1000)*Užs2!L90,0)+(IF(Užs2!I90="MEL",(Užs2!H90/1000)*Užs2!L90,0)+(IF(Užs2!J90="MEL",(Užs2!H90/1000)*Užs2!L90,0)))))</f>
        <v>0</v>
      </c>
      <c r="O51" s="91">
        <f>SUM(IF(Užs2!F90="MEL-BALTAS",(Užs2!E90/1000)*Užs2!L90,0)+(IF(Užs2!G90="MEL-BALTAS",(Užs2!E90/1000)*Užs2!L90,0)+(IF(Užs2!I90="MEL-BALTAS",(Užs2!H90/1000)*Užs2!L90,0)+(IF(Užs2!J90="MEL-BALTAS",(Užs2!H90/1000)*Užs2!L90,0)))))</f>
        <v>0</v>
      </c>
      <c r="P51" s="91">
        <f>SUM(IF(Užs2!F90="MEL-PILKAS",(Užs2!E90/1000)*Užs2!L90,0)+(IF(Užs2!G90="MEL-PILKAS",(Užs2!E90/1000)*Užs2!L90,0)+(IF(Užs2!I90="MEL-PILKAS",(Užs2!H90/1000)*Užs2!L90,0)+(IF(Užs2!J90="MEL-PILKAS",(Užs2!H90/1000)*Užs2!L90,0)))))</f>
        <v>0</v>
      </c>
      <c r="Q51" s="91">
        <f>SUM(IF(Užs2!F90="MEL-KLIENTO",(Užs2!E90/1000)*Užs2!L90,0)+(IF(Užs2!G90="MEL-KLIENTO",(Užs2!E90/1000)*Užs2!L90,0)+(IF(Užs2!I90="MEL-KLIENTO",(Užs2!H90/1000)*Užs2!L90,0)+(IF(Užs2!J90="MEL-KLIENTO",(Užs2!H90/1000)*Užs2!L90,0)))))</f>
        <v>0</v>
      </c>
      <c r="R51" s="91">
        <f>SUM(IF(Užs2!F90="MEL-NE-PL",(Užs2!E90/1000)*Užs2!L90,0)+(IF(Užs2!G90="MEL-NE-PL",(Užs2!E90/1000)*Užs2!L90,0)+(IF(Užs2!I90="MEL-NE-PL",(Užs2!H90/1000)*Užs2!L90,0)+(IF(Užs2!J90="MEL-NE-PL",(Užs2!H90/1000)*Užs2!L90,0)))))</f>
        <v>0</v>
      </c>
      <c r="S51" s="91">
        <f>SUM(IF(Užs2!F90="MEL-40mm",(Užs2!E90/1000)*Užs2!L90,0)+(IF(Užs2!G90="MEL-40mm",(Užs2!E90/1000)*Užs2!L90,0)+(IF(Užs2!I90="MEL-40mm",(Užs2!H90/1000)*Užs2!L90,0)+(IF(Užs2!J90="MEL-40mm",(Užs2!H90/1000)*Užs2!L90,0)))))</f>
        <v>0</v>
      </c>
      <c r="T51" s="92">
        <f>SUM(IF(Užs2!F90="PVC-04mm",(Užs2!E90/1000)*Užs2!L90,0)+(IF(Užs2!G90="PVC-04mm",(Užs2!E90/1000)*Užs2!L90,0)+(IF(Užs2!I90="PVC-04mm",(Užs2!H90/1000)*Užs2!L90,0)+(IF(Užs2!J90="PVC-04mm",(Užs2!H90/1000)*Užs2!L90,0)))))</f>
        <v>0</v>
      </c>
      <c r="U51" s="92">
        <f>SUM(IF(Užs2!F90="PVC-06mm",(Užs2!E90/1000)*Užs2!L90,0)+(IF(Užs2!G90="PVC-06mm",(Užs2!E90/1000)*Užs2!L90,0)+(IF(Užs2!I90="PVC-06mm",(Užs2!H90/1000)*Užs2!L90,0)+(IF(Užs2!J90="PVC-06mm",(Užs2!H90/1000)*Užs2!L90,0)))))</f>
        <v>0</v>
      </c>
      <c r="V51" s="92">
        <f>SUM(IF(Užs2!F90="PVC-08mm",(Užs2!E90/1000)*Užs2!L90,0)+(IF(Užs2!G90="PVC-08mm",(Užs2!E90/1000)*Užs2!L90,0)+(IF(Užs2!I90="PVC-08mm",(Užs2!H90/1000)*Užs2!L90,0)+(IF(Užs2!J90="PVC-08mm",(Užs2!H90/1000)*Užs2!L90,0)))))</f>
        <v>0</v>
      </c>
      <c r="W51" s="92">
        <f>SUM(IF(Užs2!F90="PVC-1mm",(Užs2!E90/1000)*Užs2!L90,0)+(IF(Užs2!G90="PVC-1mm",(Užs2!E90/1000)*Užs2!L90,0)+(IF(Užs2!I90="PVC-1mm",(Užs2!H90/1000)*Užs2!L90,0)+(IF(Užs2!J90="PVC-1mm",(Užs2!H90/1000)*Užs2!L90,0)))))</f>
        <v>0</v>
      </c>
      <c r="X51" s="92">
        <f>SUM(IF(Užs2!F90="PVC-2mm",(Užs2!E90/1000)*Užs2!L90,0)+(IF(Užs2!G90="PVC-2mm",(Užs2!E90/1000)*Užs2!L90,0)+(IF(Užs2!I90="PVC-2mm",(Užs2!H90/1000)*Užs2!L90,0)+(IF(Užs2!J90="PVC-2mm",(Užs2!H90/1000)*Užs2!L90,0)))))</f>
        <v>0</v>
      </c>
      <c r="Y51" s="92">
        <f>SUM(IF(Užs2!F90="PVC-42/2mm",(Užs2!E90/1000)*Užs2!L90,0)+(IF(Užs2!G90="PVC-42/2mm",(Užs2!E90/1000)*Užs2!L90,0)+(IF(Užs2!I90="PVC-42/2mm",(Užs2!H90/1000)*Užs2!L90,0)+(IF(Užs2!J90="PVC-42/2mm",(Užs2!H90/1000)*Užs2!L90,0)))))</f>
        <v>0</v>
      </c>
      <c r="Z51" s="313">
        <f>SUM(IF(Užs2!F90="BESIULIS-08mm",(Užs2!E90/1000)*Užs2!L90,0)+(IF(Užs2!G90="BESIULIS-08mm",(Užs2!E90/1000)*Užs2!L90,0)+(IF(Užs2!I90="BESIULIS-08mm",(Užs2!H90/1000)*Užs2!L90,0)+(IF(Užs2!J90="BESIULIS-08mm",(Užs2!H90/1000)*Užs2!L90,0)))))</f>
        <v>0</v>
      </c>
      <c r="AA51" s="313">
        <f>SUM(IF(Užs2!F90="BESIULIS-1mm",(Užs2!E90/1000)*Užs2!L90,0)+(IF(Užs2!G90="BESIULIS-1mm",(Užs2!E90/1000)*Užs2!L90,0)+(IF(Užs2!I90="BESIULIS-1mm",(Užs2!H90/1000)*Užs2!L90,0)+(IF(Užs2!J90="BESIULIS-1mm",(Užs2!H90/1000)*Užs2!L90,0)))))</f>
        <v>0</v>
      </c>
      <c r="AB51" s="313">
        <f>SUM(IF(Užs2!F90="BESIULIS-2mm",(Užs2!E90/1000)*Užs2!L90,0)+(IF(Užs2!G90="BESIULIS-2mm",(Užs2!E90/1000)*Užs2!L90,0)+(IF(Užs2!I90="BESIULIS-2mm",(Užs2!H90/1000)*Užs2!L90,0)+(IF(Užs2!J90="BESIULIS-2mm",(Užs2!H90/1000)*Užs2!L90,0)))))</f>
        <v>0</v>
      </c>
      <c r="AC51" s="93">
        <f>SUM(IF(Užs2!F90="KLIEN-PVC-04mm",(Užs2!E90/1000)*Užs2!L90,0)+(IF(Užs2!G90="KLIEN-PVC-04mm",(Užs2!E90/1000)*Užs2!L90,0)+(IF(Užs2!I90="KLIEN-PVC-04mm",(Užs2!H90/1000)*Užs2!L90,0)+(IF(Užs2!J90="KLIEN-PVC-04mm",(Užs2!H90/1000)*Užs2!L90,0)))))</f>
        <v>0</v>
      </c>
      <c r="AD51" s="93">
        <f>SUM(IF(Užs2!F90="KLIEN-PVC-06mm",(Užs2!E90/1000)*Užs2!L90,0)+(IF(Užs2!G90="KLIEN-PVC-06mm",(Užs2!E90/1000)*Užs2!L90,0)+(IF(Užs2!I90="KLIEN-PVC-06mm",(Užs2!H90/1000)*Užs2!L90,0)+(IF(Užs2!J90="KLIEN-PVC-06mm",(Užs2!H90/1000)*Užs2!L90,0)))))</f>
        <v>0</v>
      </c>
      <c r="AE51" s="93">
        <f>SUM(IF(Užs2!F90="KLIEN-PVC-08mm",(Užs2!E90/1000)*Užs2!L90,0)+(IF(Užs2!G90="KLIEN-PVC-08mm",(Užs2!E90/1000)*Užs2!L90,0)+(IF(Užs2!I90="KLIEN-PVC-08mm",(Užs2!H90/1000)*Užs2!L90,0)+(IF(Užs2!J90="KLIEN-PVC-08mm",(Užs2!H90/1000)*Užs2!L90,0)))))</f>
        <v>0</v>
      </c>
      <c r="AF51" s="93">
        <f>SUM(IF(Užs2!F90="KLIEN-PVC-1mm",(Užs2!E90/1000)*Užs2!L90,0)+(IF(Užs2!G90="KLIEN-PVC-1mm",(Užs2!E90/1000)*Užs2!L90,0)+(IF(Užs2!I90="KLIEN-PVC-1mm",(Užs2!H90/1000)*Užs2!L90,0)+(IF(Užs2!J90="KLIEN-PVC-1mm",(Užs2!H90/1000)*Užs2!L90,0)))))</f>
        <v>0</v>
      </c>
      <c r="AG51" s="93">
        <f>SUM(IF(Užs2!F90="KLIEN-PVC-2mm",(Užs2!E90/1000)*Užs2!L90,0)+(IF(Užs2!G90="KLIEN-PVC-2mm",(Užs2!E90/1000)*Užs2!L90,0)+(IF(Užs2!I90="KLIEN-PVC-2mm",(Užs2!H90/1000)*Užs2!L90,0)+(IF(Užs2!J90="KLIEN-PVC-2mm",(Užs2!H90/1000)*Užs2!L90,0)))))</f>
        <v>0</v>
      </c>
      <c r="AH51" s="93">
        <f>SUM(IF(Užs2!F90="KLIEN-PVC-42/2mm",(Užs2!E90/1000)*Užs2!L90,0)+(IF(Užs2!G90="KLIEN-PVC-42/2mm",(Užs2!E90/1000)*Užs2!L90,0)+(IF(Užs2!I90="KLIEN-PVC-42/2mm",(Užs2!H90/1000)*Užs2!L90,0)+(IF(Užs2!J90="KLIEN-PVC-42/2mm",(Užs2!H90/1000)*Užs2!L90,0)))))</f>
        <v>0</v>
      </c>
      <c r="AI51" s="315">
        <f>SUM(IF(Užs2!F90="KLIEN-BESIUL-08mm",(Užs2!E90/1000)*Užs2!L90,0)+(IF(Užs2!G90="KLIEN-BESIUL-08mm",(Užs2!E90/1000)*Užs2!L90,0)+(IF(Užs2!I90="KLIEN-BESIUL-08mm",(Užs2!H90/1000)*Užs2!L90,0)+(IF(Užs2!J90="KLIEN-BESIUL-08mm",(Užs2!H90/1000)*Užs2!L90,0)))))</f>
        <v>0</v>
      </c>
      <c r="AJ51" s="315">
        <f>SUM(IF(Užs2!F90="KLIEN-BESIUL-1mm",(Užs2!E90/1000)*Užs2!L90,0)+(IF(Užs2!G90="KLIEN-BESIUL-1mm",(Užs2!E90/1000)*Užs2!L90,0)+(IF(Užs2!I90="KLIEN-BESIUL-1mm",(Užs2!H90/1000)*Užs2!L90,0)+(IF(Užs2!J90="KLIEN-BESIUL-1mm",(Užs2!H90/1000)*Užs2!L90,0)))))</f>
        <v>0</v>
      </c>
      <c r="AK51" s="315">
        <f>SUM(IF(Užs2!F90="KLIEN-BESIUL-2mm",(Užs2!E90/1000)*Užs2!L90,0)+(IF(Užs2!G90="KLIEN-BESIUL-2mm",(Užs2!E90/1000)*Užs2!L90,0)+(IF(Užs2!I90="KLIEN-BESIUL-2mm",(Užs2!H90/1000)*Užs2!L90,0)+(IF(Užs2!J90="KLIEN-BESIUL-2mm",(Užs2!H90/1000)*Užs2!L90,0)))))</f>
        <v>0</v>
      </c>
      <c r="AL51" s="94">
        <f>SUM(IF(Užs2!F90="NE-PL-PVC-04mm",(Užs2!E90/1000)*Užs2!L90,0)+(IF(Užs2!G90="NE-PL-PVC-04mm",(Užs2!E90/1000)*Užs2!L90,0)+(IF(Užs2!I90="NE-PL-PVC-04mm",(Užs2!H90/1000)*Užs2!L90,0)+(IF(Užs2!J90="NE-PL-PVC-04mm",(Užs2!H90/1000)*Užs2!L90,0)))))</f>
        <v>0</v>
      </c>
      <c r="AM51" s="94">
        <f>SUM(IF(Užs2!F90="NE-PL-PVC-06mm",(Užs2!E90/1000)*Užs2!L90,0)+(IF(Užs2!G90="NE-PL-PVC-06mm",(Užs2!E90/1000)*Užs2!L90,0)+(IF(Užs2!I90="NE-PL-PVC-06mm",(Užs2!H90/1000)*Užs2!L90,0)+(IF(Užs2!J90="NE-PL-PVC-06mm",(Užs2!H90/1000)*Užs2!L90,0)))))</f>
        <v>0</v>
      </c>
      <c r="AN51" s="94">
        <f>SUM(IF(Užs2!F90="NE-PL-PVC-08mm",(Užs2!E90/1000)*Užs2!L90,0)+(IF(Užs2!G90="NE-PL-PVC-08mm",(Užs2!E90/1000)*Užs2!L90,0)+(IF(Užs2!I90="NE-PL-PVC-08mm",(Užs2!H90/1000)*Užs2!L90,0)+(IF(Užs2!J90="NE-PL-PVC-08mm",(Užs2!H90/1000)*Užs2!L90,0)))))</f>
        <v>0</v>
      </c>
      <c r="AO51" s="94">
        <f>SUM(IF(Užs2!F90="NE-PL-PVC-1mm",(Užs2!E90/1000)*Užs2!L90,0)+(IF(Užs2!G90="NE-PL-PVC-1mm",(Užs2!E90/1000)*Užs2!L90,0)+(IF(Užs2!I90="NE-PL-PVC-1mm",(Užs2!H90/1000)*Užs2!L90,0)+(IF(Užs2!J90="NE-PL-PVC-1mm",(Užs2!H90/1000)*Užs2!L90,0)))))</f>
        <v>0</v>
      </c>
      <c r="AP51" s="94">
        <f>SUM(IF(Užs2!F90="NE-PL-PVC-2mm",(Užs2!E90/1000)*Užs2!L90,0)+(IF(Užs2!G90="NE-PL-PVC-2mm",(Užs2!E90/1000)*Užs2!L90,0)+(IF(Užs2!I90="NE-PL-PVC-2mm",(Užs2!H90/1000)*Užs2!L90,0)+(IF(Užs2!J90="NE-PL-PVC-2mm",(Užs2!H90/1000)*Užs2!L90,0)))))</f>
        <v>0</v>
      </c>
      <c r="AQ51" s="94">
        <f>SUM(IF(Užs2!F90="NE-PL-PVC-42/2mm",(Užs2!E90/1000)*Užs2!L90,0)+(IF(Užs2!G90="NE-PL-PVC-42/2mm",(Užs2!E90/1000)*Užs2!L90,0)+(IF(Užs2!I90="NE-PL-PVC-42/2mm",(Užs2!H90/1000)*Užs2!L90,0)+(IF(Užs2!J90="NE-PL-PVC-42/2mm",(Užs2!H90/1000)*Užs2!L90,0)))))</f>
        <v>0</v>
      </c>
      <c r="AR51" s="79"/>
    </row>
    <row r="52" spans="1:44" ht="16.8">
      <c r="A52" s="79"/>
      <c r="B52" s="79"/>
      <c r="C52" s="95"/>
      <c r="D52" s="79"/>
      <c r="E52" s="79"/>
      <c r="F52" s="79"/>
      <c r="G52" s="79"/>
      <c r="H52" s="79"/>
      <c r="I52" s="79"/>
      <c r="J52" s="79"/>
      <c r="K52" s="87">
        <v>51</v>
      </c>
      <c r="L52" s="88">
        <f>Užs2!L91</f>
        <v>0</v>
      </c>
      <c r="M52" s="89">
        <f>(Užs2!E91/1000)*(Užs2!H91/1000)*Užs2!L91</f>
        <v>0</v>
      </c>
      <c r="N52" s="90">
        <f>SUM(IF(Užs2!F91="MEL",(Užs2!E91/1000)*Užs2!L91,0)+(IF(Užs2!G91="MEL",(Užs2!E91/1000)*Užs2!L91,0)+(IF(Užs2!I91="MEL",(Užs2!H91/1000)*Užs2!L91,0)+(IF(Užs2!J91="MEL",(Užs2!H91/1000)*Užs2!L91,0)))))</f>
        <v>0</v>
      </c>
      <c r="O52" s="91">
        <f>SUM(IF(Užs2!F91="MEL-BALTAS",(Užs2!E91/1000)*Užs2!L91,0)+(IF(Užs2!G91="MEL-BALTAS",(Užs2!E91/1000)*Užs2!L91,0)+(IF(Užs2!I91="MEL-BALTAS",(Užs2!H91/1000)*Užs2!L91,0)+(IF(Užs2!J91="MEL-BALTAS",(Užs2!H91/1000)*Užs2!L91,0)))))</f>
        <v>0</v>
      </c>
      <c r="P52" s="91">
        <f>SUM(IF(Užs2!F91="MEL-PILKAS",(Užs2!E91/1000)*Užs2!L91,0)+(IF(Užs2!G91="MEL-PILKAS",(Užs2!E91/1000)*Užs2!L91,0)+(IF(Užs2!I91="MEL-PILKAS",(Užs2!H91/1000)*Užs2!L91,0)+(IF(Užs2!J91="MEL-PILKAS",(Užs2!H91/1000)*Užs2!L91,0)))))</f>
        <v>0</v>
      </c>
      <c r="Q52" s="91">
        <f>SUM(IF(Užs2!F91="MEL-KLIENTO",(Užs2!E91/1000)*Užs2!L91,0)+(IF(Užs2!G91="MEL-KLIENTO",(Užs2!E91/1000)*Užs2!L91,0)+(IF(Užs2!I91="MEL-KLIENTO",(Užs2!H91/1000)*Užs2!L91,0)+(IF(Užs2!J91="MEL-KLIENTO",(Užs2!H91/1000)*Užs2!L91,0)))))</f>
        <v>0</v>
      </c>
      <c r="R52" s="91">
        <f>SUM(IF(Užs2!F91="MEL-NE-PL",(Užs2!E91/1000)*Užs2!L91,0)+(IF(Užs2!G91="MEL-NE-PL",(Užs2!E91/1000)*Užs2!L91,0)+(IF(Užs2!I91="MEL-NE-PL",(Užs2!H91/1000)*Užs2!L91,0)+(IF(Užs2!J91="MEL-NE-PL",(Užs2!H91/1000)*Užs2!L91,0)))))</f>
        <v>0</v>
      </c>
      <c r="S52" s="91">
        <f>SUM(IF(Užs2!F91="MEL-40mm",(Užs2!E91/1000)*Užs2!L91,0)+(IF(Užs2!G91="MEL-40mm",(Užs2!E91/1000)*Užs2!L91,0)+(IF(Užs2!I91="MEL-40mm",(Užs2!H91/1000)*Užs2!L91,0)+(IF(Užs2!J91="MEL-40mm",(Užs2!H91/1000)*Užs2!L91,0)))))</f>
        <v>0</v>
      </c>
      <c r="T52" s="92">
        <f>SUM(IF(Užs2!F91="PVC-04mm",(Užs2!E91/1000)*Užs2!L91,0)+(IF(Užs2!G91="PVC-04mm",(Užs2!E91/1000)*Užs2!L91,0)+(IF(Užs2!I91="PVC-04mm",(Užs2!H91/1000)*Užs2!L91,0)+(IF(Užs2!J91="PVC-04mm",(Užs2!H91/1000)*Užs2!L91,0)))))</f>
        <v>0</v>
      </c>
      <c r="U52" s="92">
        <f>SUM(IF(Užs2!F91="PVC-06mm",(Užs2!E91/1000)*Užs2!L91,0)+(IF(Užs2!G91="PVC-06mm",(Užs2!E91/1000)*Užs2!L91,0)+(IF(Užs2!I91="PVC-06mm",(Užs2!H91/1000)*Užs2!L91,0)+(IF(Užs2!J91="PVC-06mm",(Užs2!H91/1000)*Užs2!L91,0)))))</f>
        <v>0</v>
      </c>
      <c r="V52" s="92">
        <f>SUM(IF(Užs2!F91="PVC-08mm",(Užs2!E91/1000)*Užs2!L91,0)+(IF(Užs2!G91="PVC-08mm",(Užs2!E91/1000)*Užs2!L91,0)+(IF(Užs2!I91="PVC-08mm",(Užs2!H91/1000)*Užs2!L91,0)+(IF(Užs2!J91="PVC-08mm",(Užs2!H91/1000)*Užs2!L91,0)))))</f>
        <v>0</v>
      </c>
      <c r="W52" s="92">
        <f>SUM(IF(Užs2!F91="PVC-1mm",(Užs2!E91/1000)*Užs2!L91,0)+(IF(Užs2!G91="PVC-1mm",(Užs2!E91/1000)*Užs2!L91,0)+(IF(Užs2!I91="PVC-1mm",(Užs2!H91/1000)*Užs2!L91,0)+(IF(Užs2!J91="PVC-1mm",(Užs2!H91/1000)*Užs2!L91,0)))))</f>
        <v>0</v>
      </c>
      <c r="X52" s="92">
        <f>SUM(IF(Užs2!F91="PVC-2mm",(Užs2!E91/1000)*Užs2!L91,0)+(IF(Užs2!G91="PVC-2mm",(Užs2!E91/1000)*Užs2!L91,0)+(IF(Užs2!I91="PVC-2mm",(Užs2!H91/1000)*Užs2!L91,0)+(IF(Užs2!J91="PVC-2mm",(Užs2!H91/1000)*Užs2!L91,0)))))</f>
        <v>0</v>
      </c>
      <c r="Y52" s="92">
        <f>SUM(IF(Užs2!F91="PVC-42/2mm",(Užs2!E91/1000)*Užs2!L91,0)+(IF(Užs2!G91="PVC-42/2mm",(Užs2!E91/1000)*Užs2!L91,0)+(IF(Užs2!I91="PVC-42/2mm",(Užs2!H91/1000)*Užs2!L91,0)+(IF(Užs2!J91="PVC-42/2mm",(Užs2!H91/1000)*Užs2!L91,0)))))</f>
        <v>0</v>
      </c>
      <c r="Z52" s="313">
        <f>SUM(IF(Užs2!F91="BESIULIS-08mm",(Užs2!E91/1000)*Užs2!L91,0)+(IF(Užs2!G91="BESIULIS-08mm",(Užs2!E91/1000)*Užs2!L91,0)+(IF(Užs2!I91="BESIULIS-08mm",(Užs2!H91/1000)*Užs2!L91,0)+(IF(Užs2!J91="BESIULIS-08mm",(Užs2!H91/1000)*Užs2!L91,0)))))</f>
        <v>0</v>
      </c>
      <c r="AA52" s="313">
        <f>SUM(IF(Užs2!F91="BESIULIS-1mm",(Užs2!E91/1000)*Užs2!L91,0)+(IF(Užs2!G91="BESIULIS-1mm",(Užs2!E91/1000)*Užs2!L91,0)+(IF(Užs2!I91="BESIULIS-1mm",(Užs2!H91/1000)*Užs2!L91,0)+(IF(Užs2!J91="BESIULIS-1mm",(Užs2!H91/1000)*Užs2!L91,0)))))</f>
        <v>0</v>
      </c>
      <c r="AB52" s="313">
        <f>SUM(IF(Užs2!F91="BESIULIS-2mm",(Užs2!E91/1000)*Užs2!L91,0)+(IF(Užs2!G91="BESIULIS-2mm",(Užs2!E91/1000)*Užs2!L91,0)+(IF(Užs2!I91="BESIULIS-2mm",(Užs2!H91/1000)*Užs2!L91,0)+(IF(Užs2!J91="BESIULIS-2mm",(Užs2!H91/1000)*Užs2!L91,0)))))</f>
        <v>0</v>
      </c>
      <c r="AC52" s="93">
        <f>SUM(IF(Užs2!F91="KLIEN-PVC-04mm",(Užs2!E91/1000)*Užs2!L91,0)+(IF(Užs2!G91="KLIEN-PVC-04mm",(Užs2!E91/1000)*Užs2!L91,0)+(IF(Užs2!I91="KLIEN-PVC-04mm",(Užs2!H91/1000)*Užs2!L91,0)+(IF(Užs2!J91="KLIEN-PVC-04mm",(Užs2!H91/1000)*Užs2!L91,0)))))</f>
        <v>0</v>
      </c>
      <c r="AD52" s="93">
        <f>SUM(IF(Užs2!F91="KLIEN-PVC-06mm",(Užs2!E91/1000)*Užs2!L91,0)+(IF(Užs2!G91="KLIEN-PVC-06mm",(Užs2!E91/1000)*Užs2!L91,0)+(IF(Užs2!I91="KLIEN-PVC-06mm",(Užs2!H91/1000)*Užs2!L91,0)+(IF(Užs2!J91="KLIEN-PVC-06mm",(Užs2!H91/1000)*Užs2!L91,0)))))</f>
        <v>0</v>
      </c>
      <c r="AE52" s="93">
        <f>SUM(IF(Užs2!F91="KLIEN-PVC-08mm",(Užs2!E91/1000)*Užs2!L91,0)+(IF(Užs2!G91="KLIEN-PVC-08mm",(Užs2!E91/1000)*Užs2!L91,0)+(IF(Užs2!I91="KLIEN-PVC-08mm",(Užs2!H91/1000)*Užs2!L91,0)+(IF(Užs2!J91="KLIEN-PVC-08mm",(Užs2!H91/1000)*Užs2!L91,0)))))</f>
        <v>0</v>
      </c>
      <c r="AF52" s="93">
        <f>SUM(IF(Užs2!F91="KLIEN-PVC-1mm",(Užs2!E91/1000)*Užs2!L91,0)+(IF(Užs2!G91="KLIEN-PVC-1mm",(Užs2!E91/1000)*Užs2!L91,0)+(IF(Užs2!I91="KLIEN-PVC-1mm",(Užs2!H91/1000)*Užs2!L91,0)+(IF(Užs2!J91="KLIEN-PVC-1mm",(Užs2!H91/1000)*Užs2!L91,0)))))</f>
        <v>0</v>
      </c>
      <c r="AG52" s="93">
        <f>SUM(IF(Užs2!F91="KLIEN-PVC-2mm",(Užs2!E91/1000)*Užs2!L91,0)+(IF(Užs2!G91="KLIEN-PVC-2mm",(Užs2!E91/1000)*Užs2!L91,0)+(IF(Užs2!I91="KLIEN-PVC-2mm",(Užs2!H91/1000)*Užs2!L91,0)+(IF(Užs2!J91="KLIEN-PVC-2mm",(Užs2!H91/1000)*Užs2!L91,0)))))</f>
        <v>0</v>
      </c>
      <c r="AH52" s="93">
        <f>SUM(IF(Užs2!F91="KLIEN-PVC-42/2mm",(Užs2!E91/1000)*Užs2!L91,0)+(IF(Užs2!G91="KLIEN-PVC-42/2mm",(Užs2!E91/1000)*Užs2!L91,0)+(IF(Užs2!I91="KLIEN-PVC-42/2mm",(Užs2!H91/1000)*Užs2!L91,0)+(IF(Užs2!J91="KLIEN-PVC-42/2mm",(Užs2!H91/1000)*Užs2!L91,0)))))</f>
        <v>0</v>
      </c>
      <c r="AI52" s="315">
        <f>SUM(IF(Užs2!F91="KLIEN-BESIUL-08mm",(Užs2!E91/1000)*Užs2!L91,0)+(IF(Užs2!G91="KLIEN-BESIUL-08mm",(Užs2!E91/1000)*Užs2!L91,0)+(IF(Užs2!I91="KLIEN-BESIUL-08mm",(Užs2!H91/1000)*Užs2!L91,0)+(IF(Užs2!J91="KLIEN-BESIUL-08mm",(Užs2!H91/1000)*Užs2!L91,0)))))</f>
        <v>0</v>
      </c>
      <c r="AJ52" s="315">
        <f>SUM(IF(Užs2!F91="KLIEN-BESIUL-1mm",(Užs2!E91/1000)*Užs2!L91,0)+(IF(Užs2!G91="KLIEN-BESIUL-1mm",(Užs2!E91/1000)*Užs2!L91,0)+(IF(Užs2!I91="KLIEN-BESIUL-1mm",(Užs2!H91/1000)*Užs2!L91,0)+(IF(Užs2!J91="KLIEN-BESIUL-1mm",(Užs2!H91/1000)*Užs2!L91,0)))))</f>
        <v>0</v>
      </c>
      <c r="AK52" s="315">
        <f>SUM(IF(Užs2!F91="KLIEN-BESIUL-2mm",(Užs2!E91/1000)*Užs2!L91,0)+(IF(Užs2!G91="KLIEN-BESIUL-2mm",(Užs2!E91/1000)*Užs2!L91,0)+(IF(Užs2!I91="KLIEN-BESIUL-2mm",(Užs2!H91/1000)*Užs2!L91,0)+(IF(Užs2!J91="KLIEN-BESIUL-2mm",(Užs2!H91/1000)*Užs2!L91,0)))))</f>
        <v>0</v>
      </c>
      <c r="AL52" s="94">
        <f>SUM(IF(Užs2!F91="NE-PL-PVC-04mm",(Užs2!E91/1000)*Užs2!L91,0)+(IF(Užs2!G91="NE-PL-PVC-04mm",(Užs2!E91/1000)*Užs2!L91,0)+(IF(Užs2!I91="NE-PL-PVC-04mm",(Užs2!H91/1000)*Užs2!L91,0)+(IF(Užs2!J91="NE-PL-PVC-04mm",(Užs2!H91/1000)*Užs2!L91,0)))))</f>
        <v>0</v>
      </c>
      <c r="AM52" s="94">
        <f>SUM(IF(Užs2!F91="NE-PL-PVC-06mm",(Užs2!E91/1000)*Užs2!L91,0)+(IF(Užs2!G91="NE-PL-PVC-06mm",(Užs2!E91/1000)*Užs2!L91,0)+(IF(Užs2!I91="NE-PL-PVC-06mm",(Užs2!H91/1000)*Užs2!L91,0)+(IF(Užs2!J91="NE-PL-PVC-06mm",(Užs2!H91/1000)*Užs2!L91,0)))))</f>
        <v>0</v>
      </c>
      <c r="AN52" s="94">
        <f>SUM(IF(Užs2!F91="NE-PL-PVC-08mm",(Užs2!E91/1000)*Užs2!L91,0)+(IF(Užs2!G91="NE-PL-PVC-08mm",(Užs2!E91/1000)*Užs2!L91,0)+(IF(Užs2!I91="NE-PL-PVC-08mm",(Užs2!H91/1000)*Užs2!L91,0)+(IF(Užs2!J91="NE-PL-PVC-08mm",(Užs2!H91/1000)*Užs2!L91,0)))))</f>
        <v>0</v>
      </c>
      <c r="AO52" s="94">
        <f>SUM(IF(Užs2!F91="NE-PL-PVC-1mm",(Užs2!E91/1000)*Užs2!L91,0)+(IF(Užs2!G91="NE-PL-PVC-1mm",(Užs2!E91/1000)*Užs2!L91,0)+(IF(Užs2!I91="NE-PL-PVC-1mm",(Užs2!H91/1000)*Užs2!L91,0)+(IF(Užs2!J91="NE-PL-PVC-1mm",(Užs2!H91/1000)*Užs2!L91,0)))))</f>
        <v>0</v>
      </c>
      <c r="AP52" s="94">
        <f>SUM(IF(Užs2!F91="NE-PL-PVC-2mm",(Užs2!E91/1000)*Užs2!L91,0)+(IF(Užs2!G91="NE-PL-PVC-2mm",(Užs2!E91/1000)*Užs2!L91,0)+(IF(Užs2!I91="NE-PL-PVC-2mm",(Užs2!H91/1000)*Užs2!L91,0)+(IF(Užs2!J91="NE-PL-PVC-2mm",(Užs2!H91/1000)*Užs2!L91,0)))))</f>
        <v>0</v>
      </c>
      <c r="AQ52" s="94">
        <f>SUM(IF(Užs2!F91="NE-PL-PVC-42/2mm",(Užs2!E91/1000)*Užs2!L91,0)+(IF(Užs2!G91="NE-PL-PVC-42/2mm",(Užs2!E91/1000)*Užs2!L91,0)+(IF(Užs2!I91="NE-PL-PVC-42/2mm",(Užs2!H91/1000)*Užs2!L91,0)+(IF(Užs2!J91="NE-PL-PVC-42/2mm",(Užs2!H91/1000)*Užs2!L91,0)))))</f>
        <v>0</v>
      </c>
      <c r="AR52" s="79"/>
    </row>
    <row r="53" spans="1:44" ht="16.8">
      <c r="A53" s="79"/>
      <c r="B53" s="79"/>
      <c r="C53" s="95"/>
      <c r="D53" s="79"/>
      <c r="E53" s="79"/>
      <c r="F53" s="79"/>
      <c r="G53" s="79"/>
      <c r="H53" s="79"/>
      <c r="I53" s="79"/>
      <c r="J53" s="79"/>
      <c r="K53" s="87">
        <v>52</v>
      </c>
      <c r="L53" s="88">
        <f>Užs2!L92</f>
        <v>0</v>
      </c>
      <c r="M53" s="89">
        <f>(Užs2!E92/1000)*(Užs2!H92/1000)*Užs2!L92</f>
        <v>0</v>
      </c>
      <c r="N53" s="90">
        <f>SUM(IF(Užs2!F92="MEL",(Užs2!E92/1000)*Užs2!L92,0)+(IF(Užs2!G92="MEL",(Užs2!E92/1000)*Užs2!L92,0)+(IF(Užs2!I92="MEL",(Užs2!H92/1000)*Užs2!L92,0)+(IF(Užs2!J92="MEL",(Užs2!H92/1000)*Užs2!L92,0)))))</f>
        <v>0</v>
      </c>
      <c r="O53" s="91">
        <f>SUM(IF(Užs2!F92="MEL-BALTAS",(Užs2!E92/1000)*Užs2!L92,0)+(IF(Užs2!G92="MEL-BALTAS",(Užs2!E92/1000)*Užs2!L92,0)+(IF(Užs2!I92="MEL-BALTAS",(Užs2!H92/1000)*Užs2!L92,0)+(IF(Užs2!J92="MEL-BALTAS",(Užs2!H92/1000)*Užs2!L92,0)))))</f>
        <v>0</v>
      </c>
      <c r="P53" s="91">
        <f>SUM(IF(Užs2!F92="MEL-PILKAS",(Užs2!E92/1000)*Užs2!L92,0)+(IF(Užs2!G92="MEL-PILKAS",(Užs2!E92/1000)*Užs2!L92,0)+(IF(Užs2!I92="MEL-PILKAS",(Užs2!H92/1000)*Užs2!L92,0)+(IF(Užs2!J92="MEL-PILKAS",(Užs2!H92/1000)*Užs2!L92,0)))))</f>
        <v>0</v>
      </c>
      <c r="Q53" s="91">
        <f>SUM(IF(Užs2!F92="MEL-KLIENTO",(Užs2!E92/1000)*Užs2!L92,0)+(IF(Užs2!G92="MEL-KLIENTO",(Užs2!E92/1000)*Užs2!L92,0)+(IF(Užs2!I92="MEL-KLIENTO",(Užs2!H92/1000)*Užs2!L92,0)+(IF(Užs2!J92="MEL-KLIENTO",(Užs2!H92/1000)*Užs2!L92,0)))))</f>
        <v>0</v>
      </c>
      <c r="R53" s="91">
        <f>SUM(IF(Užs2!F92="MEL-NE-PL",(Užs2!E92/1000)*Užs2!L92,0)+(IF(Užs2!G92="MEL-NE-PL",(Užs2!E92/1000)*Užs2!L92,0)+(IF(Užs2!I92="MEL-NE-PL",(Užs2!H92/1000)*Užs2!L92,0)+(IF(Užs2!J92="MEL-NE-PL",(Užs2!H92/1000)*Užs2!L92,0)))))</f>
        <v>0</v>
      </c>
      <c r="S53" s="91">
        <f>SUM(IF(Užs2!F92="MEL-40mm",(Užs2!E92/1000)*Užs2!L92,0)+(IF(Užs2!G92="MEL-40mm",(Užs2!E92/1000)*Užs2!L92,0)+(IF(Užs2!I92="MEL-40mm",(Užs2!H92/1000)*Užs2!L92,0)+(IF(Užs2!J92="MEL-40mm",(Užs2!H92/1000)*Užs2!L92,0)))))</f>
        <v>0</v>
      </c>
      <c r="T53" s="92">
        <f>SUM(IF(Užs2!F92="PVC-04mm",(Užs2!E92/1000)*Užs2!L92,0)+(IF(Užs2!G92="PVC-04mm",(Užs2!E92/1000)*Užs2!L92,0)+(IF(Užs2!I92="PVC-04mm",(Užs2!H92/1000)*Užs2!L92,0)+(IF(Užs2!J92="PVC-04mm",(Užs2!H92/1000)*Užs2!L92,0)))))</f>
        <v>0</v>
      </c>
      <c r="U53" s="92">
        <f>SUM(IF(Užs2!F92="PVC-06mm",(Užs2!E92/1000)*Užs2!L92,0)+(IF(Užs2!G92="PVC-06mm",(Užs2!E92/1000)*Užs2!L92,0)+(IF(Užs2!I92="PVC-06mm",(Užs2!H92/1000)*Užs2!L92,0)+(IF(Užs2!J92="PVC-06mm",(Užs2!H92/1000)*Užs2!L92,0)))))</f>
        <v>0</v>
      </c>
      <c r="V53" s="92">
        <f>SUM(IF(Užs2!F92="PVC-08mm",(Užs2!E92/1000)*Užs2!L92,0)+(IF(Užs2!G92="PVC-08mm",(Užs2!E92/1000)*Užs2!L92,0)+(IF(Užs2!I92="PVC-08mm",(Užs2!H92/1000)*Užs2!L92,0)+(IF(Užs2!J92="PVC-08mm",(Užs2!H92/1000)*Užs2!L92,0)))))</f>
        <v>0</v>
      </c>
      <c r="W53" s="92">
        <f>SUM(IF(Užs2!F92="PVC-1mm",(Užs2!E92/1000)*Užs2!L92,0)+(IF(Užs2!G92="PVC-1mm",(Užs2!E92/1000)*Užs2!L92,0)+(IF(Užs2!I92="PVC-1mm",(Užs2!H92/1000)*Užs2!L92,0)+(IF(Užs2!J92="PVC-1mm",(Užs2!H92/1000)*Užs2!L92,0)))))</f>
        <v>0</v>
      </c>
      <c r="X53" s="92">
        <f>SUM(IF(Užs2!F92="PVC-2mm",(Užs2!E92/1000)*Užs2!L92,0)+(IF(Užs2!G92="PVC-2mm",(Užs2!E92/1000)*Užs2!L92,0)+(IF(Užs2!I92="PVC-2mm",(Užs2!H92/1000)*Užs2!L92,0)+(IF(Užs2!J92="PVC-2mm",(Užs2!H92/1000)*Užs2!L92,0)))))</f>
        <v>0</v>
      </c>
      <c r="Y53" s="92">
        <f>SUM(IF(Užs2!F92="PVC-42/2mm",(Užs2!E92/1000)*Užs2!L92,0)+(IF(Užs2!G92="PVC-42/2mm",(Užs2!E92/1000)*Užs2!L92,0)+(IF(Užs2!I92="PVC-42/2mm",(Užs2!H92/1000)*Užs2!L92,0)+(IF(Užs2!J92="PVC-42/2mm",(Užs2!H92/1000)*Užs2!L92,0)))))</f>
        <v>0</v>
      </c>
      <c r="Z53" s="313">
        <f>SUM(IF(Užs2!F92="BESIULIS-08mm",(Užs2!E92/1000)*Užs2!L92,0)+(IF(Užs2!G92="BESIULIS-08mm",(Užs2!E92/1000)*Užs2!L92,0)+(IF(Užs2!I92="BESIULIS-08mm",(Užs2!H92/1000)*Užs2!L92,0)+(IF(Užs2!J92="BESIULIS-08mm",(Užs2!H92/1000)*Užs2!L92,0)))))</f>
        <v>0</v>
      </c>
      <c r="AA53" s="313">
        <f>SUM(IF(Užs2!F92="BESIULIS-1mm",(Užs2!E92/1000)*Užs2!L92,0)+(IF(Užs2!G92="BESIULIS-1mm",(Užs2!E92/1000)*Užs2!L92,0)+(IF(Užs2!I92="BESIULIS-1mm",(Užs2!H92/1000)*Užs2!L92,0)+(IF(Užs2!J92="BESIULIS-1mm",(Užs2!H92/1000)*Užs2!L92,0)))))</f>
        <v>0</v>
      </c>
      <c r="AB53" s="313">
        <f>SUM(IF(Užs2!F92="BESIULIS-2mm",(Užs2!E92/1000)*Užs2!L92,0)+(IF(Užs2!G92="BESIULIS-2mm",(Užs2!E92/1000)*Užs2!L92,0)+(IF(Užs2!I92="BESIULIS-2mm",(Užs2!H92/1000)*Užs2!L92,0)+(IF(Užs2!J92="BESIULIS-2mm",(Užs2!H92/1000)*Užs2!L92,0)))))</f>
        <v>0</v>
      </c>
      <c r="AC53" s="93">
        <f>SUM(IF(Užs2!F92="KLIEN-PVC-04mm",(Užs2!E92/1000)*Užs2!L92,0)+(IF(Užs2!G92="KLIEN-PVC-04mm",(Užs2!E92/1000)*Užs2!L92,0)+(IF(Užs2!I92="KLIEN-PVC-04mm",(Užs2!H92/1000)*Užs2!L92,0)+(IF(Užs2!J92="KLIEN-PVC-04mm",(Užs2!H92/1000)*Užs2!L92,0)))))</f>
        <v>0</v>
      </c>
      <c r="AD53" s="93">
        <f>SUM(IF(Užs2!F92="KLIEN-PVC-06mm",(Užs2!E92/1000)*Užs2!L92,0)+(IF(Užs2!G92="KLIEN-PVC-06mm",(Užs2!E92/1000)*Užs2!L92,0)+(IF(Užs2!I92="KLIEN-PVC-06mm",(Užs2!H92/1000)*Užs2!L92,0)+(IF(Užs2!J92="KLIEN-PVC-06mm",(Užs2!H92/1000)*Užs2!L92,0)))))</f>
        <v>0</v>
      </c>
      <c r="AE53" s="93">
        <f>SUM(IF(Užs2!F92="KLIEN-PVC-08mm",(Užs2!E92/1000)*Užs2!L92,0)+(IF(Užs2!G92="KLIEN-PVC-08mm",(Užs2!E92/1000)*Užs2!L92,0)+(IF(Užs2!I92="KLIEN-PVC-08mm",(Užs2!H92/1000)*Užs2!L92,0)+(IF(Užs2!J92="KLIEN-PVC-08mm",(Užs2!H92/1000)*Užs2!L92,0)))))</f>
        <v>0</v>
      </c>
      <c r="AF53" s="93">
        <f>SUM(IF(Užs2!F92="KLIEN-PVC-1mm",(Užs2!E92/1000)*Užs2!L92,0)+(IF(Užs2!G92="KLIEN-PVC-1mm",(Užs2!E92/1000)*Užs2!L92,0)+(IF(Užs2!I92="KLIEN-PVC-1mm",(Užs2!H92/1000)*Užs2!L92,0)+(IF(Užs2!J92="KLIEN-PVC-1mm",(Užs2!H92/1000)*Užs2!L92,0)))))</f>
        <v>0</v>
      </c>
      <c r="AG53" s="93">
        <f>SUM(IF(Užs2!F92="KLIEN-PVC-2mm",(Užs2!E92/1000)*Užs2!L92,0)+(IF(Užs2!G92="KLIEN-PVC-2mm",(Užs2!E92/1000)*Užs2!L92,0)+(IF(Užs2!I92="KLIEN-PVC-2mm",(Užs2!H92/1000)*Užs2!L92,0)+(IF(Užs2!J92="KLIEN-PVC-2mm",(Užs2!H92/1000)*Užs2!L92,0)))))</f>
        <v>0</v>
      </c>
      <c r="AH53" s="93">
        <f>SUM(IF(Užs2!F92="KLIEN-PVC-42/2mm",(Užs2!E92/1000)*Užs2!L92,0)+(IF(Užs2!G92="KLIEN-PVC-42/2mm",(Užs2!E92/1000)*Užs2!L92,0)+(IF(Užs2!I92="KLIEN-PVC-42/2mm",(Užs2!H92/1000)*Užs2!L92,0)+(IF(Užs2!J92="KLIEN-PVC-42/2mm",(Užs2!H92/1000)*Užs2!L92,0)))))</f>
        <v>0</v>
      </c>
      <c r="AI53" s="315">
        <f>SUM(IF(Užs2!F92="KLIEN-BESIUL-08mm",(Užs2!E92/1000)*Užs2!L92,0)+(IF(Užs2!G92="KLIEN-BESIUL-08mm",(Užs2!E92/1000)*Užs2!L92,0)+(IF(Užs2!I92="KLIEN-BESIUL-08mm",(Užs2!H92/1000)*Užs2!L92,0)+(IF(Užs2!J92="KLIEN-BESIUL-08mm",(Užs2!H92/1000)*Užs2!L92,0)))))</f>
        <v>0</v>
      </c>
      <c r="AJ53" s="315">
        <f>SUM(IF(Užs2!F92="KLIEN-BESIUL-1mm",(Užs2!E92/1000)*Užs2!L92,0)+(IF(Užs2!G92="KLIEN-BESIUL-1mm",(Užs2!E92/1000)*Užs2!L92,0)+(IF(Užs2!I92="KLIEN-BESIUL-1mm",(Užs2!H92/1000)*Užs2!L92,0)+(IF(Užs2!J92="KLIEN-BESIUL-1mm",(Užs2!H92/1000)*Užs2!L92,0)))))</f>
        <v>0</v>
      </c>
      <c r="AK53" s="315">
        <f>SUM(IF(Užs2!F92="KLIEN-BESIUL-2mm",(Užs2!E92/1000)*Užs2!L92,0)+(IF(Užs2!G92="KLIEN-BESIUL-2mm",(Užs2!E92/1000)*Užs2!L92,0)+(IF(Užs2!I92="KLIEN-BESIUL-2mm",(Užs2!H92/1000)*Užs2!L92,0)+(IF(Užs2!J92="KLIEN-BESIUL-2mm",(Užs2!H92/1000)*Užs2!L92,0)))))</f>
        <v>0</v>
      </c>
      <c r="AL53" s="94">
        <f>SUM(IF(Užs2!F92="NE-PL-PVC-04mm",(Užs2!E92/1000)*Užs2!L92,0)+(IF(Užs2!G92="NE-PL-PVC-04mm",(Užs2!E92/1000)*Užs2!L92,0)+(IF(Užs2!I92="NE-PL-PVC-04mm",(Užs2!H92/1000)*Užs2!L92,0)+(IF(Užs2!J92="NE-PL-PVC-04mm",(Užs2!H92/1000)*Užs2!L92,0)))))</f>
        <v>0</v>
      </c>
      <c r="AM53" s="94">
        <f>SUM(IF(Užs2!F92="NE-PL-PVC-06mm",(Užs2!E92/1000)*Užs2!L92,0)+(IF(Užs2!G92="NE-PL-PVC-06mm",(Užs2!E92/1000)*Užs2!L92,0)+(IF(Užs2!I92="NE-PL-PVC-06mm",(Užs2!H92/1000)*Užs2!L92,0)+(IF(Užs2!J92="NE-PL-PVC-06mm",(Užs2!H92/1000)*Užs2!L92,0)))))</f>
        <v>0</v>
      </c>
      <c r="AN53" s="94">
        <f>SUM(IF(Užs2!F92="NE-PL-PVC-08mm",(Užs2!E92/1000)*Užs2!L92,0)+(IF(Užs2!G92="NE-PL-PVC-08mm",(Užs2!E92/1000)*Užs2!L92,0)+(IF(Užs2!I92="NE-PL-PVC-08mm",(Užs2!H92/1000)*Užs2!L92,0)+(IF(Užs2!J92="NE-PL-PVC-08mm",(Užs2!H92/1000)*Užs2!L92,0)))))</f>
        <v>0</v>
      </c>
      <c r="AO53" s="94">
        <f>SUM(IF(Užs2!F92="NE-PL-PVC-1mm",(Užs2!E92/1000)*Užs2!L92,0)+(IF(Užs2!G92="NE-PL-PVC-1mm",(Užs2!E92/1000)*Užs2!L92,0)+(IF(Užs2!I92="NE-PL-PVC-1mm",(Užs2!H92/1000)*Užs2!L92,0)+(IF(Užs2!J92="NE-PL-PVC-1mm",(Užs2!H92/1000)*Užs2!L92,0)))))</f>
        <v>0</v>
      </c>
      <c r="AP53" s="94">
        <f>SUM(IF(Užs2!F92="NE-PL-PVC-2mm",(Užs2!E92/1000)*Užs2!L92,0)+(IF(Užs2!G92="NE-PL-PVC-2mm",(Užs2!E92/1000)*Užs2!L92,0)+(IF(Užs2!I92="NE-PL-PVC-2mm",(Užs2!H92/1000)*Užs2!L92,0)+(IF(Užs2!J92="NE-PL-PVC-2mm",(Užs2!H92/1000)*Užs2!L92,0)))))</f>
        <v>0</v>
      </c>
      <c r="AQ53" s="94">
        <f>SUM(IF(Užs2!F92="NE-PL-PVC-42/2mm",(Užs2!E92/1000)*Užs2!L92,0)+(IF(Užs2!G92="NE-PL-PVC-42/2mm",(Užs2!E92/1000)*Užs2!L92,0)+(IF(Užs2!I92="NE-PL-PVC-42/2mm",(Užs2!H92/1000)*Užs2!L92,0)+(IF(Užs2!J92="NE-PL-PVC-42/2mm",(Užs2!H92/1000)*Užs2!L92,0)))))</f>
        <v>0</v>
      </c>
      <c r="AR53" s="79"/>
    </row>
    <row r="54" spans="1:44" ht="16.8">
      <c r="A54" s="79"/>
      <c r="B54" s="79"/>
      <c r="C54" s="95"/>
      <c r="D54" s="79"/>
      <c r="E54" s="79"/>
      <c r="F54" s="79"/>
      <c r="G54" s="79"/>
      <c r="H54" s="79"/>
      <c r="I54" s="79"/>
      <c r="J54" s="79"/>
      <c r="K54" s="87">
        <v>53</v>
      </c>
      <c r="L54" s="88">
        <f>Užs2!L93</f>
        <v>0</v>
      </c>
      <c r="M54" s="89">
        <f>(Užs2!E93/1000)*(Užs2!H93/1000)*Užs2!L93</f>
        <v>0</v>
      </c>
      <c r="N54" s="90">
        <f>SUM(IF(Užs2!F93="MEL",(Užs2!E93/1000)*Užs2!L93,0)+(IF(Užs2!G93="MEL",(Užs2!E93/1000)*Užs2!L93,0)+(IF(Užs2!I93="MEL",(Užs2!H93/1000)*Užs2!L93,0)+(IF(Užs2!J93="MEL",(Užs2!H93/1000)*Užs2!L93,0)))))</f>
        <v>0</v>
      </c>
      <c r="O54" s="91">
        <f>SUM(IF(Užs2!F93="MEL-BALTAS",(Užs2!E93/1000)*Užs2!L93,0)+(IF(Užs2!G93="MEL-BALTAS",(Užs2!E93/1000)*Užs2!L93,0)+(IF(Užs2!I93="MEL-BALTAS",(Užs2!H93/1000)*Užs2!L93,0)+(IF(Užs2!J93="MEL-BALTAS",(Užs2!H93/1000)*Užs2!L93,0)))))</f>
        <v>0</v>
      </c>
      <c r="P54" s="91">
        <f>SUM(IF(Užs2!F93="MEL-PILKAS",(Užs2!E93/1000)*Užs2!L93,0)+(IF(Užs2!G93="MEL-PILKAS",(Užs2!E93/1000)*Užs2!L93,0)+(IF(Užs2!I93="MEL-PILKAS",(Užs2!H93/1000)*Užs2!L93,0)+(IF(Užs2!J93="MEL-PILKAS",(Užs2!H93/1000)*Užs2!L93,0)))))</f>
        <v>0</v>
      </c>
      <c r="Q54" s="91">
        <f>SUM(IF(Užs2!F93="MEL-KLIENTO",(Užs2!E93/1000)*Užs2!L93,0)+(IF(Užs2!G93="MEL-KLIENTO",(Užs2!E93/1000)*Užs2!L93,0)+(IF(Užs2!I93="MEL-KLIENTO",(Užs2!H93/1000)*Užs2!L93,0)+(IF(Užs2!J93="MEL-KLIENTO",(Užs2!H93/1000)*Užs2!L93,0)))))</f>
        <v>0</v>
      </c>
      <c r="R54" s="91">
        <f>SUM(IF(Užs2!F93="MEL-NE-PL",(Užs2!E93/1000)*Užs2!L93,0)+(IF(Užs2!G93="MEL-NE-PL",(Užs2!E93/1000)*Užs2!L93,0)+(IF(Užs2!I93="MEL-NE-PL",(Užs2!H93/1000)*Užs2!L93,0)+(IF(Užs2!J93="MEL-NE-PL",(Užs2!H93/1000)*Užs2!L93,0)))))</f>
        <v>0</v>
      </c>
      <c r="S54" s="91">
        <f>SUM(IF(Užs2!F93="MEL-40mm",(Užs2!E93/1000)*Užs2!L93,0)+(IF(Užs2!G93="MEL-40mm",(Užs2!E93/1000)*Užs2!L93,0)+(IF(Užs2!I93="MEL-40mm",(Užs2!H93/1000)*Užs2!L93,0)+(IF(Užs2!J93="MEL-40mm",(Užs2!H93/1000)*Užs2!L93,0)))))</f>
        <v>0</v>
      </c>
      <c r="T54" s="92">
        <f>SUM(IF(Užs2!F93="PVC-04mm",(Užs2!E93/1000)*Užs2!L93,0)+(IF(Užs2!G93="PVC-04mm",(Užs2!E93/1000)*Užs2!L93,0)+(IF(Užs2!I93="PVC-04mm",(Užs2!H93/1000)*Užs2!L93,0)+(IF(Užs2!J93="PVC-04mm",(Užs2!H93/1000)*Užs2!L93,0)))))</f>
        <v>0</v>
      </c>
      <c r="U54" s="92">
        <f>SUM(IF(Užs2!F93="PVC-06mm",(Užs2!E93/1000)*Užs2!L93,0)+(IF(Užs2!G93="PVC-06mm",(Užs2!E93/1000)*Užs2!L93,0)+(IF(Užs2!I93="PVC-06mm",(Užs2!H93/1000)*Užs2!L93,0)+(IF(Užs2!J93="PVC-06mm",(Užs2!H93/1000)*Užs2!L93,0)))))</f>
        <v>0</v>
      </c>
      <c r="V54" s="92">
        <f>SUM(IF(Užs2!F93="PVC-08mm",(Užs2!E93/1000)*Užs2!L93,0)+(IF(Užs2!G93="PVC-08mm",(Užs2!E93/1000)*Užs2!L93,0)+(IF(Užs2!I93="PVC-08mm",(Užs2!H93/1000)*Užs2!L93,0)+(IF(Užs2!J93="PVC-08mm",(Užs2!H93/1000)*Užs2!L93,0)))))</f>
        <v>0</v>
      </c>
      <c r="W54" s="92">
        <f>SUM(IF(Užs2!F93="PVC-1mm",(Užs2!E93/1000)*Užs2!L93,0)+(IF(Užs2!G93="PVC-1mm",(Užs2!E93/1000)*Užs2!L93,0)+(IF(Užs2!I93="PVC-1mm",(Užs2!H93/1000)*Užs2!L93,0)+(IF(Užs2!J93="PVC-1mm",(Užs2!H93/1000)*Užs2!L93,0)))))</f>
        <v>0</v>
      </c>
      <c r="X54" s="92">
        <f>SUM(IF(Užs2!F93="PVC-2mm",(Užs2!E93/1000)*Užs2!L93,0)+(IF(Užs2!G93="PVC-2mm",(Užs2!E93/1000)*Užs2!L93,0)+(IF(Užs2!I93="PVC-2mm",(Užs2!H93/1000)*Užs2!L93,0)+(IF(Užs2!J93="PVC-2mm",(Užs2!H93/1000)*Užs2!L93,0)))))</f>
        <v>0</v>
      </c>
      <c r="Y54" s="92">
        <f>SUM(IF(Užs2!F93="PVC-42/2mm",(Užs2!E93/1000)*Užs2!L93,0)+(IF(Užs2!G93="PVC-42/2mm",(Užs2!E93/1000)*Užs2!L93,0)+(IF(Užs2!I93="PVC-42/2mm",(Užs2!H93/1000)*Užs2!L93,0)+(IF(Užs2!J93="PVC-42/2mm",(Užs2!H93/1000)*Užs2!L93,0)))))</f>
        <v>0</v>
      </c>
      <c r="Z54" s="313">
        <f>SUM(IF(Užs2!F93="BESIULIS-08mm",(Užs2!E93/1000)*Užs2!L93,0)+(IF(Užs2!G93="BESIULIS-08mm",(Užs2!E93/1000)*Užs2!L93,0)+(IF(Užs2!I93="BESIULIS-08mm",(Užs2!H93/1000)*Užs2!L93,0)+(IF(Užs2!J93="BESIULIS-08mm",(Užs2!H93/1000)*Užs2!L93,0)))))</f>
        <v>0</v>
      </c>
      <c r="AA54" s="313">
        <f>SUM(IF(Užs2!F93="BESIULIS-1mm",(Užs2!E93/1000)*Užs2!L93,0)+(IF(Užs2!G93="BESIULIS-1mm",(Užs2!E93/1000)*Užs2!L93,0)+(IF(Užs2!I93="BESIULIS-1mm",(Užs2!H93/1000)*Užs2!L93,0)+(IF(Užs2!J93="BESIULIS-1mm",(Užs2!H93/1000)*Užs2!L93,0)))))</f>
        <v>0</v>
      </c>
      <c r="AB54" s="313">
        <f>SUM(IF(Užs2!F93="BESIULIS-2mm",(Užs2!E93/1000)*Užs2!L93,0)+(IF(Užs2!G93="BESIULIS-2mm",(Užs2!E93/1000)*Užs2!L93,0)+(IF(Užs2!I93="BESIULIS-2mm",(Užs2!H93/1000)*Užs2!L93,0)+(IF(Užs2!J93="BESIULIS-2mm",(Užs2!H93/1000)*Užs2!L93,0)))))</f>
        <v>0</v>
      </c>
      <c r="AC54" s="93">
        <f>SUM(IF(Užs2!F93="KLIEN-PVC-04mm",(Užs2!E93/1000)*Užs2!L93,0)+(IF(Užs2!G93="KLIEN-PVC-04mm",(Užs2!E93/1000)*Užs2!L93,0)+(IF(Užs2!I93="KLIEN-PVC-04mm",(Užs2!H93/1000)*Užs2!L93,0)+(IF(Užs2!J93="KLIEN-PVC-04mm",(Užs2!H93/1000)*Užs2!L93,0)))))</f>
        <v>0</v>
      </c>
      <c r="AD54" s="93">
        <f>SUM(IF(Užs2!F93="KLIEN-PVC-06mm",(Užs2!E93/1000)*Užs2!L93,0)+(IF(Užs2!G93="KLIEN-PVC-06mm",(Užs2!E93/1000)*Užs2!L93,0)+(IF(Užs2!I93="KLIEN-PVC-06mm",(Užs2!H93/1000)*Užs2!L93,0)+(IF(Užs2!J93="KLIEN-PVC-06mm",(Užs2!H93/1000)*Užs2!L93,0)))))</f>
        <v>0</v>
      </c>
      <c r="AE54" s="93">
        <f>SUM(IF(Užs2!F93="KLIEN-PVC-08mm",(Užs2!E93/1000)*Užs2!L93,0)+(IF(Užs2!G93="KLIEN-PVC-08mm",(Užs2!E93/1000)*Užs2!L93,0)+(IF(Užs2!I93="KLIEN-PVC-08mm",(Užs2!H93/1000)*Užs2!L93,0)+(IF(Užs2!J93="KLIEN-PVC-08mm",(Užs2!H93/1000)*Užs2!L93,0)))))</f>
        <v>0</v>
      </c>
      <c r="AF54" s="93">
        <f>SUM(IF(Užs2!F93="KLIEN-PVC-1mm",(Užs2!E93/1000)*Užs2!L93,0)+(IF(Užs2!G93="KLIEN-PVC-1mm",(Užs2!E93/1000)*Užs2!L93,0)+(IF(Užs2!I93="KLIEN-PVC-1mm",(Užs2!H93/1000)*Užs2!L93,0)+(IF(Užs2!J93="KLIEN-PVC-1mm",(Užs2!H93/1000)*Užs2!L93,0)))))</f>
        <v>0</v>
      </c>
      <c r="AG54" s="93">
        <f>SUM(IF(Užs2!F93="KLIEN-PVC-2mm",(Užs2!E93/1000)*Užs2!L93,0)+(IF(Užs2!G93="KLIEN-PVC-2mm",(Užs2!E93/1000)*Užs2!L93,0)+(IF(Užs2!I93="KLIEN-PVC-2mm",(Užs2!H93/1000)*Užs2!L93,0)+(IF(Užs2!J93="KLIEN-PVC-2mm",(Užs2!H93/1000)*Užs2!L93,0)))))</f>
        <v>0</v>
      </c>
      <c r="AH54" s="93">
        <f>SUM(IF(Užs2!F93="KLIEN-PVC-42/2mm",(Užs2!E93/1000)*Užs2!L93,0)+(IF(Užs2!G93="KLIEN-PVC-42/2mm",(Užs2!E93/1000)*Užs2!L93,0)+(IF(Užs2!I93="KLIEN-PVC-42/2mm",(Užs2!H93/1000)*Užs2!L93,0)+(IF(Užs2!J93="KLIEN-PVC-42/2mm",(Užs2!H93/1000)*Užs2!L93,0)))))</f>
        <v>0</v>
      </c>
      <c r="AI54" s="315">
        <f>SUM(IF(Užs2!F93="KLIEN-BESIUL-08mm",(Užs2!E93/1000)*Užs2!L93,0)+(IF(Užs2!G93="KLIEN-BESIUL-08mm",(Užs2!E93/1000)*Užs2!L93,0)+(IF(Užs2!I93="KLIEN-BESIUL-08mm",(Užs2!H93/1000)*Užs2!L93,0)+(IF(Užs2!J93="KLIEN-BESIUL-08mm",(Užs2!H93/1000)*Užs2!L93,0)))))</f>
        <v>0</v>
      </c>
      <c r="AJ54" s="315">
        <f>SUM(IF(Užs2!F93="KLIEN-BESIUL-1mm",(Užs2!E93/1000)*Užs2!L93,0)+(IF(Užs2!G93="KLIEN-BESIUL-1mm",(Užs2!E93/1000)*Užs2!L93,0)+(IF(Užs2!I93="KLIEN-BESIUL-1mm",(Užs2!H93/1000)*Užs2!L93,0)+(IF(Užs2!J93="KLIEN-BESIUL-1mm",(Užs2!H93/1000)*Užs2!L93,0)))))</f>
        <v>0</v>
      </c>
      <c r="AK54" s="315">
        <f>SUM(IF(Užs2!F93="KLIEN-BESIUL-2mm",(Užs2!E93/1000)*Užs2!L93,0)+(IF(Užs2!G93="KLIEN-BESIUL-2mm",(Užs2!E93/1000)*Užs2!L93,0)+(IF(Užs2!I93="KLIEN-BESIUL-2mm",(Užs2!H93/1000)*Užs2!L93,0)+(IF(Užs2!J93="KLIEN-BESIUL-2mm",(Užs2!H93/1000)*Užs2!L93,0)))))</f>
        <v>0</v>
      </c>
      <c r="AL54" s="94">
        <f>SUM(IF(Užs2!F93="NE-PL-PVC-04mm",(Užs2!E93/1000)*Užs2!L93,0)+(IF(Užs2!G93="NE-PL-PVC-04mm",(Užs2!E93/1000)*Užs2!L93,0)+(IF(Užs2!I93="NE-PL-PVC-04mm",(Užs2!H93/1000)*Užs2!L93,0)+(IF(Užs2!J93="NE-PL-PVC-04mm",(Užs2!H93/1000)*Užs2!L93,0)))))</f>
        <v>0</v>
      </c>
      <c r="AM54" s="94">
        <f>SUM(IF(Užs2!F93="NE-PL-PVC-06mm",(Užs2!E93/1000)*Užs2!L93,0)+(IF(Užs2!G93="NE-PL-PVC-06mm",(Užs2!E93/1000)*Užs2!L93,0)+(IF(Užs2!I93="NE-PL-PVC-06mm",(Užs2!H93/1000)*Užs2!L93,0)+(IF(Užs2!J93="NE-PL-PVC-06mm",(Užs2!H93/1000)*Užs2!L93,0)))))</f>
        <v>0</v>
      </c>
      <c r="AN54" s="94">
        <f>SUM(IF(Užs2!F93="NE-PL-PVC-08mm",(Užs2!E93/1000)*Užs2!L93,0)+(IF(Užs2!G93="NE-PL-PVC-08mm",(Užs2!E93/1000)*Užs2!L93,0)+(IF(Užs2!I93="NE-PL-PVC-08mm",(Užs2!H93/1000)*Užs2!L93,0)+(IF(Užs2!J93="NE-PL-PVC-08mm",(Užs2!H93/1000)*Užs2!L93,0)))))</f>
        <v>0</v>
      </c>
      <c r="AO54" s="94">
        <f>SUM(IF(Užs2!F93="NE-PL-PVC-1mm",(Užs2!E93/1000)*Užs2!L93,0)+(IF(Užs2!G93="NE-PL-PVC-1mm",(Užs2!E93/1000)*Užs2!L93,0)+(IF(Užs2!I93="NE-PL-PVC-1mm",(Užs2!H93/1000)*Užs2!L93,0)+(IF(Užs2!J93="NE-PL-PVC-1mm",(Užs2!H93/1000)*Užs2!L93,0)))))</f>
        <v>0</v>
      </c>
      <c r="AP54" s="94">
        <f>SUM(IF(Užs2!F93="NE-PL-PVC-2mm",(Užs2!E93/1000)*Užs2!L93,0)+(IF(Užs2!G93="NE-PL-PVC-2mm",(Užs2!E93/1000)*Užs2!L93,0)+(IF(Užs2!I93="NE-PL-PVC-2mm",(Užs2!H93/1000)*Užs2!L93,0)+(IF(Užs2!J93="NE-PL-PVC-2mm",(Užs2!H93/1000)*Užs2!L93,0)))))</f>
        <v>0</v>
      </c>
      <c r="AQ54" s="94">
        <f>SUM(IF(Užs2!F93="NE-PL-PVC-42/2mm",(Užs2!E93/1000)*Užs2!L93,0)+(IF(Užs2!G93="NE-PL-PVC-42/2mm",(Užs2!E93/1000)*Užs2!L93,0)+(IF(Užs2!I93="NE-PL-PVC-42/2mm",(Užs2!H93/1000)*Užs2!L93,0)+(IF(Užs2!J93="NE-PL-PVC-42/2mm",(Užs2!H93/1000)*Užs2!L93,0)))))</f>
        <v>0</v>
      </c>
      <c r="AR54" s="79"/>
    </row>
    <row r="55" spans="1:44" ht="16.8">
      <c r="A55" s="79"/>
      <c r="B55" s="79"/>
      <c r="C55" s="95"/>
      <c r="D55" s="79"/>
      <c r="E55" s="79"/>
      <c r="F55" s="79"/>
      <c r="G55" s="79"/>
      <c r="H55" s="79"/>
      <c r="I55" s="79"/>
      <c r="J55" s="79"/>
      <c r="K55" s="87">
        <v>54</v>
      </c>
      <c r="L55" s="88">
        <f>Užs2!L94</f>
        <v>0</v>
      </c>
      <c r="M55" s="89">
        <f>(Užs2!E94/1000)*(Užs2!H94/1000)*Užs2!L94</f>
        <v>0</v>
      </c>
      <c r="N55" s="90">
        <f>SUM(IF(Užs2!F94="MEL",(Užs2!E94/1000)*Užs2!L94,0)+(IF(Užs2!G94="MEL",(Užs2!E94/1000)*Užs2!L94,0)+(IF(Užs2!I94="MEL",(Užs2!H94/1000)*Užs2!L94,0)+(IF(Užs2!J94="MEL",(Užs2!H94/1000)*Užs2!L94,0)))))</f>
        <v>0</v>
      </c>
      <c r="O55" s="91">
        <f>SUM(IF(Užs2!F94="MEL-BALTAS",(Užs2!E94/1000)*Užs2!L94,0)+(IF(Užs2!G94="MEL-BALTAS",(Užs2!E94/1000)*Užs2!L94,0)+(IF(Užs2!I94="MEL-BALTAS",(Užs2!H94/1000)*Užs2!L94,0)+(IF(Užs2!J94="MEL-BALTAS",(Užs2!H94/1000)*Užs2!L94,0)))))</f>
        <v>0</v>
      </c>
      <c r="P55" s="91">
        <f>SUM(IF(Užs2!F94="MEL-PILKAS",(Užs2!E94/1000)*Užs2!L94,0)+(IF(Užs2!G94="MEL-PILKAS",(Užs2!E94/1000)*Užs2!L94,0)+(IF(Užs2!I94="MEL-PILKAS",(Užs2!H94/1000)*Užs2!L94,0)+(IF(Užs2!J94="MEL-PILKAS",(Užs2!H94/1000)*Užs2!L94,0)))))</f>
        <v>0</v>
      </c>
      <c r="Q55" s="91">
        <f>SUM(IF(Užs2!F94="MEL-KLIENTO",(Užs2!E94/1000)*Užs2!L94,0)+(IF(Užs2!G94="MEL-KLIENTO",(Užs2!E94/1000)*Užs2!L94,0)+(IF(Užs2!I94="MEL-KLIENTO",(Užs2!H94/1000)*Užs2!L94,0)+(IF(Užs2!J94="MEL-KLIENTO",(Užs2!H94/1000)*Užs2!L94,0)))))</f>
        <v>0</v>
      </c>
      <c r="R55" s="91">
        <f>SUM(IF(Užs2!F94="MEL-NE-PL",(Užs2!E94/1000)*Užs2!L94,0)+(IF(Užs2!G94="MEL-NE-PL",(Užs2!E94/1000)*Užs2!L94,0)+(IF(Užs2!I94="MEL-NE-PL",(Užs2!H94/1000)*Užs2!L94,0)+(IF(Užs2!J94="MEL-NE-PL",(Užs2!H94/1000)*Užs2!L94,0)))))</f>
        <v>0</v>
      </c>
      <c r="S55" s="91">
        <f>SUM(IF(Užs2!F94="MEL-40mm",(Užs2!E94/1000)*Užs2!L94,0)+(IF(Užs2!G94="MEL-40mm",(Užs2!E94/1000)*Užs2!L94,0)+(IF(Užs2!I94="MEL-40mm",(Užs2!H94/1000)*Užs2!L94,0)+(IF(Užs2!J94="MEL-40mm",(Užs2!H94/1000)*Užs2!L94,0)))))</f>
        <v>0</v>
      </c>
      <c r="T55" s="92">
        <f>SUM(IF(Užs2!F94="PVC-04mm",(Užs2!E94/1000)*Užs2!L94,0)+(IF(Užs2!G94="PVC-04mm",(Užs2!E94/1000)*Užs2!L94,0)+(IF(Užs2!I94="PVC-04mm",(Užs2!H94/1000)*Užs2!L94,0)+(IF(Užs2!J94="PVC-04mm",(Užs2!H94/1000)*Užs2!L94,0)))))</f>
        <v>0</v>
      </c>
      <c r="U55" s="92">
        <f>SUM(IF(Užs2!F94="PVC-06mm",(Užs2!E94/1000)*Užs2!L94,0)+(IF(Užs2!G94="PVC-06mm",(Užs2!E94/1000)*Užs2!L94,0)+(IF(Užs2!I94="PVC-06mm",(Užs2!H94/1000)*Užs2!L94,0)+(IF(Užs2!J94="PVC-06mm",(Užs2!H94/1000)*Užs2!L94,0)))))</f>
        <v>0</v>
      </c>
      <c r="V55" s="92">
        <f>SUM(IF(Užs2!F94="PVC-08mm",(Užs2!E94/1000)*Užs2!L94,0)+(IF(Užs2!G94="PVC-08mm",(Užs2!E94/1000)*Užs2!L94,0)+(IF(Užs2!I94="PVC-08mm",(Užs2!H94/1000)*Užs2!L94,0)+(IF(Užs2!J94="PVC-08mm",(Užs2!H94/1000)*Užs2!L94,0)))))</f>
        <v>0</v>
      </c>
      <c r="W55" s="92">
        <f>SUM(IF(Užs2!F94="PVC-1mm",(Užs2!E94/1000)*Užs2!L94,0)+(IF(Užs2!G94="PVC-1mm",(Užs2!E94/1000)*Užs2!L94,0)+(IF(Užs2!I94="PVC-1mm",(Užs2!H94/1000)*Užs2!L94,0)+(IF(Užs2!J94="PVC-1mm",(Užs2!H94/1000)*Užs2!L94,0)))))</f>
        <v>0</v>
      </c>
      <c r="X55" s="92">
        <f>SUM(IF(Užs2!F94="PVC-2mm",(Užs2!E94/1000)*Užs2!L94,0)+(IF(Užs2!G94="PVC-2mm",(Užs2!E94/1000)*Užs2!L94,0)+(IF(Užs2!I94="PVC-2mm",(Užs2!H94/1000)*Užs2!L94,0)+(IF(Užs2!J94="PVC-2mm",(Užs2!H94/1000)*Užs2!L94,0)))))</f>
        <v>0</v>
      </c>
      <c r="Y55" s="92">
        <f>SUM(IF(Užs2!F94="PVC-42/2mm",(Užs2!E94/1000)*Užs2!L94,0)+(IF(Užs2!G94="PVC-42/2mm",(Užs2!E94/1000)*Užs2!L94,0)+(IF(Užs2!I94="PVC-42/2mm",(Užs2!H94/1000)*Užs2!L94,0)+(IF(Užs2!J94="PVC-42/2mm",(Užs2!H94/1000)*Užs2!L94,0)))))</f>
        <v>0</v>
      </c>
      <c r="Z55" s="313">
        <f>SUM(IF(Užs2!F94="BESIULIS-08mm",(Užs2!E94/1000)*Užs2!L94,0)+(IF(Užs2!G94="BESIULIS-08mm",(Užs2!E94/1000)*Užs2!L94,0)+(IF(Užs2!I94="BESIULIS-08mm",(Užs2!H94/1000)*Užs2!L94,0)+(IF(Užs2!J94="BESIULIS-08mm",(Užs2!H94/1000)*Užs2!L94,0)))))</f>
        <v>0</v>
      </c>
      <c r="AA55" s="313">
        <f>SUM(IF(Užs2!F94="BESIULIS-1mm",(Užs2!E94/1000)*Užs2!L94,0)+(IF(Užs2!G94="BESIULIS-1mm",(Užs2!E94/1000)*Užs2!L94,0)+(IF(Užs2!I94="BESIULIS-1mm",(Užs2!H94/1000)*Užs2!L94,0)+(IF(Užs2!J94="BESIULIS-1mm",(Užs2!H94/1000)*Užs2!L94,0)))))</f>
        <v>0</v>
      </c>
      <c r="AB55" s="313">
        <f>SUM(IF(Užs2!F94="BESIULIS-2mm",(Užs2!E94/1000)*Užs2!L94,0)+(IF(Užs2!G94="BESIULIS-2mm",(Užs2!E94/1000)*Užs2!L94,0)+(IF(Užs2!I94="BESIULIS-2mm",(Užs2!H94/1000)*Užs2!L94,0)+(IF(Užs2!J94="BESIULIS-2mm",(Užs2!H94/1000)*Užs2!L94,0)))))</f>
        <v>0</v>
      </c>
      <c r="AC55" s="93">
        <f>SUM(IF(Užs2!F94="KLIEN-PVC-04mm",(Užs2!E94/1000)*Užs2!L94,0)+(IF(Užs2!G94="KLIEN-PVC-04mm",(Užs2!E94/1000)*Užs2!L94,0)+(IF(Užs2!I94="KLIEN-PVC-04mm",(Užs2!H94/1000)*Užs2!L94,0)+(IF(Užs2!J94="KLIEN-PVC-04mm",(Užs2!H94/1000)*Užs2!L94,0)))))</f>
        <v>0</v>
      </c>
      <c r="AD55" s="93">
        <f>SUM(IF(Užs2!F94="KLIEN-PVC-06mm",(Užs2!E94/1000)*Užs2!L94,0)+(IF(Užs2!G94="KLIEN-PVC-06mm",(Užs2!E94/1000)*Užs2!L94,0)+(IF(Užs2!I94="KLIEN-PVC-06mm",(Užs2!H94/1000)*Užs2!L94,0)+(IF(Užs2!J94="KLIEN-PVC-06mm",(Užs2!H94/1000)*Užs2!L94,0)))))</f>
        <v>0</v>
      </c>
      <c r="AE55" s="93">
        <f>SUM(IF(Užs2!F94="KLIEN-PVC-08mm",(Užs2!E94/1000)*Užs2!L94,0)+(IF(Užs2!G94="KLIEN-PVC-08mm",(Užs2!E94/1000)*Užs2!L94,0)+(IF(Užs2!I94="KLIEN-PVC-08mm",(Užs2!H94/1000)*Užs2!L94,0)+(IF(Užs2!J94="KLIEN-PVC-08mm",(Užs2!H94/1000)*Užs2!L94,0)))))</f>
        <v>0</v>
      </c>
      <c r="AF55" s="93">
        <f>SUM(IF(Užs2!F94="KLIEN-PVC-1mm",(Užs2!E94/1000)*Užs2!L94,0)+(IF(Užs2!G94="KLIEN-PVC-1mm",(Užs2!E94/1000)*Užs2!L94,0)+(IF(Užs2!I94="KLIEN-PVC-1mm",(Užs2!H94/1000)*Užs2!L94,0)+(IF(Užs2!J94="KLIEN-PVC-1mm",(Užs2!H94/1000)*Užs2!L94,0)))))</f>
        <v>0</v>
      </c>
      <c r="AG55" s="93">
        <f>SUM(IF(Užs2!F94="KLIEN-PVC-2mm",(Užs2!E94/1000)*Užs2!L94,0)+(IF(Užs2!G94="KLIEN-PVC-2mm",(Užs2!E94/1000)*Užs2!L94,0)+(IF(Užs2!I94="KLIEN-PVC-2mm",(Užs2!H94/1000)*Užs2!L94,0)+(IF(Užs2!J94="KLIEN-PVC-2mm",(Užs2!H94/1000)*Užs2!L94,0)))))</f>
        <v>0</v>
      </c>
      <c r="AH55" s="93">
        <f>SUM(IF(Užs2!F94="KLIEN-PVC-42/2mm",(Užs2!E94/1000)*Užs2!L94,0)+(IF(Užs2!G94="KLIEN-PVC-42/2mm",(Užs2!E94/1000)*Užs2!L94,0)+(IF(Užs2!I94="KLIEN-PVC-42/2mm",(Užs2!H94/1000)*Užs2!L94,0)+(IF(Užs2!J94="KLIEN-PVC-42/2mm",(Užs2!H94/1000)*Užs2!L94,0)))))</f>
        <v>0</v>
      </c>
      <c r="AI55" s="315">
        <f>SUM(IF(Užs2!F94="KLIEN-BESIUL-08mm",(Užs2!E94/1000)*Užs2!L94,0)+(IF(Užs2!G94="KLIEN-BESIUL-08mm",(Užs2!E94/1000)*Užs2!L94,0)+(IF(Užs2!I94="KLIEN-BESIUL-08mm",(Užs2!H94/1000)*Užs2!L94,0)+(IF(Užs2!J94="KLIEN-BESIUL-08mm",(Užs2!H94/1000)*Užs2!L94,0)))))</f>
        <v>0</v>
      </c>
      <c r="AJ55" s="315">
        <f>SUM(IF(Užs2!F94="KLIEN-BESIUL-1mm",(Užs2!E94/1000)*Užs2!L94,0)+(IF(Užs2!G94="KLIEN-BESIUL-1mm",(Užs2!E94/1000)*Užs2!L94,0)+(IF(Užs2!I94="KLIEN-BESIUL-1mm",(Užs2!H94/1000)*Užs2!L94,0)+(IF(Užs2!J94="KLIEN-BESIUL-1mm",(Užs2!H94/1000)*Užs2!L94,0)))))</f>
        <v>0</v>
      </c>
      <c r="AK55" s="315">
        <f>SUM(IF(Užs2!F94="KLIEN-BESIUL-2mm",(Užs2!E94/1000)*Užs2!L94,0)+(IF(Užs2!G94="KLIEN-BESIUL-2mm",(Užs2!E94/1000)*Užs2!L94,0)+(IF(Užs2!I94="KLIEN-BESIUL-2mm",(Užs2!H94/1000)*Užs2!L94,0)+(IF(Užs2!J94="KLIEN-BESIUL-2mm",(Užs2!H94/1000)*Užs2!L94,0)))))</f>
        <v>0</v>
      </c>
      <c r="AL55" s="94">
        <f>SUM(IF(Užs2!F94="NE-PL-PVC-04mm",(Užs2!E94/1000)*Užs2!L94,0)+(IF(Užs2!G94="NE-PL-PVC-04mm",(Užs2!E94/1000)*Užs2!L94,0)+(IF(Užs2!I94="NE-PL-PVC-04mm",(Užs2!H94/1000)*Užs2!L94,0)+(IF(Užs2!J94="NE-PL-PVC-04mm",(Užs2!H94/1000)*Užs2!L94,0)))))</f>
        <v>0</v>
      </c>
      <c r="AM55" s="94">
        <f>SUM(IF(Užs2!F94="NE-PL-PVC-06mm",(Užs2!E94/1000)*Užs2!L94,0)+(IF(Užs2!G94="NE-PL-PVC-06mm",(Užs2!E94/1000)*Užs2!L94,0)+(IF(Užs2!I94="NE-PL-PVC-06mm",(Užs2!H94/1000)*Užs2!L94,0)+(IF(Užs2!J94="NE-PL-PVC-06mm",(Užs2!H94/1000)*Užs2!L94,0)))))</f>
        <v>0</v>
      </c>
      <c r="AN55" s="94">
        <f>SUM(IF(Užs2!F94="NE-PL-PVC-08mm",(Užs2!E94/1000)*Užs2!L94,0)+(IF(Užs2!G94="NE-PL-PVC-08mm",(Užs2!E94/1000)*Užs2!L94,0)+(IF(Užs2!I94="NE-PL-PVC-08mm",(Užs2!H94/1000)*Užs2!L94,0)+(IF(Užs2!J94="NE-PL-PVC-08mm",(Užs2!H94/1000)*Užs2!L94,0)))))</f>
        <v>0</v>
      </c>
      <c r="AO55" s="94">
        <f>SUM(IF(Užs2!F94="NE-PL-PVC-1mm",(Užs2!E94/1000)*Užs2!L94,0)+(IF(Užs2!G94="NE-PL-PVC-1mm",(Užs2!E94/1000)*Užs2!L94,0)+(IF(Užs2!I94="NE-PL-PVC-1mm",(Užs2!H94/1000)*Užs2!L94,0)+(IF(Užs2!J94="NE-PL-PVC-1mm",(Užs2!H94/1000)*Užs2!L94,0)))))</f>
        <v>0</v>
      </c>
      <c r="AP55" s="94">
        <f>SUM(IF(Užs2!F94="NE-PL-PVC-2mm",(Užs2!E94/1000)*Užs2!L94,0)+(IF(Užs2!G94="NE-PL-PVC-2mm",(Užs2!E94/1000)*Užs2!L94,0)+(IF(Užs2!I94="NE-PL-PVC-2mm",(Užs2!H94/1000)*Užs2!L94,0)+(IF(Užs2!J94="NE-PL-PVC-2mm",(Užs2!H94/1000)*Užs2!L94,0)))))</f>
        <v>0</v>
      </c>
      <c r="AQ55" s="94">
        <f>SUM(IF(Užs2!F94="NE-PL-PVC-42/2mm",(Užs2!E94/1000)*Užs2!L94,0)+(IF(Užs2!G94="NE-PL-PVC-42/2mm",(Užs2!E94/1000)*Užs2!L94,0)+(IF(Užs2!I94="NE-PL-PVC-42/2mm",(Užs2!H94/1000)*Užs2!L94,0)+(IF(Užs2!J94="NE-PL-PVC-42/2mm",(Užs2!H94/1000)*Užs2!L94,0)))))</f>
        <v>0</v>
      </c>
      <c r="AR55" s="79"/>
    </row>
    <row r="56" spans="1:44" ht="16.8">
      <c r="A56" s="79"/>
      <c r="B56" s="79"/>
      <c r="C56" s="95"/>
      <c r="D56" s="79"/>
      <c r="E56" s="79"/>
      <c r="F56" s="79"/>
      <c r="G56" s="79"/>
      <c r="H56" s="79"/>
      <c r="I56" s="79"/>
      <c r="J56" s="79"/>
      <c r="K56" s="87">
        <v>55</v>
      </c>
      <c r="L56" s="88">
        <f>Užs2!L95</f>
        <v>0</v>
      </c>
      <c r="M56" s="89">
        <f>(Užs2!E95/1000)*(Užs2!H95/1000)*Užs2!L95</f>
        <v>0</v>
      </c>
      <c r="N56" s="90">
        <f>SUM(IF(Užs2!F95="MEL",(Užs2!E95/1000)*Užs2!L95,0)+(IF(Užs2!G95="MEL",(Užs2!E95/1000)*Užs2!L95,0)+(IF(Užs2!I95="MEL",(Užs2!H95/1000)*Užs2!L95,0)+(IF(Užs2!J95="MEL",(Užs2!H95/1000)*Užs2!L95,0)))))</f>
        <v>0</v>
      </c>
      <c r="O56" s="91">
        <f>SUM(IF(Užs2!F95="MEL-BALTAS",(Užs2!E95/1000)*Užs2!L95,0)+(IF(Užs2!G95="MEL-BALTAS",(Užs2!E95/1000)*Užs2!L95,0)+(IF(Užs2!I95="MEL-BALTAS",(Užs2!H95/1000)*Užs2!L95,0)+(IF(Užs2!J95="MEL-BALTAS",(Užs2!H95/1000)*Užs2!L95,0)))))</f>
        <v>0</v>
      </c>
      <c r="P56" s="91">
        <f>SUM(IF(Užs2!F95="MEL-PILKAS",(Užs2!E95/1000)*Užs2!L95,0)+(IF(Užs2!G95="MEL-PILKAS",(Užs2!E95/1000)*Užs2!L95,0)+(IF(Užs2!I95="MEL-PILKAS",(Užs2!H95/1000)*Užs2!L95,0)+(IF(Užs2!J95="MEL-PILKAS",(Užs2!H95/1000)*Užs2!L95,0)))))</f>
        <v>0</v>
      </c>
      <c r="Q56" s="91">
        <f>SUM(IF(Užs2!F95="MEL-KLIENTO",(Užs2!E95/1000)*Užs2!L95,0)+(IF(Užs2!G95="MEL-KLIENTO",(Užs2!E95/1000)*Užs2!L95,0)+(IF(Užs2!I95="MEL-KLIENTO",(Užs2!H95/1000)*Užs2!L95,0)+(IF(Užs2!J95="MEL-KLIENTO",(Užs2!H95/1000)*Užs2!L95,0)))))</f>
        <v>0</v>
      </c>
      <c r="R56" s="91">
        <f>SUM(IF(Užs2!F95="MEL-NE-PL",(Užs2!E95/1000)*Užs2!L95,0)+(IF(Užs2!G95="MEL-NE-PL",(Užs2!E95/1000)*Užs2!L95,0)+(IF(Užs2!I95="MEL-NE-PL",(Užs2!H95/1000)*Užs2!L95,0)+(IF(Užs2!J95="MEL-NE-PL",(Užs2!H95/1000)*Užs2!L95,0)))))</f>
        <v>0</v>
      </c>
      <c r="S56" s="91">
        <f>SUM(IF(Užs2!F95="MEL-40mm",(Užs2!E95/1000)*Užs2!L95,0)+(IF(Užs2!G95="MEL-40mm",(Užs2!E95/1000)*Užs2!L95,0)+(IF(Užs2!I95="MEL-40mm",(Užs2!H95/1000)*Užs2!L95,0)+(IF(Užs2!J95="MEL-40mm",(Užs2!H95/1000)*Užs2!L95,0)))))</f>
        <v>0</v>
      </c>
      <c r="T56" s="92">
        <f>SUM(IF(Užs2!F95="PVC-04mm",(Užs2!E95/1000)*Užs2!L95,0)+(IF(Užs2!G95="PVC-04mm",(Užs2!E95/1000)*Užs2!L95,0)+(IF(Užs2!I95="PVC-04mm",(Užs2!H95/1000)*Užs2!L95,0)+(IF(Užs2!J95="PVC-04mm",(Užs2!H95/1000)*Užs2!L95,0)))))</f>
        <v>0</v>
      </c>
      <c r="U56" s="92">
        <f>SUM(IF(Užs2!F95="PVC-06mm",(Užs2!E95/1000)*Užs2!L95,0)+(IF(Užs2!G95="PVC-06mm",(Užs2!E95/1000)*Užs2!L95,0)+(IF(Užs2!I95="PVC-06mm",(Užs2!H95/1000)*Užs2!L95,0)+(IF(Užs2!J95="PVC-06mm",(Užs2!H95/1000)*Užs2!L95,0)))))</f>
        <v>0</v>
      </c>
      <c r="V56" s="92">
        <f>SUM(IF(Užs2!F95="PVC-08mm",(Užs2!E95/1000)*Užs2!L95,0)+(IF(Užs2!G95="PVC-08mm",(Užs2!E95/1000)*Užs2!L95,0)+(IF(Užs2!I95="PVC-08mm",(Užs2!H95/1000)*Užs2!L95,0)+(IF(Užs2!J95="PVC-08mm",(Užs2!H95/1000)*Užs2!L95,0)))))</f>
        <v>0</v>
      </c>
      <c r="W56" s="92">
        <f>SUM(IF(Užs2!F95="PVC-1mm",(Užs2!E95/1000)*Užs2!L95,0)+(IF(Užs2!G95="PVC-1mm",(Užs2!E95/1000)*Užs2!L95,0)+(IF(Užs2!I95="PVC-1mm",(Užs2!H95/1000)*Užs2!L95,0)+(IF(Užs2!J95="PVC-1mm",(Užs2!H95/1000)*Užs2!L95,0)))))</f>
        <v>0</v>
      </c>
      <c r="X56" s="92">
        <f>SUM(IF(Užs2!F95="PVC-2mm",(Užs2!E95/1000)*Užs2!L95,0)+(IF(Užs2!G95="PVC-2mm",(Užs2!E95/1000)*Užs2!L95,0)+(IF(Užs2!I95="PVC-2mm",(Užs2!H95/1000)*Užs2!L95,0)+(IF(Užs2!J95="PVC-2mm",(Užs2!H95/1000)*Užs2!L95,0)))))</f>
        <v>0</v>
      </c>
      <c r="Y56" s="92">
        <f>SUM(IF(Užs2!F95="PVC-42/2mm",(Užs2!E95/1000)*Užs2!L95,0)+(IF(Užs2!G95="PVC-42/2mm",(Užs2!E95/1000)*Užs2!L95,0)+(IF(Užs2!I95="PVC-42/2mm",(Užs2!H95/1000)*Užs2!L95,0)+(IF(Užs2!J95="PVC-42/2mm",(Užs2!H95/1000)*Užs2!L95,0)))))</f>
        <v>0</v>
      </c>
      <c r="Z56" s="313">
        <f>SUM(IF(Užs2!F95="BESIULIS-08mm",(Užs2!E95/1000)*Užs2!L95,0)+(IF(Užs2!G95="BESIULIS-08mm",(Užs2!E95/1000)*Užs2!L95,0)+(IF(Užs2!I95="BESIULIS-08mm",(Užs2!H95/1000)*Užs2!L95,0)+(IF(Užs2!J95="BESIULIS-08mm",(Užs2!H95/1000)*Užs2!L95,0)))))</f>
        <v>0</v>
      </c>
      <c r="AA56" s="313">
        <f>SUM(IF(Užs2!F95="BESIULIS-1mm",(Užs2!E95/1000)*Užs2!L95,0)+(IF(Užs2!G95="BESIULIS-1mm",(Užs2!E95/1000)*Užs2!L95,0)+(IF(Užs2!I95="BESIULIS-1mm",(Užs2!H95/1000)*Užs2!L95,0)+(IF(Užs2!J95="BESIULIS-1mm",(Užs2!H95/1000)*Užs2!L95,0)))))</f>
        <v>0</v>
      </c>
      <c r="AB56" s="313">
        <f>SUM(IF(Užs2!F95="BESIULIS-2mm",(Užs2!E95/1000)*Užs2!L95,0)+(IF(Užs2!G95="BESIULIS-2mm",(Užs2!E95/1000)*Užs2!L95,0)+(IF(Užs2!I95="BESIULIS-2mm",(Užs2!H95/1000)*Užs2!L95,0)+(IF(Užs2!J95="BESIULIS-2mm",(Užs2!H95/1000)*Užs2!L95,0)))))</f>
        <v>0</v>
      </c>
      <c r="AC56" s="93">
        <f>SUM(IF(Užs2!F95="KLIEN-PVC-04mm",(Užs2!E95/1000)*Užs2!L95,0)+(IF(Užs2!G95="KLIEN-PVC-04mm",(Užs2!E95/1000)*Užs2!L95,0)+(IF(Užs2!I95="KLIEN-PVC-04mm",(Užs2!H95/1000)*Užs2!L95,0)+(IF(Užs2!J95="KLIEN-PVC-04mm",(Užs2!H95/1000)*Užs2!L95,0)))))</f>
        <v>0</v>
      </c>
      <c r="AD56" s="93">
        <f>SUM(IF(Užs2!F95="KLIEN-PVC-06mm",(Užs2!E95/1000)*Užs2!L95,0)+(IF(Užs2!G95="KLIEN-PVC-06mm",(Užs2!E95/1000)*Užs2!L95,0)+(IF(Užs2!I95="KLIEN-PVC-06mm",(Užs2!H95/1000)*Užs2!L95,0)+(IF(Užs2!J95="KLIEN-PVC-06mm",(Užs2!H95/1000)*Užs2!L95,0)))))</f>
        <v>0</v>
      </c>
      <c r="AE56" s="93">
        <f>SUM(IF(Užs2!F95="KLIEN-PVC-08mm",(Užs2!E95/1000)*Užs2!L95,0)+(IF(Užs2!G95="KLIEN-PVC-08mm",(Užs2!E95/1000)*Užs2!L95,0)+(IF(Užs2!I95="KLIEN-PVC-08mm",(Užs2!H95/1000)*Užs2!L95,0)+(IF(Užs2!J95="KLIEN-PVC-08mm",(Užs2!H95/1000)*Užs2!L95,0)))))</f>
        <v>0</v>
      </c>
      <c r="AF56" s="93">
        <f>SUM(IF(Užs2!F95="KLIEN-PVC-1mm",(Užs2!E95/1000)*Užs2!L95,0)+(IF(Užs2!G95="KLIEN-PVC-1mm",(Užs2!E95/1000)*Užs2!L95,0)+(IF(Užs2!I95="KLIEN-PVC-1mm",(Užs2!H95/1000)*Užs2!L95,0)+(IF(Užs2!J95="KLIEN-PVC-1mm",(Užs2!H95/1000)*Užs2!L95,0)))))</f>
        <v>0</v>
      </c>
      <c r="AG56" s="93">
        <f>SUM(IF(Užs2!F95="KLIEN-PVC-2mm",(Užs2!E95/1000)*Užs2!L95,0)+(IF(Užs2!G95="KLIEN-PVC-2mm",(Užs2!E95/1000)*Užs2!L95,0)+(IF(Užs2!I95="KLIEN-PVC-2mm",(Užs2!H95/1000)*Užs2!L95,0)+(IF(Užs2!J95="KLIEN-PVC-2mm",(Užs2!H95/1000)*Užs2!L95,0)))))</f>
        <v>0</v>
      </c>
      <c r="AH56" s="93">
        <f>SUM(IF(Užs2!F95="KLIEN-PVC-42/2mm",(Užs2!E95/1000)*Užs2!L95,0)+(IF(Užs2!G95="KLIEN-PVC-42/2mm",(Užs2!E95/1000)*Užs2!L95,0)+(IF(Užs2!I95="KLIEN-PVC-42/2mm",(Užs2!H95/1000)*Užs2!L95,0)+(IF(Užs2!J95="KLIEN-PVC-42/2mm",(Užs2!H95/1000)*Užs2!L95,0)))))</f>
        <v>0</v>
      </c>
      <c r="AI56" s="315">
        <f>SUM(IF(Užs2!F95="KLIEN-BESIUL-08mm",(Užs2!E95/1000)*Užs2!L95,0)+(IF(Užs2!G95="KLIEN-BESIUL-08mm",(Užs2!E95/1000)*Užs2!L95,0)+(IF(Užs2!I95="KLIEN-BESIUL-08mm",(Užs2!H95/1000)*Užs2!L95,0)+(IF(Užs2!J95="KLIEN-BESIUL-08mm",(Užs2!H95/1000)*Užs2!L95,0)))))</f>
        <v>0</v>
      </c>
      <c r="AJ56" s="315">
        <f>SUM(IF(Užs2!F95="KLIEN-BESIUL-1mm",(Užs2!E95/1000)*Užs2!L95,0)+(IF(Užs2!G95="KLIEN-BESIUL-1mm",(Užs2!E95/1000)*Užs2!L95,0)+(IF(Užs2!I95="KLIEN-BESIUL-1mm",(Užs2!H95/1000)*Užs2!L95,0)+(IF(Užs2!J95="KLIEN-BESIUL-1mm",(Užs2!H95/1000)*Užs2!L95,0)))))</f>
        <v>0</v>
      </c>
      <c r="AK56" s="315">
        <f>SUM(IF(Užs2!F95="KLIEN-BESIUL-2mm",(Užs2!E95/1000)*Užs2!L95,0)+(IF(Užs2!G95="KLIEN-BESIUL-2mm",(Užs2!E95/1000)*Užs2!L95,0)+(IF(Užs2!I95="KLIEN-BESIUL-2mm",(Užs2!H95/1000)*Užs2!L95,0)+(IF(Užs2!J95="KLIEN-BESIUL-2mm",(Užs2!H95/1000)*Užs2!L95,0)))))</f>
        <v>0</v>
      </c>
      <c r="AL56" s="94">
        <f>SUM(IF(Užs2!F95="NE-PL-PVC-04mm",(Užs2!E95/1000)*Užs2!L95,0)+(IF(Užs2!G95="NE-PL-PVC-04mm",(Užs2!E95/1000)*Užs2!L95,0)+(IF(Užs2!I95="NE-PL-PVC-04mm",(Užs2!H95/1000)*Užs2!L95,0)+(IF(Užs2!J95="NE-PL-PVC-04mm",(Užs2!H95/1000)*Užs2!L95,0)))))</f>
        <v>0</v>
      </c>
      <c r="AM56" s="94">
        <f>SUM(IF(Užs2!F95="NE-PL-PVC-06mm",(Užs2!E95/1000)*Užs2!L95,0)+(IF(Užs2!G95="NE-PL-PVC-06mm",(Užs2!E95/1000)*Užs2!L95,0)+(IF(Užs2!I95="NE-PL-PVC-06mm",(Užs2!H95/1000)*Užs2!L95,0)+(IF(Užs2!J95="NE-PL-PVC-06mm",(Užs2!H95/1000)*Užs2!L95,0)))))</f>
        <v>0</v>
      </c>
      <c r="AN56" s="94">
        <f>SUM(IF(Užs2!F95="NE-PL-PVC-08mm",(Užs2!E95/1000)*Užs2!L95,0)+(IF(Užs2!G95="NE-PL-PVC-08mm",(Užs2!E95/1000)*Užs2!L95,0)+(IF(Užs2!I95="NE-PL-PVC-08mm",(Užs2!H95/1000)*Užs2!L95,0)+(IF(Užs2!J95="NE-PL-PVC-08mm",(Užs2!H95/1000)*Užs2!L95,0)))))</f>
        <v>0</v>
      </c>
      <c r="AO56" s="94">
        <f>SUM(IF(Užs2!F95="NE-PL-PVC-1mm",(Užs2!E95/1000)*Užs2!L95,0)+(IF(Užs2!G95="NE-PL-PVC-1mm",(Užs2!E95/1000)*Užs2!L95,0)+(IF(Užs2!I95="NE-PL-PVC-1mm",(Užs2!H95/1000)*Užs2!L95,0)+(IF(Užs2!J95="NE-PL-PVC-1mm",(Užs2!H95/1000)*Užs2!L95,0)))))</f>
        <v>0</v>
      </c>
      <c r="AP56" s="94">
        <f>SUM(IF(Užs2!F95="NE-PL-PVC-2mm",(Užs2!E95/1000)*Užs2!L95,0)+(IF(Užs2!G95="NE-PL-PVC-2mm",(Užs2!E95/1000)*Užs2!L95,0)+(IF(Užs2!I95="NE-PL-PVC-2mm",(Užs2!H95/1000)*Užs2!L95,0)+(IF(Užs2!J95="NE-PL-PVC-2mm",(Užs2!H95/1000)*Užs2!L95,0)))))</f>
        <v>0</v>
      </c>
      <c r="AQ56" s="94">
        <f>SUM(IF(Užs2!F95="NE-PL-PVC-42/2mm",(Užs2!E95/1000)*Užs2!L95,0)+(IF(Užs2!G95="NE-PL-PVC-42/2mm",(Užs2!E95/1000)*Užs2!L95,0)+(IF(Užs2!I95="NE-PL-PVC-42/2mm",(Užs2!H95/1000)*Užs2!L95,0)+(IF(Užs2!J95="NE-PL-PVC-42/2mm",(Užs2!H95/1000)*Užs2!L95,0)))))</f>
        <v>0</v>
      </c>
      <c r="AR56" s="79"/>
    </row>
    <row r="57" spans="1:44" ht="16.8">
      <c r="A57" s="79"/>
      <c r="B57" s="79"/>
      <c r="C57" s="95"/>
      <c r="D57" s="79"/>
      <c r="E57" s="79"/>
      <c r="F57" s="79"/>
      <c r="G57" s="79"/>
      <c r="H57" s="79"/>
      <c r="I57" s="79"/>
      <c r="J57" s="79"/>
      <c r="K57" s="87">
        <v>56</v>
      </c>
      <c r="L57" s="88">
        <f>Užs2!L96</f>
        <v>0</v>
      </c>
      <c r="M57" s="89">
        <f>(Užs2!E96/1000)*(Užs2!H96/1000)*Užs2!L96</f>
        <v>0</v>
      </c>
      <c r="N57" s="90">
        <f>SUM(IF(Užs2!F96="MEL",(Užs2!E96/1000)*Užs2!L96,0)+(IF(Užs2!G96="MEL",(Užs2!E96/1000)*Užs2!L96,0)+(IF(Užs2!I96="MEL",(Užs2!H96/1000)*Užs2!L96,0)+(IF(Užs2!J96="MEL",(Užs2!H96/1000)*Užs2!L96,0)))))</f>
        <v>0</v>
      </c>
      <c r="O57" s="91">
        <f>SUM(IF(Užs2!F96="MEL-BALTAS",(Užs2!E96/1000)*Užs2!L96,0)+(IF(Užs2!G96="MEL-BALTAS",(Užs2!E96/1000)*Užs2!L96,0)+(IF(Užs2!I96="MEL-BALTAS",(Užs2!H96/1000)*Užs2!L96,0)+(IF(Užs2!J96="MEL-BALTAS",(Užs2!H96/1000)*Užs2!L96,0)))))</f>
        <v>0</v>
      </c>
      <c r="P57" s="91">
        <f>SUM(IF(Užs2!F96="MEL-PILKAS",(Užs2!E96/1000)*Užs2!L96,0)+(IF(Užs2!G96="MEL-PILKAS",(Užs2!E96/1000)*Užs2!L96,0)+(IF(Užs2!I96="MEL-PILKAS",(Užs2!H96/1000)*Užs2!L96,0)+(IF(Užs2!J96="MEL-PILKAS",(Užs2!H96/1000)*Užs2!L96,0)))))</f>
        <v>0</v>
      </c>
      <c r="Q57" s="91">
        <f>SUM(IF(Užs2!F96="MEL-KLIENTO",(Užs2!E96/1000)*Užs2!L96,0)+(IF(Užs2!G96="MEL-KLIENTO",(Užs2!E96/1000)*Užs2!L96,0)+(IF(Užs2!I96="MEL-KLIENTO",(Užs2!H96/1000)*Užs2!L96,0)+(IF(Užs2!J96="MEL-KLIENTO",(Užs2!H96/1000)*Užs2!L96,0)))))</f>
        <v>0</v>
      </c>
      <c r="R57" s="91">
        <f>SUM(IF(Užs2!F96="MEL-NE-PL",(Užs2!E96/1000)*Užs2!L96,0)+(IF(Užs2!G96="MEL-NE-PL",(Užs2!E96/1000)*Užs2!L96,0)+(IF(Užs2!I96="MEL-NE-PL",(Užs2!H96/1000)*Užs2!L96,0)+(IF(Užs2!J96="MEL-NE-PL",(Užs2!H96/1000)*Užs2!L96,0)))))</f>
        <v>0</v>
      </c>
      <c r="S57" s="91">
        <f>SUM(IF(Užs2!F96="MEL-40mm",(Užs2!E96/1000)*Užs2!L96,0)+(IF(Užs2!G96="MEL-40mm",(Užs2!E96/1000)*Užs2!L96,0)+(IF(Užs2!I96="MEL-40mm",(Užs2!H96/1000)*Užs2!L96,0)+(IF(Užs2!J96="MEL-40mm",(Užs2!H96/1000)*Užs2!L96,0)))))</f>
        <v>0</v>
      </c>
      <c r="T57" s="92">
        <f>SUM(IF(Užs2!F96="PVC-04mm",(Užs2!E96/1000)*Užs2!L96,0)+(IF(Užs2!G96="PVC-04mm",(Užs2!E96/1000)*Užs2!L96,0)+(IF(Užs2!I96="PVC-04mm",(Užs2!H96/1000)*Užs2!L96,0)+(IF(Užs2!J96="PVC-04mm",(Užs2!H96/1000)*Užs2!L96,0)))))</f>
        <v>0</v>
      </c>
      <c r="U57" s="92">
        <f>SUM(IF(Užs2!F96="PVC-06mm",(Užs2!E96/1000)*Užs2!L96,0)+(IF(Užs2!G96="PVC-06mm",(Užs2!E96/1000)*Užs2!L96,0)+(IF(Užs2!I96="PVC-06mm",(Užs2!H96/1000)*Užs2!L96,0)+(IF(Užs2!J96="PVC-06mm",(Užs2!H96/1000)*Užs2!L96,0)))))</f>
        <v>0</v>
      </c>
      <c r="V57" s="92">
        <f>SUM(IF(Užs2!F96="PVC-08mm",(Užs2!E96/1000)*Užs2!L96,0)+(IF(Užs2!G96="PVC-08mm",(Užs2!E96/1000)*Užs2!L96,0)+(IF(Užs2!I96="PVC-08mm",(Užs2!H96/1000)*Užs2!L96,0)+(IF(Užs2!J96="PVC-08mm",(Užs2!H96/1000)*Užs2!L96,0)))))</f>
        <v>0</v>
      </c>
      <c r="W57" s="92">
        <f>SUM(IF(Užs2!F96="PVC-1mm",(Užs2!E96/1000)*Užs2!L96,0)+(IF(Užs2!G96="PVC-1mm",(Užs2!E96/1000)*Užs2!L96,0)+(IF(Užs2!I96="PVC-1mm",(Užs2!H96/1000)*Užs2!L96,0)+(IF(Užs2!J96="PVC-1mm",(Užs2!H96/1000)*Užs2!L96,0)))))</f>
        <v>0</v>
      </c>
      <c r="X57" s="92">
        <f>SUM(IF(Užs2!F96="PVC-2mm",(Užs2!E96/1000)*Užs2!L96,0)+(IF(Užs2!G96="PVC-2mm",(Užs2!E96/1000)*Užs2!L96,0)+(IF(Užs2!I96="PVC-2mm",(Užs2!H96/1000)*Užs2!L96,0)+(IF(Užs2!J96="PVC-2mm",(Užs2!H96/1000)*Užs2!L96,0)))))</f>
        <v>0</v>
      </c>
      <c r="Y57" s="92">
        <f>SUM(IF(Užs2!F96="PVC-42/2mm",(Užs2!E96/1000)*Užs2!L96,0)+(IF(Užs2!G96="PVC-42/2mm",(Užs2!E96/1000)*Užs2!L96,0)+(IF(Užs2!I96="PVC-42/2mm",(Užs2!H96/1000)*Užs2!L96,0)+(IF(Užs2!J96="PVC-42/2mm",(Užs2!H96/1000)*Užs2!L96,0)))))</f>
        <v>0</v>
      </c>
      <c r="Z57" s="313">
        <f>SUM(IF(Užs2!F96="BESIULIS-08mm",(Užs2!E96/1000)*Užs2!L96,0)+(IF(Užs2!G96="BESIULIS-08mm",(Užs2!E96/1000)*Užs2!L96,0)+(IF(Užs2!I96="BESIULIS-08mm",(Užs2!H96/1000)*Užs2!L96,0)+(IF(Užs2!J96="BESIULIS-08mm",(Užs2!H96/1000)*Užs2!L96,0)))))</f>
        <v>0</v>
      </c>
      <c r="AA57" s="313">
        <f>SUM(IF(Užs2!F96="BESIULIS-1mm",(Užs2!E96/1000)*Užs2!L96,0)+(IF(Užs2!G96="BESIULIS-1mm",(Užs2!E96/1000)*Užs2!L96,0)+(IF(Užs2!I96="BESIULIS-1mm",(Užs2!H96/1000)*Užs2!L96,0)+(IF(Užs2!J96="BESIULIS-1mm",(Užs2!H96/1000)*Užs2!L96,0)))))</f>
        <v>0</v>
      </c>
      <c r="AB57" s="313">
        <f>SUM(IF(Užs2!F96="BESIULIS-2mm",(Užs2!E96/1000)*Užs2!L96,0)+(IF(Užs2!G96="BESIULIS-2mm",(Užs2!E96/1000)*Užs2!L96,0)+(IF(Užs2!I96="BESIULIS-2mm",(Užs2!H96/1000)*Užs2!L96,0)+(IF(Užs2!J96="BESIULIS-2mm",(Užs2!H96/1000)*Užs2!L96,0)))))</f>
        <v>0</v>
      </c>
      <c r="AC57" s="93">
        <f>SUM(IF(Užs2!F96="KLIEN-PVC-04mm",(Užs2!E96/1000)*Užs2!L96,0)+(IF(Užs2!G96="KLIEN-PVC-04mm",(Užs2!E96/1000)*Užs2!L96,0)+(IF(Užs2!I96="KLIEN-PVC-04mm",(Užs2!H96/1000)*Užs2!L96,0)+(IF(Užs2!J96="KLIEN-PVC-04mm",(Užs2!H96/1000)*Užs2!L96,0)))))</f>
        <v>0</v>
      </c>
      <c r="AD57" s="93">
        <f>SUM(IF(Užs2!F96="KLIEN-PVC-06mm",(Užs2!E96/1000)*Užs2!L96,0)+(IF(Užs2!G96="KLIEN-PVC-06mm",(Užs2!E96/1000)*Užs2!L96,0)+(IF(Užs2!I96="KLIEN-PVC-06mm",(Užs2!H96/1000)*Užs2!L96,0)+(IF(Užs2!J96="KLIEN-PVC-06mm",(Užs2!H96/1000)*Užs2!L96,0)))))</f>
        <v>0</v>
      </c>
      <c r="AE57" s="93">
        <f>SUM(IF(Užs2!F96="KLIEN-PVC-08mm",(Užs2!E96/1000)*Užs2!L96,0)+(IF(Užs2!G96="KLIEN-PVC-08mm",(Užs2!E96/1000)*Užs2!L96,0)+(IF(Užs2!I96="KLIEN-PVC-08mm",(Užs2!H96/1000)*Užs2!L96,0)+(IF(Užs2!J96="KLIEN-PVC-08mm",(Užs2!H96/1000)*Užs2!L96,0)))))</f>
        <v>0</v>
      </c>
      <c r="AF57" s="93">
        <f>SUM(IF(Užs2!F96="KLIEN-PVC-1mm",(Užs2!E96/1000)*Užs2!L96,0)+(IF(Užs2!G96="KLIEN-PVC-1mm",(Užs2!E96/1000)*Užs2!L96,0)+(IF(Užs2!I96="KLIEN-PVC-1mm",(Užs2!H96/1000)*Užs2!L96,0)+(IF(Užs2!J96="KLIEN-PVC-1mm",(Užs2!H96/1000)*Užs2!L96,0)))))</f>
        <v>0</v>
      </c>
      <c r="AG57" s="93">
        <f>SUM(IF(Užs2!F96="KLIEN-PVC-2mm",(Užs2!E96/1000)*Užs2!L96,0)+(IF(Užs2!G96="KLIEN-PVC-2mm",(Užs2!E96/1000)*Užs2!L96,0)+(IF(Užs2!I96="KLIEN-PVC-2mm",(Užs2!H96/1000)*Užs2!L96,0)+(IF(Užs2!J96="KLIEN-PVC-2mm",(Užs2!H96/1000)*Užs2!L96,0)))))</f>
        <v>0</v>
      </c>
      <c r="AH57" s="93">
        <f>SUM(IF(Užs2!F96="KLIEN-PVC-42/2mm",(Užs2!E96/1000)*Užs2!L96,0)+(IF(Užs2!G96="KLIEN-PVC-42/2mm",(Užs2!E96/1000)*Užs2!L96,0)+(IF(Užs2!I96="KLIEN-PVC-42/2mm",(Užs2!H96/1000)*Užs2!L96,0)+(IF(Užs2!J96="KLIEN-PVC-42/2mm",(Užs2!H96/1000)*Užs2!L96,0)))))</f>
        <v>0</v>
      </c>
      <c r="AI57" s="315">
        <f>SUM(IF(Užs2!F96="KLIEN-BESIUL-08mm",(Užs2!E96/1000)*Užs2!L96,0)+(IF(Užs2!G96="KLIEN-BESIUL-08mm",(Užs2!E96/1000)*Užs2!L96,0)+(IF(Užs2!I96="KLIEN-BESIUL-08mm",(Užs2!H96/1000)*Užs2!L96,0)+(IF(Užs2!J96="KLIEN-BESIUL-08mm",(Užs2!H96/1000)*Užs2!L96,0)))))</f>
        <v>0</v>
      </c>
      <c r="AJ57" s="315">
        <f>SUM(IF(Užs2!F96="KLIEN-BESIUL-1mm",(Užs2!E96/1000)*Užs2!L96,0)+(IF(Užs2!G96="KLIEN-BESIUL-1mm",(Užs2!E96/1000)*Užs2!L96,0)+(IF(Užs2!I96="KLIEN-BESIUL-1mm",(Užs2!H96/1000)*Užs2!L96,0)+(IF(Užs2!J96="KLIEN-BESIUL-1mm",(Užs2!H96/1000)*Užs2!L96,0)))))</f>
        <v>0</v>
      </c>
      <c r="AK57" s="315">
        <f>SUM(IF(Užs2!F96="KLIEN-BESIUL-2mm",(Užs2!E96/1000)*Užs2!L96,0)+(IF(Užs2!G96="KLIEN-BESIUL-2mm",(Užs2!E96/1000)*Užs2!L96,0)+(IF(Užs2!I96="KLIEN-BESIUL-2mm",(Užs2!H96/1000)*Užs2!L96,0)+(IF(Užs2!J96="KLIEN-BESIUL-2mm",(Užs2!H96/1000)*Užs2!L96,0)))))</f>
        <v>0</v>
      </c>
      <c r="AL57" s="94">
        <f>SUM(IF(Užs2!F96="NE-PL-PVC-04mm",(Užs2!E96/1000)*Užs2!L96,0)+(IF(Užs2!G96="NE-PL-PVC-04mm",(Užs2!E96/1000)*Užs2!L96,0)+(IF(Užs2!I96="NE-PL-PVC-04mm",(Užs2!H96/1000)*Užs2!L96,0)+(IF(Užs2!J96="NE-PL-PVC-04mm",(Užs2!H96/1000)*Užs2!L96,0)))))</f>
        <v>0</v>
      </c>
      <c r="AM57" s="94">
        <f>SUM(IF(Užs2!F96="NE-PL-PVC-06mm",(Užs2!E96/1000)*Užs2!L96,0)+(IF(Užs2!G96="NE-PL-PVC-06mm",(Užs2!E96/1000)*Užs2!L96,0)+(IF(Užs2!I96="NE-PL-PVC-06mm",(Užs2!H96/1000)*Užs2!L96,0)+(IF(Užs2!J96="NE-PL-PVC-06mm",(Užs2!H96/1000)*Užs2!L96,0)))))</f>
        <v>0</v>
      </c>
      <c r="AN57" s="94">
        <f>SUM(IF(Užs2!F96="NE-PL-PVC-08mm",(Užs2!E96/1000)*Užs2!L96,0)+(IF(Užs2!G96="NE-PL-PVC-08mm",(Užs2!E96/1000)*Užs2!L96,0)+(IF(Užs2!I96="NE-PL-PVC-08mm",(Užs2!H96/1000)*Užs2!L96,0)+(IF(Užs2!J96="NE-PL-PVC-08mm",(Užs2!H96/1000)*Užs2!L96,0)))))</f>
        <v>0</v>
      </c>
      <c r="AO57" s="94">
        <f>SUM(IF(Užs2!F96="NE-PL-PVC-1mm",(Užs2!E96/1000)*Užs2!L96,0)+(IF(Užs2!G96="NE-PL-PVC-1mm",(Užs2!E96/1000)*Užs2!L96,0)+(IF(Užs2!I96="NE-PL-PVC-1mm",(Užs2!H96/1000)*Užs2!L96,0)+(IF(Užs2!J96="NE-PL-PVC-1mm",(Užs2!H96/1000)*Užs2!L96,0)))))</f>
        <v>0</v>
      </c>
      <c r="AP57" s="94">
        <f>SUM(IF(Užs2!F96="NE-PL-PVC-2mm",(Užs2!E96/1000)*Užs2!L96,0)+(IF(Užs2!G96="NE-PL-PVC-2mm",(Užs2!E96/1000)*Užs2!L96,0)+(IF(Užs2!I96="NE-PL-PVC-2mm",(Užs2!H96/1000)*Užs2!L96,0)+(IF(Užs2!J96="NE-PL-PVC-2mm",(Užs2!H96/1000)*Užs2!L96,0)))))</f>
        <v>0</v>
      </c>
      <c r="AQ57" s="94">
        <f>SUM(IF(Užs2!F96="NE-PL-PVC-42/2mm",(Užs2!E96/1000)*Užs2!L96,0)+(IF(Užs2!G96="NE-PL-PVC-42/2mm",(Užs2!E96/1000)*Užs2!L96,0)+(IF(Užs2!I96="NE-PL-PVC-42/2mm",(Užs2!H96/1000)*Užs2!L96,0)+(IF(Užs2!J96="NE-PL-PVC-42/2mm",(Užs2!H96/1000)*Užs2!L96,0)))))</f>
        <v>0</v>
      </c>
      <c r="AR57" s="79"/>
    </row>
    <row r="58" spans="1:44" ht="16.8">
      <c r="A58" s="79"/>
      <c r="B58" s="79"/>
      <c r="C58" s="95"/>
      <c r="D58" s="79"/>
      <c r="E58" s="79"/>
      <c r="F58" s="79"/>
      <c r="G58" s="79"/>
      <c r="H58" s="79"/>
      <c r="I58" s="79"/>
      <c r="J58" s="79"/>
      <c r="K58" s="87">
        <v>57</v>
      </c>
      <c r="L58" s="88">
        <f>Užs2!L97</f>
        <v>0</v>
      </c>
      <c r="M58" s="89">
        <f>(Užs2!E97/1000)*(Užs2!H97/1000)*Užs2!L97</f>
        <v>0</v>
      </c>
      <c r="N58" s="90">
        <f>SUM(IF(Užs2!F97="MEL",(Užs2!E97/1000)*Užs2!L97,0)+(IF(Užs2!G97="MEL",(Užs2!E97/1000)*Užs2!L97,0)+(IF(Užs2!I97="MEL",(Užs2!H97/1000)*Užs2!L97,0)+(IF(Užs2!J97="MEL",(Užs2!H97/1000)*Užs2!L97,0)))))</f>
        <v>0</v>
      </c>
      <c r="O58" s="91">
        <f>SUM(IF(Užs2!F97="MEL-BALTAS",(Užs2!E97/1000)*Užs2!L97,0)+(IF(Užs2!G97="MEL-BALTAS",(Užs2!E97/1000)*Užs2!L97,0)+(IF(Užs2!I97="MEL-BALTAS",(Užs2!H97/1000)*Užs2!L97,0)+(IF(Užs2!J97="MEL-BALTAS",(Užs2!H97/1000)*Užs2!L97,0)))))</f>
        <v>0</v>
      </c>
      <c r="P58" s="91">
        <f>SUM(IF(Užs2!F97="MEL-PILKAS",(Užs2!E97/1000)*Užs2!L97,0)+(IF(Užs2!G97="MEL-PILKAS",(Užs2!E97/1000)*Užs2!L97,0)+(IF(Užs2!I97="MEL-PILKAS",(Užs2!H97/1000)*Užs2!L97,0)+(IF(Užs2!J97="MEL-PILKAS",(Užs2!H97/1000)*Užs2!L97,0)))))</f>
        <v>0</v>
      </c>
      <c r="Q58" s="91">
        <f>SUM(IF(Užs2!F97="MEL-KLIENTO",(Užs2!E97/1000)*Užs2!L97,0)+(IF(Užs2!G97="MEL-KLIENTO",(Užs2!E97/1000)*Užs2!L97,0)+(IF(Užs2!I97="MEL-KLIENTO",(Užs2!H97/1000)*Užs2!L97,0)+(IF(Užs2!J97="MEL-KLIENTO",(Užs2!H97/1000)*Užs2!L97,0)))))</f>
        <v>0</v>
      </c>
      <c r="R58" s="91">
        <f>SUM(IF(Užs2!F97="MEL-NE-PL",(Užs2!E97/1000)*Užs2!L97,0)+(IF(Užs2!G97="MEL-NE-PL",(Užs2!E97/1000)*Užs2!L97,0)+(IF(Užs2!I97="MEL-NE-PL",(Užs2!H97/1000)*Užs2!L97,0)+(IF(Užs2!J97="MEL-NE-PL",(Užs2!H97/1000)*Užs2!L97,0)))))</f>
        <v>0</v>
      </c>
      <c r="S58" s="91">
        <f>SUM(IF(Užs2!F97="MEL-40mm",(Užs2!E97/1000)*Užs2!L97,0)+(IF(Užs2!G97="MEL-40mm",(Užs2!E97/1000)*Užs2!L97,0)+(IF(Užs2!I97="MEL-40mm",(Užs2!H97/1000)*Užs2!L97,0)+(IF(Užs2!J97="MEL-40mm",(Užs2!H97/1000)*Užs2!L97,0)))))</f>
        <v>0</v>
      </c>
      <c r="T58" s="92">
        <f>SUM(IF(Užs2!F97="PVC-04mm",(Užs2!E97/1000)*Užs2!L97,0)+(IF(Užs2!G97="PVC-04mm",(Užs2!E97/1000)*Užs2!L97,0)+(IF(Užs2!I97="PVC-04mm",(Užs2!H97/1000)*Užs2!L97,0)+(IF(Užs2!J97="PVC-04mm",(Užs2!H97/1000)*Užs2!L97,0)))))</f>
        <v>0</v>
      </c>
      <c r="U58" s="92">
        <f>SUM(IF(Užs2!F97="PVC-06mm",(Užs2!E97/1000)*Užs2!L97,0)+(IF(Užs2!G97="PVC-06mm",(Užs2!E97/1000)*Užs2!L97,0)+(IF(Užs2!I97="PVC-06mm",(Užs2!H97/1000)*Užs2!L97,0)+(IF(Užs2!J97="PVC-06mm",(Užs2!H97/1000)*Užs2!L97,0)))))</f>
        <v>0</v>
      </c>
      <c r="V58" s="92">
        <f>SUM(IF(Užs2!F97="PVC-08mm",(Užs2!E97/1000)*Užs2!L97,0)+(IF(Užs2!G97="PVC-08mm",(Užs2!E97/1000)*Užs2!L97,0)+(IF(Užs2!I97="PVC-08mm",(Užs2!H97/1000)*Užs2!L97,0)+(IF(Užs2!J97="PVC-08mm",(Užs2!H97/1000)*Užs2!L97,0)))))</f>
        <v>0</v>
      </c>
      <c r="W58" s="92">
        <f>SUM(IF(Užs2!F97="PVC-1mm",(Užs2!E97/1000)*Užs2!L97,0)+(IF(Užs2!G97="PVC-1mm",(Užs2!E97/1000)*Užs2!L97,0)+(IF(Užs2!I97="PVC-1mm",(Užs2!H97/1000)*Užs2!L97,0)+(IF(Užs2!J97="PVC-1mm",(Užs2!H97/1000)*Užs2!L97,0)))))</f>
        <v>0</v>
      </c>
      <c r="X58" s="92">
        <f>SUM(IF(Užs2!F97="PVC-2mm",(Užs2!E97/1000)*Užs2!L97,0)+(IF(Užs2!G97="PVC-2mm",(Užs2!E97/1000)*Užs2!L97,0)+(IF(Užs2!I97="PVC-2mm",(Užs2!H97/1000)*Užs2!L97,0)+(IF(Užs2!J97="PVC-2mm",(Užs2!H97/1000)*Užs2!L97,0)))))</f>
        <v>0</v>
      </c>
      <c r="Y58" s="92">
        <f>SUM(IF(Užs2!F97="PVC-42/2mm",(Užs2!E97/1000)*Užs2!L97,0)+(IF(Užs2!G97="PVC-42/2mm",(Užs2!E97/1000)*Užs2!L97,0)+(IF(Užs2!I97="PVC-42/2mm",(Užs2!H97/1000)*Užs2!L97,0)+(IF(Užs2!J97="PVC-42/2mm",(Užs2!H97/1000)*Užs2!L97,0)))))</f>
        <v>0</v>
      </c>
      <c r="Z58" s="313">
        <f>SUM(IF(Užs2!F97="BESIULIS-08mm",(Užs2!E97/1000)*Užs2!L97,0)+(IF(Užs2!G97="BESIULIS-08mm",(Užs2!E97/1000)*Užs2!L97,0)+(IF(Užs2!I97="BESIULIS-08mm",(Užs2!H97/1000)*Užs2!L97,0)+(IF(Užs2!J97="BESIULIS-08mm",(Užs2!H97/1000)*Užs2!L97,0)))))</f>
        <v>0</v>
      </c>
      <c r="AA58" s="313">
        <f>SUM(IF(Užs2!F97="BESIULIS-1mm",(Užs2!E97/1000)*Užs2!L97,0)+(IF(Užs2!G97="BESIULIS-1mm",(Užs2!E97/1000)*Užs2!L97,0)+(IF(Užs2!I97="BESIULIS-1mm",(Užs2!H97/1000)*Užs2!L97,0)+(IF(Užs2!J97="BESIULIS-1mm",(Užs2!H97/1000)*Užs2!L97,0)))))</f>
        <v>0</v>
      </c>
      <c r="AB58" s="313">
        <f>SUM(IF(Užs2!F97="BESIULIS-2mm",(Užs2!E97/1000)*Užs2!L97,0)+(IF(Užs2!G97="BESIULIS-2mm",(Užs2!E97/1000)*Užs2!L97,0)+(IF(Užs2!I97="BESIULIS-2mm",(Užs2!H97/1000)*Užs2!L97,0)+(IF(Užs2!J97="BESIULIS-2mm",(Užs2!H97/1000)*Užs2!L97,0)))))</f>
        <v>0</v>
      </c>
      <c r="AC58" s="93">
        <f>SUM(IF(Užs2!F97="KLIEN-PVC-04mm",(Užs2!E97/1000)*Užs2!L97,0)+(IF(Užs2!G97="KLIEN-PVC-04mm",(Užs2!E97/1000)*Užs2!L97,0)+(IF(Užs2!I97="KLIEN-PVC-04mm",(Užs2!H97/1000)*Užs2!L97,0)+(IF(Užs2!J97="KLIEN-PVC-04mm",(Užs2!H97/1000)*Užs2!L97,0)))))</f>
        <v>0</v>
      </c>
      <c r="AD58" s="93">
        <f>SUM(IF(Užs2!F97="KLIEN-PVC-06mm",(Užs2!E97/1000)*Užs2!L97,0)+(IF(Užs2!G97="KLIEN-PVC-06mm",(Užs2!E97/1000)*Užs2!L97,0)+(IF(Užs2!I97="KLIEN-PVC-06mm",(Užs2!H97/1000)*Užs2!L97,0)+(IF(Užs2!J97="KLIEN-PVC-06mm",(Užs2!H97/1000)*Užs2!L97,0)))))</f>
        <v>0</v>
      </c>
      <c r="AE58" s="93">
        <f>SUM(IF(Užs2!F97="KLIEN-PVC-08mm",(Užs2!E97/1000)*Užs2!L97,0)+(IF(Užs2!G97="KLIEN-PVC-08mm",(Užs2!E97/1000)*Užs2!L97,0)+(IF(Užs2!I97="KLIEN-PVC-08mm",(Užs2!H97/1000)*Užs2!L97,0)+(IF(Užs2!J97="KLIEN-PVC-08mm",(Užs2!H97/1000)*Užs2!L97,0)))))</f>
        <v>0</v>
      </c>
      <c r="AF58" s="93">
        <f>SUM(IF(Užs2!F97="KLIEN-PVC-1mm",(Užs2!E97/1000)*Užs2!L97,0)+(IF(Užs2!G97="KLIEN-PVC-1mm",(Užs2!E97/1000)*Užs2!L97,0)+(IF(Užs2!I97="KLIEN-PVC-1mm",(Užs2!H97/1000)*Užs2!L97,0)+(IF(Užs2!J97="KLIEN-PVC-1mm",(Užs2!H97/1000)*Užs2!L97,0)))))</f>
        <v>0</v>
      </c>
      <c r="AG58" s="93">
        <f>SUM(IF(Užs2!F97="KLIEN-PVC-2mm",(Užs2!E97/1000)*Užs2!L97,0)+(IF(Užs2!G97="KLIEN-PVC-2mm",(Užs2!E97/1000)*Užs2!L97,0)+(IF(Užs2!I97="KLIEN-PVC-2mm",(Užs2!H97/1000)*Užs2!L97,0)+(IF(Užs2!J97="KLIEN-PVC-2mm",(Užs2!H97/1000)*Užs2!L97,0)))))</f>
        <v>0</v>
      </c>
      <c r="AH58" s="93">
        <f>SUM(IF(Užs2!F97="KLIEN-PVC-42/2mm",(Užs2!E97/1000)*Užs2!L97,0)+(IF(Užs2!G97="KLIEN-PVC-42/2mm",(Užs2!E97/1000)*Užs2!L97,0)+(IF(Užs2!I97="KLIEN-PVC-42/2mm",(Užs2!H97/1000)*Užs2!L97,0)+(IF(Užs2!J97="KLIEN-PVC-42/2mm",(Užs2!H97/1000)*Užs2!L97,0)))))</f>
        <v>0</v>
      </c>
      <c r="AI58" s="315">
        <f>SUM(IF(Užs2!F97="KLIEN-BESIUL-08mm",(Užs2!E97/1000)*Užs2!L97,0)+(IF(Užs2!G97="KLIEN-BESIUL-08mm",(Užs2!E97/1000)*Užs2!L97,0)+(IF(Užs2!I97="KLIEN-BESIUL-08mm",(Užs2!H97/1000)*Užs2!L97,0)+(IF(Užs2!J97="KLIEN-BESIUL-08mm",(Užs2!H97/1000)*Užs2!L97,0)))))</f>
        <v>0</v>
      </c>
      <c r="AJ58" s="315">
        <f>SUM(IF(Užs2!F97="KLIEN-BESIUL-1mm",(Užs2!E97/1000)*Užs2!L97,0)+(IF(Užs2!G97="KLIEN-BESIUL-1mm",(Užs2!E97/1000)*Užs2!L97,0)+(IF(Užs2!I97="KLIEN-BESIUL-1mm",(Užs2!H97/1000)*Užs2!L97,0)+(IF(Užs2!J97="KLIEN-BESIUL-1mm",(Užs2!H97/1000)*Užs2!L97,0)))))</f>
        <v>0</v>
      </c>
      <c r="AK58" s="315">
        <f>SUM(IF(Užs2!F97="KLIEN-BESIUL-2mm",(Užs2!E97/1000)*Užs2!L97,0)+(IF(Užs2!G97="KLIEN-BESIUL-2mm",(Užs2!E97/1000)*Užs2!L97,0)+(IF(Užs2!I97="KLIEN-BESIUL-2mm",(Užs2!H97/1000)*Užs2!L97,0)+(IF(Užs2!J97="KLIEN-BESIUL-2mm",(Užs2!H97/1000)*Užs2!L97,0)))))</f>
        <v>0</v>
      </c>
      <c r="AL58" s="94">
        <f>SUM(IF(Užs2!F97="NE-PL-PVC-04mm",(Užs2!E97/1000)*Užs2!L97,0)+(IF(Užs2!G97="NE-PL-PVC-04mm",(Užs2!E97/1000)*Užs2!L97,0)+(IF(Užs2!I97="NE-PL-PVC-04mm",(Užs2!H97/1000)*Užs2!L97,0)+(IF(Užs2!J97="NE-PL-PVC-04mm",(Užs2!H97/1000)*Užs2!L97,0)))))</f>
        <v>0</v>
      </c>
      <c r="AM58" s="94">
        <f>SUM(IF(Užs2!F97="NE-PL-PVC-06mm",(Užs2!E97/1000)*Užs2!L97,0)+(IF(Užs2!G97="NE-PL-PVC-06mm",(Užs2!E97/1000)*Užs2!L97,0)+(IF(Užs2!I97="NE-PL-PVC-06mm",(Užs2!H97/1000)*Užs2!L97,0)+(IF(Užs2!J97="NE-PL-PVC-06mm",(Užs2!H97/1000)*Užs2!L97,0)))))</f>
        <v>0</v>
      </c>
      <c r="AN58" s="94">
        <f>SUM(IF(Užs2!F97="NE-PL-PVC-08mm",(Užs2!E97/1000)*Užs2!L97,0)+(IF(Užs2!G97="NE-PL-PVC-08mm",(Užs2!E97/1000)*Užs2!L97,0)+(IF(Užs2!I97="NE-PL-PVC-08mm",(Užs2!H97/1000)*Užs2!L97,0)+(IF(Užs2!J97="NE-PL-PVC-08mm",(Užs2!H97/1000)*Užs2!L97,0)))))</f>
        <v>0</v>
      </c>
      <c r="AO58" s="94">
        <f>SUM(IF(Užs2!F97="NE-PL-PVC-1mm",(Užs2!E97/1000)*Užs2!L97,0)+(IF(Užs2!G97="NE-PL-PVC-1mm",(Užs2!E97/1000)*Užs2!L97,0)+(IF(Užs2!I97="NE-PL-PVC-1mm",(Užs2!H97/1000)*Užs2!L97,0)+(IF(Užs2!J97="NE-PL-PVC-1mm",(Užs2!H97/1000)*Užs2!L97,0)))))</f>
        <v>0</v>
      </c>
      <c r="AP58" s="94">
        <f>SUM(IF(Užs2!F97="NE-PL-PVC-2mm",(Užs2!E97/1000)*Užs2!L97,0)+(IF(Užs2!G97="NE-PL-PVC-2mm",(Užs2!E97/1000)*Užs2!L97,0)+(IF(Užs2!I97="NE-PL-PVC-2mm",(Užs2!H97/1000)*Užs2!L97,0)+(IF(Užs2!J97="NE-PL-PVC-2mm",(Užs2!H97/1000)*Užs2!L97,0)))))</f>
        <v>0</v>
      </c>
      <c r="AQ58" s="94">
        <f>SUM(IF(Užs2!F97="NE-PL-PVC-42/2mm",(Užs2!E97/1000)*Užs2!L97,0)+(IF(Užs2!G97="NE-PL-PVC-42/2mm",(Užs2!E97/1000)*Užs2!L97,0)+(IF(Užs2!I97="NE-PL-PVC-42/2mm",(Užs2!H97/1000)*Užs2!L97,0)+(IF(Užs2!J97="NE-PL-PVC-42/2mm",(Užs2!H97/1000)*Užs2!L97,0)))))</f>
        <v>0</v>
      </c>
      <c r="AR58" s="79"/>
    </row>
    <row r="59" spans="1:44" ht="16.8">
      <c r="A59" s="79"/>
      <c r="B59" s="79"/>
      <c r="C59" s="95"/>
      <c r="D59" s="79"/>
      <c r="E59" s="79"/>
      <c r="F59" s="79"/>
      <c r="G59" s="79"/>
      <c r="H59" s="79"/>
      <c r="I59" s="79"/>
      <c r="J59" s="79"/>
      <c r="K59" s="87">
        <v>58</v>
      </c>
      <c r="L59" s="88">
        <f>Užs2!L98</f>
        <v>0</v>
      </c>
      <c r="M59" s="89">
        <f>(Užs2!E98/1000)*(Užs2!H98/1000)*Užs2!L98</f>
        <v>0</v>
      </c>
      <c r="N59" s="90">
        <f>SUM(IF(Užs2!F98="MEL",(Užs2!E98/1000)*Užs2!L98,0)+(IF(Užs2!G98="MEL",(Užs2!E98/1000)*Užs2!L98,0)+(IF(Užs2!I98="MEL",(Užs2!H98/1000)*Užs2!L98,0)+(IF(Užs2!J98="MEL",(Užs2!H98/1000)*Užs2!L98,0)))))</f>
        <v>0</v>
      </c>
      <c r="O59" s="91">
        <f>SUM(IF(Užs2!F98="MEL-BALTAS",(Užs2!E98/1000)*Užs2!L98,0)+(IF(Užs2!G98="MEL-BALTAS",(Užs2!E98/1000)*Užs2!L98,0)+(IF(Užs2!I98="MEL-BALTAS",(Užs2!H98/1000)*Užs2!L98,0)+(IF(Užs2!J98="MEL-BALTAS",(Užs2!H98/1000)*Užs2!L98,0)))))</f>
        <v>0</v>
      </c>
      <c r="P59" s="91">
        <f>SUM(IF(Užs2!F98="MEL-PILKAS",(Užs2!E98/1000)*Užs2!L98,0)+(IF(Užs2!G98="MEL-PILKAS",(Užs2!E98/1000)*Užs2!L98,0)+(IF(Užs2!I98="MEL-PILKAS",(Užs2!H98/1000)*Užs2!L98,0)+(IF(Užs2!J98="MEL-PILKAS",(Užs2!H98/1000)*Užs2!L98,0)))))</f>
        <v>0</v>
      </c>
      <c r="Q59" s="91">
        <f>SUM(IF(Užs2!F98="MEL-KLIENTO",(Užs2!E98/1000)*Užs2!L98,0)+(IF(Užs2!G98="MEL-KLIENTO",(Užs2!E98/1000)*Užs2!L98,0)+(IF(Užs2!I98="MEL-KLIENTO",(Užs2!H98/1000)*Užs2!L98,0)+(IF(Užs2!J98="MEL-KLIENTO",(Užs2!H98/1000)*Užs2!L98,0)))))</f>
        <v>0</v>
      </c>
      <c r="R59" s="91">
        <f>SUM(IF(Užs2!F98="MEL-NE-PL",(Užs2!E98/1000)*Užs2!L98,0)+(IF(Užs2!G98="MEL-NE-PL",(Užs2!E98/1000)*Užs2!L98,0)+(IF(Užs2!I98="MEL-NE-PL",(Užs2!H98/1000)*Užs2!L98,0)+(IF(Užs2!J98="MEL-NE-PL",(Užs2!H98/1000)*Užs2!L98,0)))))</f>
        <v>0</v>
      </c>
      <c r="S59" s="91">
        <f>SUM(IF(Užs2!F98="MEL-40mm",(Užs2!E98/1000)*Užs2!L98,0)+(IF(Užs2!G98="MEL-40mm",(Užs2!E98/1000)*Užs2!L98,0)+(IF(Užs2!I98="MEL-40mm",(Užs2!H98/1000)*Užs2!L98,0)+(IF(Užs2!J98="MEL-40mm",(Užs2!H98/1000)*Užs2!L98,0)))))</f>
        <v>0</v>
      </c>
      <c r="T59" s="92">
        <f>SUM(IF(Užs2!F98="PVC-04mm",(Užs2!E98/1000)*Užs2!L98,0)+(IF(Užs2!G98="PVC-04mm",(Užs2!E98/1000)*Užs2!L98,0)+(IF(Užs2!I98="PVC-04mm",(Užs2!H98/1000)*Užs2!L98,0)+(IF(Užs2!J98="PVC-04mm",(Užs2!H98/1000)*Užs2!L98,0)))))</f>
        <v>0</v>
      </c>
      <c r="U59" s="92">
        <f>SUM(IF(Užs2!F98="PVC-06mm",(Užs2!E98/1000)*Užs2!L98,0)+(IF(Užs2!G98="PVC-06mm",(Užs2!E98/1000)*Užs2!L98,0)+(IF(Užs2!I98="PVC-06mm",(Užs2!H98/1000)*Užs2!L98,0)+(IF(Užs2!J98="PVC-06mm",(Užs2!H98/1000)*Užs2!L98,0)))))</f>
        <v>0</v>
      </c>
      <c r="V59" s="92">
        <f>SUM(IF(Užs2!F98="PVC-08mm",(Užs2!E98/1000)*Užs2!L98,0)+(IF(Užs2!G98="PVC-08mm",(Užs2!E98/1000)*Užs2!L98,0)+(IF(Užs2!I98="PVC-08mm",(Užs2!H98/1000)*Užs2!L98,0)+(IF(Užs2!J98="PVC-08mm",(Užs2!H98/1000)*Užs2!L98,0)))))</f>
        <v>0</v>
      </c>
      <c r="W59" s="92">
        <f>SUM(IF(Užs2!F98="PVC-1mm",(Užs2!E98/1000)*Užs2!L98,0)+(IF(Užs2!G98="PVC-1mm",(Užs2!E98/1000)*Užs2!L98,0)+(IF(Užs2!I98="PVC-1mm",(Užs2!H98/1000)*Užs2!L98,0)+(IF(Užs2!J98="PVC-1mm",(Užs2!H98/1000)*Užs2!L98,0)))))</f>
        <v>0</v>
      </c>
      <c r="X59" s="92">
        <f>SUM(IF(Užs2!F98="PVC-2mm",(Užs2!E98/1000)*Užs2!L98,0)+(IF(Užs2!G98="PVC-2mm",(Užs2!E98/1000)*Užs2!L98,0)+(IF(Užs2!I98="PVC-2mm",(Užs2!H98/1000)*Užs2!L98,0)+(IF(Užs2!J98="PVC-2mm",(Užs2!H98/1000)*Užs2!L98,0)))))</f>
        <v>0</v>
      </c>
      <c r="Y59" s="92">
        <f>SUM(IF(Užs2!F98="PVC-42/2mm",(Užs2!E98/1000)*Užs2!L98,0)+(IF(Užs2!G98="PVC-42/2mm",(Užs2!E98/1000)*Užs2!L98,0)+(IF(Užs2!I98="PVC-42/2mm",(Užs2!H98/1000)*Užs2!L98,0)+(IF(Užs2!J98="PVC-42/2mm",(Užs2!H98/1000)*Užs2!L98,0)))))</f>
        <v>0</v>
      </c>
      <c r="Z59" s="313">
        <f>SUM(IF(Užs2!F98="BESIULIS-08mm",(Užs2!E98/1000)*Užs2!L98,0)+(IF(Užs2!G98="BESIULIS-08mm",(Užs2!E98/1000)*Užs2!L98,0)+(IF(Užs2!I98="BESIULIS-08mm",(Užs2!H98/1000)*Užs2!L98,0)+(IF(Užs2!J98="BESIULIS-08mm",(Užs2!H98/1000)*Užs2!L98,0)))))</f>
        <v>0</v>
      </c>
      <c r="AA59" s="313">
        <f>SUM(IF(Užs2!F98="BESIULIS-1mm",(Užs2!E98/1000)*Užs2!L98,0)+(IF(Užs2!G98="BESIULIS-1mm",(Užs2!E98/1000)*Užs2!L98,0)+(IF(Užs2!I98="BESIULIS-1mm",(Užs2!H98/1000)*Užs2!L98,0)+(IF(Užs2!J98="BESIULIS-1mm",(Užs2!H98/1000)*Užs2!L98,0)))))</f>
        <v>0</v>
      </c>
      <c r="AB59" s="313">
        <f>SUM(IF(Užs2!F98="BESIULIS-2mm",(Užs2!E98/1000)*Užs2!L98,0)+(IF(Užs2!G98="BESIULIS-2mm",(Užs2!E98/1000)*Užs2!L98,0)+(IF(Užs2!I98="BESIULIS-2mm",(Užs2!H98/1000)*Užs2!L98,0)+(IF(Užs2!J98="BESIULIS-2mm",(Užs2!H98/1000)*Užs2!L98,0)))))</f>
        <v>0</v>
      </c>
      <c r="AC59" s="93">
        <f>SUM(IF(Užs2!F98="KLIEN-PVC-04mm",(Užs2!E98/1000)*Užs2!L98,0)+(IF(Užs2!G98="KLIEN-PVC-04mm",(Užs2!E98/1000)*Užs2!L98,0)+(IF(Užs2!I98="KLIEN-PVC-04mm",(Užs2!H98/1000)*Užs2!L98,0)+(IF(Užs2!J98="KLIEN-PVC-04mm",(Užs2!H98/1000)*Užs2!L98,0)))))</f>
        <v>0</v>
      </c>
      <c r="AD59" s="93">
        <f>SUM(IF(Užs2!F98="KLIEN-PVC-06mm",(Užs2!E98/1000)*Užs2!L98,0)+(IF(Užs2!G98="KLIEN-PVC-06mm",(Užs2!E98/1000)*Užs2!L98,0)+(IF(Užs2!I98="KLIEN-PVC-06mm",(Užs2!H98/1000)*Užs2!L98,0)+(IF(Užs2!J98="KLIEN-PVC-06mm",(Užs2!H98/1000)*Užs2!L98,0)))))</f>
        <v>0</v>
      </c>
      <c r="AE59" s="93">
        <f>SUM(IF(Užs2!F98="KLIEN-PVC-08mm",(Užs2!E98/1000)*Užs2!L98,0)+(IF(Užs2!G98="KLIEN-PVC-08mm",(Užs2!E98/1000)*Užs2!L98,0)+(IF(Užs2!I98="KLIEN-PVC-08mm",(Užs2!H98/1000)*Užs2!L98,0)+(IF(Užs2!J98="KLIEN-PVC-08mm",(Užs2!H98/1000)*Užs2!L98,0)))))</f>
        <v>0</v>
      </c>
      <c r="AF59" s="93">
        <f>SUM(IF(Užs2!F98="KLIEN-PVC-1mm",(Užs2!E98/1000)*Užs2!L98,0)+(IF(Užs2!G98="KLIEN-PVC-1mm",(Užs2!E98/1000)*Užs2!L98,0)+(IF(Užs2!I98="KLIEN-PVC-1mm",(Užs2!H98/1000)*Užs2!L98,0)+(IF(Užs2!J98="KLIEN-PVC-1mm",(Užs2!H98/1000)*Užs2!L98,0)))))</f>
        <v>0</v>
      </c>
      <c r="AG59" s="93">
        <f>SUM(IF(Užs2!F98="KLIEN-PVC-2mm",(Užs2!E98/1000)*Užs2!L98,0)+(IF(Užs2!G98="KLIEN-PVC-2mm",(Užs2!E98/1000)*Užs2!L98,0)+(IF(Užs2!I98="KLIEN-PVC-2mm",(Užs2!H98/1000)*Užs2!L98,0)+(IF(Užs2!J98="KLIEN-PVC-2mm",(Užs2!H98/1000)*Užs2!L98,0)))))</f>
        <v>0</v>
      </c>
      <c r="AH59" s="93">
        <f>SUM(IF(Užs2!F98="KLIEN-PVC-42/2mm",(Užs2!E98/1000)*Užs2!L98,0)+(IF(Užs2!G98="KLIEN-PVC-42/2mm",(Užs2!E98/1000)*Užs2!L98,0)+(IF(Užs2!I98="KLIEN-PVC-42/2mm",(Užs2!H98/1000)*Užs2!L98,0)+(IF(Užs2!J98="KLIEN-PVC-42/2mm",(Užs2!H98/1000)*Užs2!L98,0)))))</f>
        <v>0</v>
      </c>
      <c r="AI59" s="315">
        <f>SUM(IF(Užs2!F98="KLIEN-BESIUL-08mm",(Užs2!E98/1000)*Užs2!L98,0)+(IF(Užs2!G98="KLIEN-BESIUL-08mm",(Užs2!E98/1000)*Užs2!L98,0)+(IF(Užs2!I98="KLIEN-BESIUL-08mm",(Užs2!H98/1000)*Užs2!L98,0)+(IF(Užs2!J98="KLIEN-BESIUL-08mm",(Užs2!H98/1000)*Užs2!L98,0)))))</f>
        <v>0</v>
      </c>
      <c r="AJ59" s="315">
        <f>SUM(IF(Užs2!F98="KLIEN-BESIUL-1mm",(Užs2!E98/1000)*Užs2!L98,0)+(IF(Užs2!G98="KLIEN-BESIUL-1mm",(Užs2!E98/1000)*Užs2!L98,0)+(IF(Užs2!I98="KLIEN-BESIUL-1mm",(Užs2!H98/1000)*Užs2!L98,0)+(IF(Užs2!J98="KLIEN-BESIUL-1mm",(Užs2!H98/1000)*Užs2!L98,0)))))</f>
        <v>0</v>
      </c>
      <c r="AK59" s="315">
        <f>SUM(IF(Užs2!F98="KLIEN-BESIUL-2mm",(Užs2!E98/1000)*Užs2!L98,0)+(IF(Užs2!G98="KLIEN-BESIUL-2mm",(Užs2!E98/1000)*Užs2!L98,0)+(IF(Užs2!I98="KLIEN-BESIUL-2mm",(Užs2!H98/1000)*Užs2!L98,0)+(IF(Užs2!J98="KLIEN-BESIUL-2mm",(Užs2!H98/1000)*Užs2!L98,0)))))</f>
        <v>0</v>
      </c>
      <c r="AL59" s="94">
        <f>SUM(IF(Užs2!F98="NE-PL-PVC-04mm",(Užs2!E98/1000)*Užs2!L98,0)+(IF(Užs2!G98="NE-PL-PVC-04mm",(Užs2!E98/1000)*Užs2!L98,0)+(IF(Užs2!I98="NE-PL-PVC-04mm",(Užs2!H98/1000)*Užs2!L98,0)+(IF(Užs2!J98="NE-PL-PVC-04mm",(Užs2!H98/1000)*Užs2!L98,0)))))</f>
        <v>0</v>
      </c>
      <c r="AM59" s="94">
        <f>SUM(IF(Užs2!F98="NE-PL-PVC-06mm",(Užs2!E98/1000)*Užs2!L98,0)+(IF(Užs2!G98="NE-PL-PVC-06mm",(Užs2!E98/1000)*Užs2!L98,0)+(IF(Užs2!I98="NE-PL-PVC-06mm",(Užs2!H98/1000)*Užs2!L98,0)+(IF(Užs2!J98="NE-PL-PVC-06mm",(Užs2!H98/1000)*Užs2!L98,0)))))</f>
        <v>0</v>
      </c>
      <c r="AN59" s="94">
        <f>SUM(IF(Užs2!F98="NE-PL-PVC-08mm",(Užs2!E98/1000)*Užs2!L98,0)+(IF(Užs2!G98="NE-PL-PVC-08mm",(Užs2!E98/1000)*Užs2!L98,0)+(IF(Užs2!I98="NE-PL-PVC-08mm",(Užs2!H98/1000)*Užs2!L98,0)+(IF(Užs2!J98="NE-PL-PVC-08mm",(Užs2!H98/1000)*Užs2!L98,0)))))</f>
        <v>0</v>
      </c>
      <c r="AO59" s="94">
        <f>SUM(IF(Užs2!F98="NE-PL-PVC-1mm",(Užs2!E98/1000)*Užs2!L98,0)+(IF(Užs2!G98="NE-PL-PVC-1mm",(Užs2!E98/1000)*Užs2!L98,0)+(IF(Užs2!I98="NE-PL-PVC-1mm",(Užs2!H98/1000)*Užs2!L98,0)+(IF(Užs2!J98="NE-PL-PVC-1mm",(Užs2!H98/1000)*Užs2!L98,0)))))</f>
        <v>0</v>
      </c>
      <c r="AP59" s="94">
        <f>SUM(IF(Užs2!F98="NE-PL-PVC-2mm",(Užs2!E98/1000)*Užs2!L98,0)+(IF(Užs2!G98="NE-PL-PVC-2mm",(Užs2!E98/1000)*Užs2!L98,0)+(IF(Užs2!I98="NE-PL-PVC-2mm",(Užs2!H98/1000)*Užs2!L98,0)+(IF(Užs2!J98="NE-PL-PVC-2mm",(Užs2!H98/1000)*Užs2!L98,0)))))</f>
        <v>0</v>
      </c>
      <c r="AQ59" s="94">
        <f>SUM(IF(Užs2!F98="NE-PL-PVC-42/2mm",(Užs2!E98/1000)*Užs2!L98,0)+(IF(Užs2!G98="NE-PL-PVC-42/2mm",(Užs2!E98/1000)*Užs2!L98,0)+(IF(Užs2!I98="NE-PL-PVC-42/2mm",(Užs2!H98/1000)*Užs2!L98,0)+(IF(Užs2!J98="NE-PL-PVC-42/2mm",(Užs2!H98/1000)*Užs2!L98,0)))))</f>
        <v>0</v>
      </c>
      <c r="AR59" s="79"/>
    </row>
    <row r="60" spans="1:44" ht="16.8">
      <c r="A60" s="79"/>
      <c r="B60" s="79"/>
      <c r="C60" s="95"/>
      <c r="D60" s="79"/>
      <c r="E60" s="79"/>
      <c r="F60" s="79"/>
      <c r="G60" s="79"/>
      <c r="H60" s="79"/>
      <c r="I60" s="79"/>
      <c r="J60" s="79"/>
      <c r="K60" s="87">
        <v>59</v>
      </c>
      <c r="L60" s="88">
        <f>Užs2!L99</f>
        <v>0</v>
      </c>
      <c r="M60" s="89">
        <f>(Užs2!E99/1000)*(Užs2!H99/1000)*Užs2!L99</f>
        <v>0</v>
      </c>
      <c r="N60" s="90">
        <f>SUM(IF(Užs2!F99="MEL",(Užs2!E99/1000)*Užs2!L99,0)+(IF(Užs2!G99="MEL",(Užs2!E99/1000)*Užs2!L99,0)+(IF(Užs2!I99="MEL",(Užs2!H99/1000)*Užs2!L99,0)+(IF(Užs2!J99="MEL",(Užs2!H99/1000)*Užs2!L99,0)))))</f>
        <v>0</v>
      </c>
      <c r="O60" s="91">
        <f>SUM(IF(Užs2!F99="MEL-BALTAS",(Užs2!E99/1000)*Užs2!L99,0)+(IF(Užs2!G99="MEL-BALTAS",(Užs2!E99/1000)*Užs2!L99,0)+(IF(Užs2!I99="MEL-BALTAS",(Užs2!H99/1000)*Užs2!L99,0)+(IF(Užs2!J99="MEL-BALTAS",(Užs2!H99/1000)*Užs2!L99,0)))))</f>
        <v>0</v>
      </c>
      <c r="P60" s="91">
        <f>SUM(IF(Užs2!F99="MEL-PILKAS",(Užs2!E99/1000)*Užs2!L99,0)+(IF(Užs2!G99="MEL-PILKAS",(Užs2!E99/1000)*Užs2!L99,0)+(IF(Užs2!I99="MEL-PILKAS",(Užs2!H99/1000)*Užs2!L99,0)+(IF(Užs2!J99="MEL-PILKAS",(Užs2!H99/1000)*Užs2!L99,0)))))</f>
        <v>0</v>
      </c>
      <c r="Q60" s="91">
        <f>SUM(IF(Užs2!F99="MEL-KLIENTO",(Užs2!E99/1000)*Užs2!L99,0)+(IF(Užs2!G99="MEL-KLIENTO",(Užs2!E99/1000)*Užs2!L99,0)+(IF(Užs2!I99="MEL-KLIENTO",(Užs2!H99/1000)*Užs2!L99,0)+(IF(Užs2!J99="MEL-KLIENTO",(Užs2!H99/1000)*Užs2!L99,0)))))</f>
        <v>0</v>
      </c>
      <c r="R60" s="91">
        <f>SUM(IF(Užs2!F99="MEL-NE-PL",(Užs2!E99/1000)*Užs2!L99,0)+(IF(Užs2!G99="MEL-NE-PL",(Užs2!E99/1000)*Užs2!L99,0)+(IF(Užs2!I99="MEL-NE-PL",(Užs2!H99/1000)*Užs2!L99,0)+(IF(Užs2!J99="MEL-NE-PL",(Užs2!H99/1000)*Užs2!L99,0)))))</f>
        <v>0</v>
      </c>
      <c r="S60" s="91">
        <f>SUM(IF(Užs2!F99="MEL-40mm",(Užs2!E99/1000)*Užs2!L99,0)+(IF(Užs2!G99="MEL-40mm",(Užs2!E99/1000)*Užs2!L99,0)+(IF(Užs2!I99="MEL-40mm",(Užs2!H99/1000)*Užs2!L99,0)+(IF(Užs2!J99="MEL-40mm",(Užs2!H99/1000)*Užs2!L99,0)))))</f>
        <v>0</v>
      </c>
      <c r="T60" s="92">
        <f>SUM(IF(Užs2!F99="PVC-04mm",(Užs2!E99/1000)*Užs2!L99,0)+(IF(Užs2!G99="PVC-04mm",(Užs2!E99/1000)*Užs2!L99,0)+(IF(Užs2!I99="PVC-04mm",(Užs2!H99/1000)*Užs2!L99,0)+(IF(Užs2!J99="PVC-04mm",(Užs2!H99/1000)*Užs2!L99,0)))))</f>
        <v>0</v>
      </c>
      <c r="U60" s="92">
        <f>SUM(IF(Užs2!F99="PVC-06mm",(Užs2!E99/1000)*Užs2!L99,0)+(IF(Užs2!G99="PVC-06mm",(Užs2!E99/1000)*Užs2!L99,0)+(IF(Užs2!I99="PVC-06mm",(Užs2!H99/1000)*Užs2!L99,0)+(IF(Užs2!J99="PVC-06mm",(Užs2!H99/1000)*Užs2!L99,0)))))</f>
        <v>0</v>
      </c>
      <c r="V60" s="92">
        <f>SUM(IF(Užs2!F99="PVC-08mm",(Užs2!E99/1000)*Užs2!L99,0)+(IF(Užs2!G99="PVC-08mm",(Užs2!E99/1000)*Užs2!L99,0)+(IF(Užs2!I99="PVC-08mm",(Užs2!H99/1000)*Užs2!L99,0)+(IF(Užs2!J99="PVC-08mm",(Užs2!H99/1000)*Užs2!L99,0)))))</f>
        <v>0</v>
      </c>
      <c r="W60" s="92">
        <f>SUM(IF(Užs2!F99="PVC-1mm",(Užs2!E99/1000)*Užs2!L99,0)+(IF(Užs2!G99="PVC-1mm",(Užs2!E99/1000)*Užs2!L99,0)+(IF(Užs2!I99="PVC-1mm",(Užs2!H99/1000)*Užs2!L99,0)+(IF(Užs2!J99="PVC-1mm",(Užs2!H99/1000)*Užs2!L99,0)))))</f>
        <v>0</v>
      </c>
      <c r="X60" s="92">
        <f>SUM(IF(Užs2!F99="PVC-2mm",(Užs2!E99/1000)*Užs2!L99,0)+(IF(Užs2!G99="PVC-2mm",(Užs2!E99/1000)*Užs2!L99,0)+(IF(Užs2!I99="PVC-2mm",(Užs2!H99/1000)*Užs2!L99,0)+(IF(Užs2!J99="PVC-2mm",(Užs2!H99/1000)*Užs2!L99,0)))))</f>
        <v>0</v>
      </c>
      <c r="Y60" s="92">
        <f>SUM(IF(Užs2!F99="PVC-42/2mm",(Užs2!E99/1000)*Užs2!L99,0)+(IF(Užs2!G99="PVC-42/2mm",(Užs2!E99/1000)*Užs2!L99,0)+(IF(Užs2!I99="PVC-42/2mm",(Užs2!H99/1000)*Užs2!L99,0)+(IF(Užs2!J99="PVC-42/2mm",(Užs2!H99/1000)*Užs2!L99,0)))))</f>
        <v>0</v>
      </c>
      <c r="Z60" s="313">
        <f>SUM(IF(Užs2!F99="BESIULIS-08mm",(Užs2!E99/1000)*Užs2!L99,0)+(IF(Užs2!G99="BESIULIS-08mm",(Užs2!E99/1000)*Užs2!L99,0)+(IF(Užs2!I99="BESIULIS-08mm",(Užs2!H99/1000)*Užs2!L99,0)+(IF(Užs2!J99="BESIULIS-08mm",(Užs2!H99/1000)*Užs2!L99,0)))))</f>
        <v>0</v>
      </c>
      <c r="AA60" s="313">
        <f>SUM(IF(Užs2!F99="BESIULIS-1mm",(Užs2!E99/1000)*Užs2!L99,0)+(IF(Užs2!G99="BESIULIS-1mm",(Užs2!E99/1000)*Užs2!L99,0)+(IF(Užs2!I99="BESIULIS-1mm",(Užs2!H99/1000)*Užs2!L99,0)+(IF(Užs2!J99="BESIULIS-1mm",(Užs2!H99/1000)*Užs2!L99,0)))))</f>
        <v>0</v>
      </c>
      <c r="AB60" s="313">
        <f>SUM(IF(Užs2!F99="BESIULIS-2mm",(Užs2!E99/1000)*Užs2!L99,0)+(IF(Užs2!G99="BESIULIS-2mm",(Užs2!E99/1000)*Užs2!L99,0)+(IF(Užs2!I99="BESIULIS-2mm",(Užs2!H99/1000)*Užs2!L99,0)+(IF(Užs2!J99="BESIULIS-2mm",(Užs2!H99/1000)*Užs2!L99,0)))))</f>
        <v>0</v>
      </c>
      <c r="AC60" s="93">
        <f>SUM(IF(Užs2!F99="KLIEN-PVC-04mm",(Užs2!E99/1000)*Užs2!L99,0)+(IF(Užs2!G99="KLIEN-PVC-04mm",(Užs2!E99/1000)*Užs2!L99,0)+(IF(Užs2!I99="KLIEN-PVC-04mm",(Užs2!H99/1000)*Užs2!L99,0)+(IF(Užs2!J99="KLIEN-PVC-04mm",(Užs2!H99/1000)*Užs2!L99,0)))))</f>
        <v>0</v>
      </c>
      <c r="AD60" s="93">
        <f>SUM(IF(Užs2!F99="KLIEN-PVC-06mm",(Užs2!E99/1000)*Užs2!L99,0)+(IF(Užs2!G99="KLIEN-PVC-06mm",(Užs2!E99/1000)*Užs2!L99,0)+(IF(Užs2!I99="KLIEN-PVC-06mm",(Užs2!H99/1000)*Užs2!L99,0)+(IF(Užs2!J99="KLIEN-PVC-06mm",(Užs2!H99/1000)*Užs2!L99,0)))))</f>
        <v>0</v>
      </c>
      <c r="AE60" s="93">
        <f>SUM(IF(Užs2!F99="KLIEN-PVC-08mm",(Užs2!E99/1000)*Užs2!L99,0)+(IF(Užs2!G99="KLIEN-PVC-08mm",(Užs2!E99/1000)*Užs2!L99,0)+(IF(Užs2!I99="KLIEN-PVC-08mm",(Užs2!H99/1000)*Užs2!L99,0)+(IF(Užs2!J99="KLIEN-PVC-08mm",(Užs2!H99/1000)*Užs2!L99,0)))))</f>
        <v>0</v>
      </c>
      <c r="AF60" s="93">
        <f>SUM(IF(Užs2!F99="KLIEN-PVC-1mm",(Užs2!E99/1000)*Užs2!L99,0)+(IF(Užs2!G99="KLIEN-PVC-1mm",(Užs2!E99/1000)*Užs2!L99,0)+(IF(Užs2!I99="KLIEN-PVC-1mm",(Užs2!H99/1000)*Užs2!L99,0)+(IF(Užs2!J99="KLIEN-PVC-1mm",(Užs2!H99/1000)*Užs2!L99,0)))))</f>
        <v>0</v>
      </c>
      <c r="AG60" s="93">
        <f>SUM(IF(Užs2!F99="KLIEN-PVC-2mm",(Užs2!E99/1000)*Užs2!L99,0)+(IF(Užs2!G99="KLIEN-PVC-2mm",(Užs2!E99/1000)*Užs2!L99,0)+(IF(Užs2!I99="KLIEN-PVC-2mm",(Užs2!H99/1000)*Užs2!L99,0)+(IF(Užs2!J99="KLIEN-PVC-2mm",(Užs2!H99/1000)*Užs2!L99,0)))))</f>
        <v>0</v>
      </c>
      <c r="AH60" s="93">
        <f>SUM(IF(Užs2!F99="KLIEN-PVC-42/2mm",(Užs2!E99/1000)*Užs2!L99,0)+(IF(Užs2!G99="KLIEN-PVC-42/2mm",(Užs2!E99/1000)*Užs2!L99,0)+(IF(Užs2!I99="KLIEN-PVC-42/2mm",(Užs2!H99/1000)*Užs2!L99,0)+(IF(Užs2!J99="KLIEN-PVC-42/2mm",(Užs2!H99/1000)*Užs2!L99,0)))))</f>
        <v>0</v>
      </c>
      <c r="AI60" s="315">
        <f>SUM(IF(Užs2!F99="KLIEN-BESIUL-08mm",(Užs2!E99/1000)*Užs2!L99,0)+(IF(Užs2!G99="KLIEN-BESIUL-08mm",(Užs2!E99/1000)*Užs2!L99,0)+(IF(Užs2!I99="KLIEN-BESIUL-08mm",(Užs2!H99/1000)*Užs2!L99,0)+(IF(Užs2!J99="KLIEN-BESIUL-08mm",(Užs2!H99/1000)*Užs2!L99,0)))))</f>
        <v>0</v>
      </c>
      <c r="AJ60" s="315">
        <f>SUM(IF(Užs2!F99="KLIEN-BESIUL-1mm",(Užs2!E99/1000)*Užs2!L99,0)+(IF(Užs2!G99="KLIEN-BESIUL-1mm",(Užs2!E99/1000)*Užs2!L99,0)+(IF(Užs2!I99="KLIEN-BESIUL-1mm",(Užs2!H99/1000)*Užs2!L99,0)+(IF(Užs2!J99="KLIEN-BESIUL-1mm",(Užs2!H99/1000)*Užs2!L99,0)))))</f>
        <v>0</v>
      </c>
      <c r="AK60" s="315">
        <f>SUM(IF(Užs2!F99="KLIEN-BESIUL-2mm",(Užs2!E99/1000)*Užs2!L99,0)+(IF(Užs2!G99="KLIEN-BESIUL-2mm",(Užs2!E99/1000)*Užs2!L99,0)+(IF(Užs2!I99="KLIEN-BESIUL-2mm",(Užs2!H99/1000)*Užs2!L99,0)+(IF(Užs2!J99="KLIEN-BESIUL-2mm",(Užs2!H99/1000)*Užs2!L99,0)))))</f>
        <v>0</v>
      </c>
      <c r="AL60" s="94">
        <f>SUM(IF(Užs2!F99="NE-PL-PVC-04mm",(Užs2!E99/1000)*Užs2!L99,0)+(IF(Užs2!G99="NE-PL-PVC-04mm",(Užs2!E99/1000)*Užs2!L99,0)+(IF(Užs2!I99="NE-PL-PVC-04mm",(Užs2!H99/1000)*Užs2!L99,0)+(IF(Užs2!J99="NE-PL-PVC-04mm",(Užs2!H99/1000)*Užs2!L99,0)))))</f>
        <v>0</v>
      </c>
      <c r="AM60" s="94">
        <f>SUM(IF(Užs2!F99="NE-PL-PVC-06mm",(Užs2!E99/1000)*Užs2!L99,0)+(IF(Užs2!G99="NE-PL-PVC-06mm",(Užs2!E99/1000)*Užs2!L99,0)+(IF(Užs2!I99="NE-PL-PVC-06mm",(Užs2!H99/1000)*Užs2!L99,0)+(IF(Užs2!J99="NE-PL-PVC-06mm",(Užs2!H99/1000)*Užs2!L99,0)))))</f>
        <v>0</v>
      </c>
      <c r="AN60" s="94">
        <f>SUM(IF(Užs2!F99="NE-PL-PVC-08mm",(Užs2!E99/1000)*Užs2!L99,0)+(IF(Užs2!G99="NE-PL-PVC-08mm",(Užs2!E99/1000)*Užs2!L99,0)+(IF(Užs2!I99="NE-PL-PVC-08mm",(Užs2!H99/1000)*Užs2!L99,0)+(IF(Užs2!J99="NE-PL-PVC-08mm",(Užs2!H99/1000)*Užs2!L99,0)))))</f>
        <v>0</v>
      </c>
      <c r="AO60" s="94">
        <f>SUM(IF(Užs2!F99="NE-PL-PVC-1mm",(Užs2!E99/1000)*Užs2!L99,0)+(IF(Užs2!G99="NE-PL-PVC-1mm",(Užs2!E99/1000)*Užs2!L99,0)+(IF(Užs2!I99="NE-PL-PVC-1mm",(Užs2!H99/1000)*Užs2!L99,0)+(IF(Užs2!J99="NE-PL-PVC-1mm",(Užs2!H99/1000)*Užs2!L99,0)))))</f>
        <v>0</v>
      </c>
      <c r="AP60" s="94">
        <f>SUM(IF(Užs2!F99="NE-PL-PVC-2mm",(Užs2!E99/1000)*Užs2!L99,0)+(IF(Užs2!G99="NE-PL-PVC-2mm",(Užs2!E99/1000)*Užs2!L99,0)+(IF(Užs2!I99="NE-PL-PVC-2mm",(Užs2!H99/1000)*Užs2!L99,0)+(IF(Užs2!J99="NE-PL-PVC-2mm",(Užs2!H99/1000)*Užs2!L99,0)))))</f>
        <v>0</v>
      </c>
      <c r="AQ60" s="94">
        <f>SUM(IF(Užs2!F99="NE-PL-PVC-42/2mm",(Užs2!E99/1000)*Užs2!L99,0)+(IF(Užs2!G99="NE-PL-PVC-42/2mm",(Užs2!E99/1000)*Užs2!L99,0)+(IF(Užs2!I99="NE-PL-PVC-42/2mm",(Užs2!H99/1000)*Užs2!L99,0)+(IF(Užs2!J99="NE-PL-PVC-42/2mm",(Užs2!H99/1000)*Užs2!L99,0)))))</f>
        <v>0</v>
      </c>
      <c r="AR60" s="79"/>
    </row>
    <row r="61" spans="1:44" ht="16.8">
      <c r="A61" s="79"/>
      <c r="B61" s="79"/>
      <c r="C61" s="95"/>
      <c r="D61" s="79"/>
      <c r="E61" s="79"/>
      <c r="F61" s="79"/>
      <c r="G61" s="79"/>
      <c r="H61" s="79"/>
      <c r="I61" s="79"/>
      <c r="J61" s="79"/>
      <c r="K61" s="87">
        <v>60</v>
      </c>
      <c r="L61" s="88">
        <f>Užs2!L100</f>
        <v>0</v>
      </c>
      <c r="M61" s="89">
        <f>(Užs2!E100/1000)*(Užs2!H100/1000)*Užs2!L100</f>
        <v>0</v>
      </c>
      <c r="N61" s="90">
        <f>SUM(IF(Užs2!F100="MEL",(Užs2!E100/1000)*Užs2!L100,0)+(IF(Užs2!G100="MEL",(Užs2!E100/1000)*Užs2!L100,0)+(IF(Užs2!I100="MEL",(Užs2!H100/1000)*Užs2!L100,0)+(IF(Užs2!J100="MEL",(Užs2!H100/1000)*Užs2!L100,0)))))</f>
        <v>0</v>
      </c>
      <c r="O61" s="91">
        <f>SUM(IF(Užs2!F100="MEL-BALTAS",(Užs2!E100/1000)*Užs2!L100,0)+(IF(Užs2!G100="MEL-BALTAS",(Užs2!E100/1000)*Užs2!L100,0)+(IF(Užs2!I100="MEL-BALTAS",(Užs2!H100/1000)*Užs2!L100,0)+(IF(Užs2!J100="MEL-BALTAS",(Užs2!H100/1000)*Užs2!L100,0)))))</f>
        <v>0</v>
      </c>
      <c r="P61" s="91">
        <f>SUM(IF(Užs2!F100="MEL-PILKAS",(Užs2!E100/1000)*Užs2!L100,0)+(IF(Užs2!G100="MEL-PILKAS",(Užs2!E100/1000)*Užs2!L100,0)+(IF(Užs2!I100="MEL-PILKAS",(Užs2!H100/1000)*Užs2!L100,0)+(IF(Užs2!J100="MEL-PILKAS",(Užs2!H100/1000)*Užs2!L100,0)))))</f>
        <v>0</v>
      </c>
      <c r="Q61" s="91">
        <f>SUM(IF(Užs2!F100="MEL-KLIENTO",(Užs2!E100/1000)*Užs2!L100,0)+(IF(Užs2!G100="MEL-KLIENTO",(Užs2!E100/1000)*Užs2!L100,0)+(IF(Užs2!I100="MEL-KLIENTO",(Užs2!H100/1000)*Užs2!L100,0)+(IF(Užs2!J100="MEL-KLIENTO",(Užs2!H100/1000)*Užs2!L100,0)))))</f>
        <v>0</v>
      </c>
      <c r="R61" s="91">
        <f>SUM(IF(Užs2!F100="MEL-NE-PL",(Užs2!E100/1000)*Užs2!L100,0)+(IF(Užs2!G100="MEL-NE-PL",(Užs2!E100/1000)*Užs2!L100,0)+(IF(Užs2!I100="MEL-NE-PL",(Užs2!H100/1000)*Užs2!L100,0)+(IF(Užs2!J100="MEL-NE-PL",(Užs2!H100/1000)*Užs2!L100,0)))))</f>
        <v>0</v>
      </c>
      <c r="S61" s="91">
        <f>SUM(IF(Užs2!F100="MEL-40mm",(Užs2!E100/1000)*Užs2!L100,0)+(IF(Užs2!G100="MEL-40mm",(Užs2!E100/1000)*Užs2!L100,0)+(IF(Užs2!I100="MEL-40mm",(Užs2!H100/1000)*Užs2!L100,0)+(IF(Užs2!J100="MEL-40mm",(Užs2!H100/1000)*Užs2!L100,0)))))</f>
        <v>0</v>
      </c>
      <c r="T61" s="92">
        <f>SUM(IF(Užs2!F100="PVC-04mm",(Užs2!E100/1000)*Užs2!L100,0)+(IF(Užs2!G100="PVC-04mm",(Užs2!E100/1000)*Užs2!L100,0)+(IF(Užs2!I100="PVC-04mm",(Užs2!H100/1000)*Užs2!L100,0)+(IF(Užs2!J100="PVC-04mm",(Užs2!H100/1000)*Užs2!L100,0)))))</f>
        <v>0</v>
      </c>
      <c r="U61" s="92">
        <f>SUM(IF(Užs2!F100="PVC-06mm",(Užs2!E100/1000)*Užs2!L100,0)+(IF(Užs2!G100="PVC-06mm",(Užs2!E100/1000)*Užs2!L100,0)+(IF(Užs2!I100="PVC-06mm",(Užs2!H100/1000)*Užs2!L100,0)+(IF(Užs2!J100="PVC-06mm",(Užs2!H100/1000)*Užs2!L100,0)))))</f>
        <v>0</v>
      </c>
      <c r="V61" s="92">
        <f>SUM(IF(Užs2!F100="PVC-08mm",(Užs2!E100/1000)*Užs2!L100,0)+(IF(Užs2!G100="PVC-08mm",(Užs2!E100/1000)*Užs2!L100,0)+(IF(Užs2!I100="PVC-08mm",(Užs2!H100/1000)*Užs2!L100,0)+(IF(Užs2!J100="PVC-08mm",(Užs2!H100/1000)*Užs2!L100,0)))))</f>
        <v>0</v>
      </c>
      <c r="W61" s="92">
        <f>SUM(IF(Užs2!F100="PVC-1mm",(Užs2!E100/1000)*Užs2!L100,0)+(IF(Užs2!G100="PVC-1mm",(Užs2!E100/1000)*Užs2!L100,0)+(IF(Užs2!I100="PVC-1mm",(Užs2!H100/1000)*Užs2!L100,0)+(IF(Užs2!J100="PVC-1mm",(Užs2!H100/1000)*Užs2!L100,0)))))</f>
        <v>0</v>
      </c>
      <c r="X61" s="92">
        <f>SUM(IF(Užs2!F100="PVC-2mm",(Užs2!E100/1000)*Užs2!L100,0)+(IF(Užs2!G100="PVC-2mm",(Užs2!E100/1000)*Užs2!L100,0)+(IF(Užs2!I100="PVC-2mm",(Užs2!H100/1000)*Užs2!L100,0)+(IF(Užs2!J100="PVC-2mm",(Užs2!H100/1000)*Užs2!L100,0)))))</f>
        <v>0</v>
      </c>
      <c r="Y61" s="92">
        <f>SUM(IF(Užs2!F100="PVC-42/2mm",(Užs2!E100/1000)*Užs2!L100,0)+(IF(Užs2!G100="PVC-42/2mm",(Užs2!E100/1000)*Užs2!L100,0)+(IF(Užs2!I100="PVC-42/2mm",(Užs2!H100/1000)*Užs2!L100,0)+(IF(Užs2!J100="PVC-42/2mm",(Užs2!H100/1000)*Užs2!L100,0)))))</f>
        <v>0</v>
      </c>
      <c r="Z61" s="313">
        <f>SUM(IF(Užs2!F100="BESIULIS-08mm",(Užs2!E100/1000)*Užs2!L100,0)+(IF(Užs2!G100="BESIULIS-08mm",(Užs2!E100/1000)*Užs2!L100,0)+(IF(Užs2!I100="BESIULIS-08mm",(Užs2!H100/1000)*Užs2!L100,0)+(IF(Užs2!J100="BESIULIS-08mm",(Užs2!H100/1000)*Užs2!L100,0)))))</f>
        <v>0</v>
      </c>
      <c r="AA61" s="313">
        <f>SUM(IF(Užs2!F100="BESIULIS-1mm",(Užs2!E100/1000)*Užs2!L100,0)+(IF(Užs2!G100="BESIULIS-1mm",(Užs2!E100/1000)*Užs2!L100,0)+(IF(Užs2!I100="BESIULIS-1mm",(Užs2!H100/1000)*Užs2!L100,0)+(IF(Užs2!J100="BESIULIS-1mm",(Užs2!H100/1000)*Užs2!L100,0)))))</f>
        <v>0</v>
      </c>
      <c r="AB61" s="313">
        <f>SUM(IF(Užs2!F100="BESIULIS-2mm",(Užs2!E100/1000)*Užs2!L100,0)+(IF(Užs2!G100="BESIULIS-2mm",(Užs2!E100/1000)*Užs2!L100,0)+(IF(Užs2!I100="BESIULIS-2mm",(Užs2!H100/1000)*Užs2!L100,0)+(IF(Užs2!J100="BESIULIS-2mm",(Užs2!H100/1000)*Užs2!L100,0)))))</f>
        <v>0</v>
      </c>
      <c r="AC61" s="93">
        <f>SUM(IF(Užs2!F100="KLIEN-PVC-04mm",(Užs2!E100/1000)*Užs2!L100,0)+(IF(Užs2!G100="KLIEN-PVC-04mm",(Užs2!E100/1000)*Užs2!L100,0)+(IF(Užs2!I100="KLIEN-PVC-04mm",(Užs2!H100/1000)*Užs2!L100,0)+(IF(Užs2!J100="KLIEN-PVC-04mm",(Užs2!H100/1000)*Užs2!L100,0)))))</f>
        <v>0</v>
      </c>
      <c r="AD61" s="93">
        <f>SUM(IF(Užs2!F100="KLIEN-PVC-06mm",(Užs2!E100/1000)*Užs2!L100,0)+(IF(Užs2!G100="KLIEN-PVC-06mm",(Užs2!E100/1000)*Užs2!L100,0)+(IF(Užs2!I100="KLIEN-PVC-06mm",(Užs2!H100/1000)*Užs2!L100,0)+(IF(Užs2!J100="KLIEN-PVC-06mm",(Užs2!H100/1000)*Užs2!L100,0)))))</f>
        <v>0</v>
      </c>
      <c r="AE61" s="93">
        <f>SUM(IF(Užs2!F100="KLIEN-PVC-08mm",(Užs2!E100/1000)*Užs2!L100,0)+(IF(Užs2!G100="KLIEN-PVC-08mm",(Užs2!E100/1000)*Užs2!L100,0)+(IF(Užs2!I100="KLIEN-PVC-08mm",(Užs2!H100/1000)*Užs2!L100,0)+(IF(Užs2!J100="KLIEN-PVC-08mm",(Užs2!H100/1000)*Užs2!L100,0)))))</f>
        <v>0</v>
      </c>
      <c r="AF61" s="93">
        <f>SUM(IF(Užs2!F100="KLIEN-PVC-1mm",(Užs2!E100/1000)*Užs2!L100,0)+(IF(Užs2!G100="KLIEN-PVC-1mm",(Užs2!E100/1000)*Užs2!L100,0)+(IF(Užs2!I100="KLIEN-PVC-1mm",(Užs2!H100/1000)*Užs2!L100,0)+(IF(Užs2!J100="KLIEN-PVC-1mm",(Užs2!H100/1000)*Užs2!L100,0)))))</f>
        <v>0</v>
      </c>
      <c r="AG61" s="93">
        <f>SUM(IF(Užs2!F100="KLIEN-PVC-2mm",(Užs2!E100/1000)*Užs2!L100,0)+(IF(Užs2!G100="KLIEN-PVC-2mm",(Užs2!E100/1000)*Užs2!L100,0)+(IF(Užs2!I100="KLIEN-PVC-2mm",(Užs2!H100/1000)*Užs2!L100,0)+(IF(Užs2!J100="KLIEN-PVC-2mm",(Užs2!H100/1000)*Užs2!L100,0)))))</f>
        <v>0</v>
      </c>
      <c r="AH61" s="93">
        <f>SUM(IF(Užs2!F100="KLIEN-PVC-42/2mm",(Užs2!E100/1000)*Užs2!L100,0)+(IF(Užs2!G100="KLIEN-PVC-42/2mm",(Užs2!E100/1000)*Užs2!L100,0)+(IF(Užs2!I100="KLIEN-PVC-42/2mm",(Užs2!H100/1000)*Užs2!L100,0)+(IF(Užs2!J100="KLIEN-PVC-42/2mm",(Užs2!H100/1000)*Užs2!L100,0)))))</f>
        <v>0</v>
      </c>
      <c r="AI61" s="315">
        <f>SUM(IF(Užs2!F100="KLIEN-BESIUL-08mm",(Užs2!E100/1000)*Užs2!L100,0)+(IF(Užs2!G100="KLIEN-BESIUL-08mm",(Užs2!E100/1000)*Užs2!L100,0)+(IF(Užs2!I100="KLIEN-BESIUL-08mm",(Užs2!H100/1000)*Užs2!L100,0)+(IF(Užs2!J100="KLIEN-BESIUL-08mm",(Užs2!H100/1000)*Užs2!L100,0)))))</f>
        <v>0</v>
      </c>
      <c r="AJ61" s="315">
        <f>SUM(IF(Užs2!F100="KLIEN-BESIUL-1mm",(Užs2!E100/1000)*Užs2!L100,0)+(IF(Užs2!G100="KLIEN-BESIUL-1mm",(Užs2!E100/1000)*Užs2!L100,0)+(IF(Užs2!I100="KLIEN-BESIUL-1mm",(Užs2!H100/1000)*Užs2!L100,0)+(IF(Užs2!J100="KLIEN-BESIUL-1mm",(Užs2!H100/1000)*Užs2!L100,0)))))</f>
        <v>0</v>
      </c>
      <c r="AK61" s="315">
        <f>SUM(IF(Užs2!F100="KLIEN-BESIUL-2mm",(Užs2!E100/1000)*Užs2!L100,0)+(IF(Užs2!G100="KLIEN-BESIUL-2mm",(Užs2!E100/1000)*Užs2!L100,0)+(IF(Užs2!I100="KLIEN-BESIUL-2mm",(Užs2!H100/1000)*Užs2!L100,0)+(IF(Užs2!J100="KLIEN-BESIUL-2mm",(Užs2!H100/1000)*Užs2!L100,0)))))</f>
        <v>0</v>
      </c>
      <c r="AL61" s="94">
        <f>SUM(IF(Užs2!F100="NE-PL-PVC-04mm",(Užs2!E100/1000)*Užs2!L100,0)+(IF(Užs2!G100="NE-PL-PVC-04mm",(Užs2!E100/1000)*Užs2!L100,0)+(IF(Užs2!I100="NE-PL-PVC-04mm",(Užs2!H100/1000)*Užs2!L100,0)+(IF(Užs2!J100="NE-PL-PVC-04mm",(Užs2!H100/1000)*Užs2!L100,0)))))</f>
        <v>0</v>
      </c>
      <c r="AM61" s="94">
        <f>SUM(IF(Užs2!F100="NE-PL-PVC-06mm",(Užs2!E100/1000)*Užs2!L100,0)+(IF(Užs2!G100="NE-PL-PVC-06mm",(Užs2!E100/1000)*Užs2!L100,0)+(IF(Užs2!I100="NE-PL-PVC-06mm",(Užs2!H100/1000)*Užs2!L100,0)+(IF(Užs2!J100="NE-PL-PVC-06mm",(Užs2!H100/1000)*Užs2!L100,0)))))</f>
        <v>0</v>
      </c>
      <c r="AN61" s="94">
        <f>SUM(IF(Užs2!F100="NE-PL-PVC-08mm",(Užs2!E100/1000)*Užs2!L100,0)+(IF(Užs2!G100="NE-PL-PVC-08mm",(Užs2!E100/1000)*Užs2!L100,0)+(IF(Užs2!I100="NE-PL-PVC-08mm",(Užs2!H100/1000)*Užs2!L100,0)+(IF(Užs2!J100="NE-PL-PVC-08mm",(Užs2!H100/1000)*Užs2!L100,0)))))</f>
        <v>0</v>
      </c>
      <c r="AO61" s="94">
        <f>SUM(IF(Užs2!F100="NE-PL-PVC-1mm",(Užs2!E100/1000)*Užs2!L100,0)+(IF(Užs2!G100="NE-PL-PVC-1mm",(Užs2!E100/1000)*Užs2!L100,0)+(IF(Užs2!I100="NE-PL-PVC-1mm",(Užs2!H100/1000)*Užs2!L100,0)+(IF(Užs2!J100="NE-PL-PVC-1mm",(Užs2!H100/1000)*Užs2!L100,0)))))</f>
        <v>0</v>
      </c>
      <c r="AP61" s="94">
        <f>SUM(IF(Užs2!F100="NE-PL-PVC-2mm",(Užs2!E100/1000)*Užs2!L100,0)+(IF(Užs2!G100="NE-PL-PVC-2mm",(Užs2!E100/1000)*Užs2!L100,0)+(IF(Užs2!I100="NE-PL-PVC-2mm",(Užs2!H100/1000)*Užs2!L100,0)+(IF(Užs2!J100="NE-PL-PVC-2mm",(Užs2!H100/1000)*Užs2!L100,0)))))</f>
        <v>0</v>
      </c>
      <c r="AQ61" s="94">
        <f>SUM(IF(Užs2!F100="NE-PL-PVC-42/2mm",(Užs2!E100/1000)*Užs2!L100,0)+(IF(Užs2!G100="NE-PL-PVC-42/2mm",(Užs2!E100/1000)*Užs2!L100,0)+(IF(Užs2!I100="NE-PL-PVC-42/2mm",(Užs2!H100/1000)*Užs2!L100,0)+(IF(Užs2!J100="NE-PL-PVC-42/2mm",(Užs2!H100/1000)*Užs2!L100,0)))))</f>
        <v>0</v>
      </c>
      <c r="AR61" s="79"/>
    </row>
    <row r="62" spans="1:44" ht="16.8">
      <c r="A62" s="79"/>
      <c r="B62" s="79"/>
      <c r="C62" s="95"/>
      <c r="D62" s="79"/>
      <c r="E62" s="79"/>
      <c r="F62" s="79"/>
      <c r="G62" s="79"/>
      <c r="H62" s="79"/>
      <c r="I62" s="79"/>
      <c r="J62" s="79"/>
      <c r="K62" s="87">
        <v>61</v>
      </c>
      <c r="L62" s="88">
        <f>Užs2!L101</f>
        <v>0</v>
      </c>
      <c r="M62" s="89">
        <f>(Užs2!E101/1000)*(Užs2!H101/1000)*Užs2!L101</f>
        <v>0</v>
      </c>
      <c r="N62" s="90">
        <f>SUM(IF(Užs2!F101="MEL",(Užs2!E101/1000)*Užs2!L101,0)+(IF(Užs2!G101="MEL",(Užs2!E101/1000)*Užs2!L101,0)+(IF(Užs2!I101="MEL",(Užs2!H101/1000)*Užs2!L101,0)+(IF(Užs2!J101="MEL",(Užs2!H101/1000)*Užs2!L101,0)))))</f>
        <v>0</v>
      </c>
      <c r="O62" s="91">
        <f>SUM(IF(Užs2!F101="MEL-BALTAS",(Užs2!E101/1000)*Užs2!L101,0)+(IF(Užs2!G101="MEL-BALTAS",(Užs2!E101/1000)*Užs2!L101,0)+(IF(Užs2!I101="MEL-BALTAS",(Užs2!H101/1000)*Užs2!L101,0)+(IF(Užs2!J101="MEL-BALTAS",(Užs2!H101/1000)*Užs2!L101,0)))))</f>
        <v>0</v>
      </c>
      <c r="P62" s="91">
        <f>SUM(IF(Užs2!F101="MEL-PILKAS",(Užs2!E101/1000)*Užs2!L101,0)+(IF(Užs2!G101="MEL-PILKAS",(Užs2!E101/1000)*Užs2!L101,0)+(IF(Užs2!I101="MEL-PILKAS",(Užs2!H101/1000)*Užs2!L101,0)+(IF(Užs2!J101="MEL-PILKAS",(Užs2!H101/1000)*Užs2!L101,0)))))</f>
        <v>0</v>
      </c>
      <c r="Q62" s="91">
        <f>SUM(IF(Užs2!F101="MEL-KLIENTO",(Užs2!E101/1000)*Užs2!L101,0)+(IF(Užs2!G101="MEL-KLIENTO",(Užs2!E101/1000)*Užs2!L101,0)+(IF(Užs2!I101="MEL-KLIENTO",(Užs2!H101/1000)*Užs2!L101,0)+(IF(Užs2!J101="MEL-KLIENTO",(Užs2!H101/1000)*Užs2!L101,0)))))</f>
        <v>0</v>
      </c>
      <c r="R62" s="91">
        <f>SUM(IF(Užs2!F101="MEL-NE-PL",(Užs2!E101/1000)*Užs2!L101,0)+(IF(Užs2!G101="MEL-NE-PL",(Užs2!E101/1000)*Užs2!L101,0)+(IF(Užs2!I101="MEL-NE-PL",(Užs2!H101/1000)*Užs2!L101,0)+(IF(Užs2!J101="MEL-NE-PL",(Užs2!H101/1000)*Užs2!L101,0)))))</f>
        <v>0</v>
      </c>
      <c r="S62" s="91">
        <f>SUM(IF(Užs2!F101="MEL-40mm",(Užs2!E101/1000)*Užs2!L101,0)+(IF(Užs2!G101="MEL-40mm",(Užs2!E101/1000)*Užs2!L101,0)+(IF(Užs2!I101="MEL-40mm",(Užs2!H101/1000)*Užs2!L101,0)+(IF(Užs2!J101="MEL-40mm",(Užs2!H101/1000)*Užs2!L101,0)))))</f>
        <v>0</v>
      </c>
      <c r="T62" s="92">
        <f>SUM(IF(Užs2!F101="PVC-04mm",(Užs2!E101/1000)*Užs2!L101,0)+(IF(Užs2!G101="PVC-04mm",(Užs2!E101/1000)*Užs2!L101,0)+(IF(Užs2!I101="PVC-04mm",(Užs2!H101/1000)*Užs2!L101,0)+(IF(Užs2!J101="PVC-04mm",(Užs2!H101/1000)*Užs2!L101,0)))))</f>
        <v>0</v>
      </c>
      <c r="U62" s="92">
        <f>SUM(IF(Užs2!F101="PVC-06mm",(Užs2!E101/1000)*Užs2!L101,0)+(IF(Užs2!G101="PVC-06mm",(Užs2!E101/1000)*Užs2!L101,0)+(IF(Užs2!I101="PVC-06mm",(Užs2!H101/1000)*Užs2!L101,0)+(IF(Užs2!J101="PVC-06mm",(Užs2!H101/1000)*Užs2!L101,0)))))</f>
        <v>0</v>
      </c>
      <c r="V62" s="92">
        <f>SUM(IF(Užs2!F101="PVC-08mm",(Užs2!E101/1000)*Užs2!L101,0)+(IF(Užs2!G101="PVC-08mm",(Užs2!E101/1000)*Užs2!L101,0)+(IF(Užs2!I101="PVC-08mm",(Užs2!H101/1000)*Užs2!L101,0)+(IF(Užs2!J101="PVC-08mm",(Užs2!H101/1000)*Užs2!L101,0)))))</f>
        <v>0</v>
      </c>
      <c r="W62" s="92">
        <f>SUM(IF(Užs2!F101="PVC-1mm",(Užs2!E101/1000)*Užs2!L101,0)+(IF(Užs2!G101="PVC-1mm",(Užs2!E101/1000)*Užs2!L101,0)+(IF(Užs2!I101="PVC-1mm",(Užs2!H101/1000)*Užs2!L101,0)+(IF(Užs2!J101="PVC-1mm",(Užs2!H101/1000)*Užs2!L101,0)))))</f>
        <v>0</v>
      </c>
      <c r="X62" s="92">
        <f>SUM(IF(Užs2!F101="PVC-2mm",(Užs2!E101/1000)*Užs2!L101,0)+(IF(Užs2!G101="PVC-2mm",(Užs2!E101/1000)*Užs2!L101,0)+(IF(Užs2!I101="PVC-2mm",(Užs2!H101/1000)*Užs2!L101,0)+(IF(Užs2!J101="PVC-2mm",(Užs2!H101/1000)*Užs2!L101,0)))))</f>
        <v>0</v>
      </c>
      <c r="Y62" s="92">
        <f>SUM(IF(Užs2!F101="PVC-42/2mm",(Užs2!E101/1000)*Užs2!L101,0)+(IF(Užs2!G101="PVC-42/2mm",(Užs2!E101/1000)*Užs2!L101,0)+(IF(Užs2!I101="PVC-42/2mm",(Užs2!H101/1000)*Užs2!L101,0)+(IF(Užs2!J101="PVC-42/2mm",(Užs2!H101/1000)*Užs2!L101,0)))))</f>
        <v>0</v>
      </c>
      <c r="Z62" s="313">
        <f>SUM(IF(Užs2!F101="BESIULIS-08mm",(Užs2!E101/1000)*Užs2!L101,0)+(IF(Užs2!G101="BESIULIS-08mm",(Užs2!E101/1000)*Užs2!L101,0)+(IF(Užs2!I101="BESIULIS-08mm",(Užs2!H101/1000)*Užs2!L101,0)+(IF(Užs2!J101="BESIULIS-08mm",(Užs2!H101/1000)*Užs2!L101,0)))))</f>
        <v>0</v>
      </c>
      <c r="AA62" s="313">
        <f>SUM(IF(Užs2!F101="BESIULIS-1mm",(Užs2!E101/1000)*Užs2!L101,0)+(IF(Užs2!G101="BESIULIS-1mm",(Užs2!E101/1000)*Užs2!L101,0)+(IF(Užs2!I101="BESIULIS-1mm",(Užs2!H101/1000)*Užs2!L101,0)+(IF(Užs2!J101="BESIULIS-1mm",(Užs2!H101/1000)*Užs2!L101,0)))))</f>
        <v>0</v>
      </c>
      <c r="AB62" s="313">
        <f>SUM(IF(Užs2!F101="BESIULIS-2mm",(Užs2!E101/1000)*Užs2!L101,0)+(IF(Užs2!G101="BESIULIS-2mm",(Užs2!E101/1000)*Užs2!L101,0)+(IF(Užs2!I101="BESIULIS-2mm",(Užs2!H101/1000)*Užs2!L101,0)+(IF(Užs2!J101="BESIULIS-2mm",(Užs2!H101/1000)*Užs2!L101,0)))))</f>
        <v>0</v>
      </c>
      <c r="AC62" s="93">
        <f>SUM(IF(Užs2!F101="KLIEN-PVC-04mm",(Užs2!E101/1000)*Užs2!L101,0)+(IF(Užs2!G101="KLIEN-PVC-04mm",(Užs2!E101/1000)*Užs2!L101,0)+(IF(Užs2!I101="KLIEN-PVC-04mm",(Užs2!H101/1000)*Užs2!L101,0)+(IF(Užs2!J101="KLIEN-PVC-04mm",(Užs2!H101/1000)*Užs2!L101,0)))))</f>
        <v>0</v>
      </c>
      <c r="AD62" s="93">
        <f>SUM(IF(Užs2!F101="KLIEN-PVC-06mm",(Užs2!E101/1000)*Užs2!L101,0)+(IF(Užs2!G101="KLIEN-PVC-06mm",(Užs2!E101/1000)*Užs2!L101,0)+(IF(Užs2!I101="KLIEN-PVC-06mm",(Užs2!H101/1000)*Užs2!L101,0)+(IF(Užs2!J101="KLIEN-PVC-06mm",(Užs2!H101/1000)*Užs2!L101,0)))))</f>
        <v>0</v>
      </c>
      <c r="AE62" s="93">
        <f>SUM(IF(Užs2!F101="KLIEN-PVC-08mm",(Užs2!E101/1000)*Užs2!L101,0)+(IF(Užs2!G101="KLIEN-PVC-08mm",(Užs2!E101/1000)*Užs2!L101,0)+(IF(Užs2!I101="KLIEN-PVC-08mm",(Užs2!H101/1000)*Užs2!L101,0)+(IF(Užs2!J101="KLIEN-PVC-08mm",(Užs2!H101/1000)*Užs2!L101,0)))))</f>
        <v>0</v>
      </c>
      <c r="AF62" s="93">
        <f>SUM(IF(Užs2!F101="KLIEN-PVC-1mm",(Užs2!E101/1000)*Užs2!L101,0)+(IF(Užs2!G101="KLIEN-PVC-1mm",(Užs2!E101/1000)*Užs2!L101,0)+(IF(Užs2!I101="KLIEN-PVC-1mm",(Užs2!H101/1000)*Užs2!L101,0)+(IF(Užs2!J101="KLIEN-PVC-1mm",(Užs2!H101/1000)*Užs2!L101,0)))))</f>
        <v>0</v>
      </c>
      <c r="AG62" s="93">
        <f>SUM(IF(Užs2!F101="KLIEN-PVC-2mm",(Užs2!E101/1000)*Užs2!L101,0)+(IF(Užs2!G101="KLIEN-PVC-2mm",(Užs2!E101/1000)*Užs2!L101,0)+(IF(Užs2!I101="KLIEN-PVC-2mm",(Užs2!H101/1000)*Užs2!L101,0)+(IF(Užs2!J101="KLIEN-PVC-2mm",(Užs2!H101/1000)*Užs2!L101,0)))))</f>
        <v>0</v>
      </c>
      <c r="AH62" s="93">
        <f>SUM(IF(Užs2!F101="KLIEN-PVC-42/2mm",(Užs2!E101/1000)*Užs2!L101,0)+(IF(Užs2!G101="KLIEN-PVC-42/2mm",(Užs2!E101/1000)*Užs2!L101,0)+(IF(Užs2!I101="KLIEN-PVC-42/2mm",(Užs2!H101/1000)*Užs2!L101,0)+(IF(Užs2!J101="KLIEN-PVC-42/2mm",(Užs2!H101/1000)*Užs2!L101,0)))))</f>
        <v>0</v>
      </c>
      <c r="AI62" s="315">
        <f>SUM(IF(Užs2!F101="KLIEN-BESIUL-08mm",(Užs2!E101/1000)*Užs2!L101,0)+(IF(Užs2!G101="KLIEN-BESIUL-08mm",(Užs2!E101/1000)*Užs2!L101,0)+(IF(Užs2!I101="KLIEN-BESIUL-08mm",(Užs2!H101/1000)*Užs2!L101,0)+(IF(Užs2!J101="KLIEN-BESIUL-08mm",(Užs2!H101/1000)*Užs2!L101,0)))))</f>
        <v>0</v>
      </c>
      <c r="AJ62" s="315">
        <f>SUM(IF(Užs2!F101="KLIEN-BESIUL-1mm",(Užs2!E101/1000)*Užs2!L101,0)+(IF(Užs2!G101="KLIEN-BESIUL-1mm",(Užs2!E101/1000)*Užs2!L101,0)+(IF(Užs2!I101="KLIEN-BESIUL-1mm",(Užs2!H101/1000)*Užs2!L101,0)+(IF(Užs2!J101="KLIEN-BESIUL-1mm",(Užs2!H101/1000)*Užs2!L101,0)))))</f>
        <v>0</v>
      </c>
      <c r="AK62" s="315">
        <f>SUM(IF(Užs2!F101="KLIEN-BESIUL-2mm",(Užs2!E101/1000)*Užs2!L101,0)+(IF(Užs2!G101="KLIEN-BESIUL-2mm",(Užs2!E101/1000)*Užs2!L101,0)+(IF(Užs2!I101="KLIEN-BESIUL-2mm",(Užs2!H101/1000)*Užs2!L101,0)+(IF(Užs2!J101="KLIEN-BESIUL-2mm",(Užs2!H101/1000)*Užs2!L101,0)))))</f>
        <v>0</v>
      </c>
      <c r="AL62" s="94">
        <f>SUM(IF(Užs2!F101="NE-PL-PVC-04mm",(Užs2!E101/1000)*Užs2!L101,0)+(IF(Užs2!G101="NE-PL-PVC-04mm",(Užs2!E101/1000)*Užs2!L101,0)+(IF(Užs2!I101="NE-PL-PVC-04mm",(Užs2!H101/1000)*Užs2!L101,0)+(IF(Užs2!J101="NE-PL-PVC-04mm",(Užs2!H101/1000)*Užs2!L101,0)))))</f>
        <v>0</v>
      </c>
      <c r="AM62" s="94">
        <f>SUM(IF(Užs2!F101="NE-PL-PVC-06mm",(Užs2!E101/1000)*Užs2!L101,0)+(IF(Užs2!G101="NE-PL-PVC-06mm",(Užs2!E101/1000)*Užs2!L101,0)+(IF(Užs2!I101="NE-PL-PVC-06mm",(Užs2!H101/1000)*Užs2!L101,0)+(IF(Užs2!J101="NE-PL-PVC-06mm",(Užs2!H101/1000)*Užs2!L101,0)))))</f>
        <v>0</v>
      </c>
      <c r="AN62" s="94">
        <f>SUM(IF(Užs2!F101="NE-PL-PVC-08mm",(Užs2!E101/1000)*Užs2!L101,0)+(IF(Užs2!G101="NE-PL-PVC-08mm",(Užs2!E101/1000)*Užs2!L101,0)+(IF(Užs2!I101="NE-PL-PVC-08mm",(Užs2!H101/1000)*Užs2!L101,0)+(IF(Užs2!J101="NE-PL-PVC-08mm",(Užs2!H101/1000)*Užs2!L101,0)))))</f>
        <v>0</v>
      </c>
      <c r="AO62" s="94">
        <f>SUM(IF(Užs2!F101="NE-PL-PVC-1mm",(Užs2!E101/1000)*Užs2!L101,0)+(IF(Užs2!G101="NE-PL-PVC-1mm",(Užs2!E101/1000)*Užs2!L101,0)+(IF(Užs2!I101="NE-PL-PVC-1mm",(Užs2!H101/1000)*Užs2!L101,0)+(IF(Užs2!J101="NE-PL-PVC-1mm",(Užs2!H101/1000)*Užs2!L101,0)))))</f>
        <v>0</v>
      </c>
      <c r="AP62" s="94">
        <f>SUM(IF(Užs2!F101="NE-PL-PVC-2mm",(Užs2!E101/1000)*Užs2!L101,0)+(IF(Užs2!G101="NE-PL-PVC-2mm",(Užs2!E101/1000)*Užs2!L101,0)+(IF(Užs2!I101="NE-PL-PVC-2mm",(Užs2!H101/1000)*Užs2!L101,0)+(IF(Užs2!J101="NE-PL-PVC-2mm",(Užs2!H101/1000)*Užs2!L101,0)))))</f>
        <v>0</v>
      </c>
      <c r="AQ62" s="94">
        <f>SUM(IF(Užs2!F101="NE-PL-PVC-42/2mm",(Užs2!E101/1000)*Užs2!L101,0)+(IF(Užs2!G101="NE-PL-PVC-42/2mm",(Užs2!E101/1000)*Užs2!L101,0)+(IF(Užs2!I101="NE-PL-PVC-42/2mm",(Užs2!H101/1000)*Užs2!L101,0)+(IF(Užs2!J101="NE-PL-PVC-42/2mm",(Užs2!H101/1000)*Užs2!L101,0)))))</f>
        <v>0</v>
      </c>
      <c r="AR62" s="79"/>
    </row>
    <row r="63" spans="1:44" ht="16.8">
      <c r="A63" s="79"/>
      <c r="B63" s="79"/>
      <c r="C63" s="95"/>
      <c r="D63" s="79"/>
      <c r="E63" s="79"/>
      <c r="F63" s="79"/>
      <c r="G63" s="79"/>
      <c r="H63" s="79"/>
      <c r="I63" s="79"/>
      <c r="J63" s="79"/>
      <c r="K63" s="87">
        <v>62</v>
      </c>
      <c r="L63" s="88">
        <f>Užs2!L102</f>
        <v>0</v>
      </c>
      <c r="M63" s="89">
        <f>(Užs2!E102/1000)*(Užs2!H102/1000)*Užs2!L102</f>
        <v>0</v>
      </c>
      <c r="N63" s="90">
        <f>SUM(IF(Užs2!F102="MEL",(Užs2!E102/1000)*Užs2!L102,0)+(IF(Užs2!G102="MEL",(Užs2!E102/1000)*Užs2!L102,0)+(IF(Užs2!I102="MEL",(Užs2!H102/1000)*Užs2!L102,0)+(IF(Užs2!J102="MEL",(Užs2!H102/1000)*Užs2!L102,0)))))</f>
        <v>0</v>
      </c>
      <c r="O63" s="91">
        <f>SUM(IF(Užs2!F102="MEL-BALTAS",(Užs2!E102/1000)*Užs2!L102,0)+(IF(Užs2!G102="MEL-BALTAS",(Užs2!E102/1000)*Užs2!L102,0)+(IF(Užs2!I102="MEL-BALTAS",(Užs2!H102/1000)*Užs2!L102,0)+(IF(Užs2!J102="MEL-BALTAS",(Užs2!H102/1000)*Užs2!L102,0)))))</f>
        <v>0</v>
      </c>
      <c r="P63" s="91">
        <f>SUM(IF(Užs2!F102="MEL-PILKAS",(Užs2!E102/1000)*Užs2!L102,0)+(IF(Užs2!G102="MEL-PILKAS",(Užs2!E102/1000)*Užs2!L102,0)+(IF(Užs2!I102="MEL-PILKAS",(Užs2!H102/1000)*Užs2!L102,0)+(IF(Užs2!J102="MEL-PILKAS",(Užs2!H102/1000)*Užs2!L102,0)))))</f>
        <v>0</v>
      </c>
      <c r="Q63" s="91">
        <f>SUM(IF(Užs2!F102="MEL-KLIENTO",(Užs2!E102/1000)*Užs2!L102,0)+(IF(Užs2!G102="MEL-KLIENTO",(Užs2!E102/1000)*Užs2!L102,0)+(IF(Užs2!I102="MEL-KLIENTO",(Užs2!H102/1000)*Užs2!L102,0)+(IF(Užs2!J102="MEL-KLIENTO",(Užs2!H102/1000)*Užs2!L102,0)))))</f>
        <v>0</v>
      </c>
      <c r="R63" s="91">
        <f>SUM(IF(Užs2!F102="MEL-NE-PL",(Užs2!E102/1000)*Užs2!L102,0)+(IF(Užs2!G102="MEL-NE-PL",(Užs2!E102/1000)*Užs2!L102,0)+(IF(Užs2!I102="MEL-NE-PL",(Užs2!H102/1000)*Užs2!L102,0)+(IF(Užs2!J102="MEL-NE-PL",(Užs2!H102/1000)*Užs2!L102,0)))))</f>
        <v>0</v>
      </c>
      <c r="S63" s="91">
        <f>SUM(IF(Užs2!F102="MEL-40mm",(Užs2!E102/1000)*Užs2!L102,0)+(IF(Užs2!G102="MEL-40mm",(Užs2!E102/1000)*Užs2!L102,0)+(IF(Užs2!I102="MEL-40mm",(Užs2!H102/1000)*Užs2!L102,0)+(IF(Užs2!J102="MEL-40mm",(Užs2!H102/1000)*Užs2!L102,0)))))</f>
        <v>0</v>
      </c>
      <c r="T63" s="92">
        <f>SUM(IF(Užs2!F102="PVC-04mm",(Užs2!E102/1000)*Užs2!L102,0)+(IF(Užs2!G102="PVC-04mm",(Užs2!E102/1000)*Užs2!L102,0)+(IF(Užs2!I102="PVC-04mm",(Užs2!H102/1000)*Užs2!L102,0)+(IF(Užs2!J102="PVC-04mm",(Užs2!H102/1000)*Užs2!L102,0)))))</f>
        <v>0</v>
      </c>
      <c r="U63" s="92">
        <f>SUM(IF(Užs2!F102="PVC-06mm",(Užs2!E102/1000)*Užs2!L102,0)+(IF(Užs2!G102="PVC-06mm",(Užs2!E102/1000)*Užs2!L102,0)+(IF(Užs2!I102="PVC-06mm",(Užs2!H102/1000)*Užs2!L102,0)+(IF(Užs2!J102="PVC-06mm",(Užs2!H102/1000)*Užs2!L102,0)))))</f>
        <v>0</v>
      </c>
      <c r="V63" s="92">
        <f>SUM(IF(Užs2!F102="PVC-08mm",(Užs2!E102/1000)*Užs2!L102,0)+(IF(Užs2!G102="PVC-08mm",(Užs2!E102/1000)*Užs2!L102,0)+(IF(Užs2!I102="PVC-08mm",(Užs2!H102/1000)*Užs2!L102,0)+(IF(Užs2!J102="PVC-08mm",(Užs2!H102/1000)*Užs2!L102,0)))))</f>
        <v>0</v>
      </c>
      <c r="W63" s="92">
        <f>SUM(IF(Užs2!F102="PVC-1mm",(Užs2!E102/1000)*Užs2!L102,0)+(IF(Užs2!G102="PVC-1mm",(Užs2!E102/1000)*Užs2!L102,0)+(IF(Užs2!I102="PVC-1mm",(Užs2!H102/1000)*Užs2!L102,0)+(IF(Užs2!J102="PVC-1mm",(Užs2!H102/1000)*Užs2!L102,0)))))</f>
        <v>0</v>
      </c>
      <c r="X63" s="92">
        <f>SUM(IF(Užs2!F102="PVC-2mm",(Užs2!E102/1000)*Užs2!L102,0)+(IF(Užs2!G102="PVC-2mm",(Užs2!E102/1000)*Užs2!L102,0)+(IF(Užs2!I102="PVC-2mm",(Užs2!H102/1000)*Užs2!L102,0)+(IF(Užs2!J102="PVC-2mm",(Užs2!H102/1000)*Užs2!L102,0)))))</f>
        <v>0</v>
      </c>
      <c r="Y63" s="92">
        <f>SUM(IF(Užs2!F102="PVC-42/2mm",(Užs2!E102/1000)*Užs2!L102,0)+(IF(Užs2!G102="PVC-42/2mm",(Užs2!E102/1000)*Užs2!L102,0)+(IF(Užs2!I102="PVC-42/2mm",(Užs2!H102/1000)*Užs2!L102,0)+(IF(Užs2!J102="PVC-42/2mm",(Užs2!H102/1000)*Užs2!L102,0)))))</f>
        <v>0</v>
      </c>
      <c r="Z63" s="313">
        <f>SUM(IF(Užs2!F102="BESIULIS-08mm",(Užs2!E102/1000)*Užs2!L102,0)+(IF(Užs2!G102="BESIULIS-08mm",(Užs2!E102/1000)*Užs2!L102,0)+(IF(Užs2!I102="BESIULIS-08mm",(Užs2!H102/1000)*Užs2!L102,0)+(IF(Užs2!J102="BESIULIS-08mm",(Užs2!H102/1000)*Užs2!L102,0)))))</f>
        <v>0</v>
      </c>
      <c r="AA63" s="313">
        <f>SUM(IF(Užs2!F102="BESIULIS-1mm",(Užs2!E102/1000)*Užs2!L102,0)+(IF(Užs2!G102="BESIULIS-1mm",(Užs2!E102/1000)*Užs2!L102,0)+(IF(Užs2!I102="BESIULIS-1mm",(Užs2!H102/1000)*Užs2!L102,0)+(IF(Užs2!J102="BESIULIS-1mm",(Užs2!H102/1000)*Užs2!L102,0)))))</f>
        <v>0</v>
      </c>
      <c r="AB63" s="313">
        <f>SUM(IF(Užs2!F102="BESIULIS-2mm",(Užs2!E102/1000)*Užs2!L102,0)+(IF(Užs2!G102="BESIULIS-2mm",(Užs2!E102/1000)*Užs2!L102,0)+(IF(Užs2!I102="BESIULIS-2mm",(Užs2!H102/1000)*Užs2!L102,0)+(IF(Užs2!J102="BESIULIS-2mm",(Užs2!H102/1000)*Užs2!L102,0)))))</f>
        <v>0</v>
      </c>
      <c r="AC63" s="93">
        <f>SUM(IF(Užs2!F102="KLIEN-PVC-04mm",(Užs2!E102/1000)*Užs2!L102,0)+(IF(Užs2!G102="KLIEN-PVC-04mm",(Užs2!E102/1000)*Užs2!L102,0)+(IF(Užs2!I102="KLIEN-PVC-04mm",(Užs2!H102/1000)*Užs2!L102,0)+(IF(Užs2!J102="KLIEN-PVC-04mm",(Užs2!H102/1000)*Užs2!L102,0)))))</f>
        <v>0</v>
      </c>
      <c r="AD63" s="93">
        <f>SUM(IF(Užs2!F102="KLIEN-PVC-06mm",(Užs2!E102/1000)*Užs2!L102,0)+(IF(Užs2!G102="KLIEN-PVC-06mm",(Užs2!E102/1000)*Užs2!L102,0)+(IF(Užs2!I102="KLIEN-PVC-06mm",(Užs2!H102/1000)*Užs2!L102,0)+(IF(Užs2!J102="KLIEN-PVC-06mm",(Užs2!H102/1000)*Užs2!L102,0)))))</f>
        <v>0</v>
      </c>
      <c r="AE63" s="93">
        <f>SUM(IF(Užs2!F102="KLIEN-PVC-08mm",(Užs2!E102/1000)*Užs2!L102,0)+(IF(Užs2!G102="KLIEN-PVC-08mm",(Užs2!E102/1000)*Užs2!L102,0)+(IF(Užs2!I102="KLIEN-PVC-08mm",(Užs2!H102/1000)*Užs2!L102,0)+(IF(Užs2!J102="KLIEN-PVC-08mm",(Užs2!H102/1000)*Užs2!L102,0)))))</f>
        <v>0</v>
      </c>
      <c r="AF63" s="93">
        <f>SUM(IF(Užs2!F102="KLIEN-PVC-1mm",(Užs2!E102/1000)*Užs2!L102,0)+(IF(Užs2!G102="KLIEN-PVC-1mm",(Užs2!E102/1000)*Užs2!L102,0)+(IF(Užs2!I102="KLIEN-PVC-1mm",(Užs2!H102/1000)*Užs2!L102,0)+(IF(Užs2!J102="KLIEN-PVC-1mm",(Užs2!H102/1000)*Užs2!L102,0)))))</f>
        <v>0</v>
      </c>
      <c r="AG63" s="93">
        <f>SUM(IF(Užs2!F102="KLIEN-PVC-2mm",(Užs2!E102/1000)*Užs2!L102,0)+(IF(Užs2!G102="KLIEN-PVC-2mm",(Užs2!E102/1000)*Užs2!L102,0)+(IF(Užs2!I102="KLIEN-PVC-2mm",(Užs2!H102/1000)*Užs2!L102,0)+(IF(Užs2!J102="KLIEN-PVC-2mm",(Užs2!H102/1000)*Užs2!L102,0)))))</f>
        <v>0</v>
      </c>
      <c r="AH63" s="93">
        <f>SUM(IF(Užs2!F102="KLIEN-PVC-42/2mm",(Užs2!E102/1000)*Užs2!L102,0)+(IF(Užs2!G102="KLIEN-PVC-42/2mm",(Užs2!E102/1000)*Užs2!L102,0)+(IF(Užs2!I102="KLIEN-PVC-42/2mm",(Užs2!H102/1000)*Užs2!L102,0)+(IF(Užs2!J102="KLIEN-PVC-42/2mm",(Užs2!H102/1000)*Užs2!L102,0)))))</f>
        <v>0</v>
      </c>
      <c r="AI63" s="315">
        <f>SUM(IF(Užs2!F102="KLIEN-BESIUL-08mm",(Užs2!E102/1000)*Užs2!L102,0)+(IF(Užs2!G102="KLIEN-BESIUL-08mm",(Užs2!E102/1000)*Užs2!L102,0)+(IF(Užs2!I102="KLIEN-BESIUL-08mm",(Užs2!H102/1000)*Užs2!L102,0)+(IF(Užs2!J102="KLIEN-BESIUL-08mm",(Užs2!H102/1000)*Užs2!L102,0)))))</f>
        <v>0</v>
      </c>
      <c r="AJ63" s="315">
        <f>SUM(IF(Užs2!F102="KLIEN-BESIUL-1mm",(Užs2!E102/1000)*Užs2!L102,0)+(IF(Užs2!G102="KLIEN-BESIUL-1mm",(Užs2!E102/1000)*Užs2!L102,0)+(IF(Užs2!I102="KLIEN-BESIUL-1mm",(Užs2!H102/1000)*Užs2!L102,0)+(IF(Užs2!J102="KLIEN-BESIUL-1mm",(Užs2!H102/1000)*Užs2!L102,0)))))</f>
        <v>0</v>
      </c>
      <c r="AK63" s="315">
        <f>SUM(IF(Užs2!F102="KLIEN-BESIUL-2mm",(Užs2!E102/1000)*Užs2!L102,0)+(IF(Užs2!G102="KLIEN-BESIUL-2mm",(Užs2!E102/1000)*Užs2!L102,0)+(IF(Užs2!I102="KLIEN-BESIUL-2mm",(Užs2!H102/1000)*Užs2!L102,0)+(IF(Užs2!J102="KLIEN-BESIUL-2mm",(Užs2!H102/1000)*Užs2!L102,0)))))</f>
        <v>0</v>
      </c>
      <c r="AL63" s="94">
        <f>SUM(IF(Užs2!F102="NE-PL-PVC-04mm",(Užs2!E102/1000)*Užs2!L102,0)+(IF(Užs2!G102="NE-PL-PVC-04mm",(Užs2!E102/1000)*Užs2!L102,0)+(IF(Užs2!I102="NE-PL-PVC-04mm",(Užs2!H102/1000)*Užs2!L102,0)+(IF(Užs2!J102="NE-PL-PVC-04mm",(Užs2!H102/1000)*Užs2!L102,0)))))</f>
        <v>0</v>
      </c>
      <c r="AM63" s="94">
        <f>SUM(IF(Užs2!F102="NE-PL-PVC-06mm",(Užs2!E102/1000)*Užs2!L102,0)+(IF(Užs2!G102="NE-PL-PVC-06mm",(Užs2!E102/1000)*Užs2!L102,0)+(IF(Užs2!I102="NE-PL-PVC-06mm",(Užs2!H102/1000)*Užs2!L102,0)+(IF(Užs2!J102="NE-PL-PVC-06mm",(Užs2!H102/1000)*Užs2!L102,0)))))</f>
        <v>0</v>
      </c>
      <c r="AN63" s="94">
        <f>SUM(IF(Užs2!F102="NE-PL-PVC-08mm",(Užs2!E102/1000)*Užs2!L102,0)+(IF(Užs2!G102="NE-PL-PVC-08mm",(Užs2!E102/1000)*Užs2!L102,0)+(IF(Užs2!I102="NE-PL-PVC-08mm",(Užs2!H102/1000)*Užs2!L102,0)+(IF(Užs2!J102="NE-PL-PVC-08mm",(Užs2!H102/1000)*Užs2!L102,0)))))</f>
        <v>0</v>
      </c>
      <c r="AO63" s="94">
        <f>SUM(IF(Užs2!F102="NE-PL-PVC-1mm",(Užs2!E102/1000)*Užs2!L102,0)+(IF(Užs2!G102="NE-PL-PVC-1mm",(Užs2!E102/1000)*Užs2!L102,0)+(IF(Užs2!I102="NE-PL-PVC-1mm",(Užs2!H102/1000)*Užs2!L102,0)+(IF(Užs2!J102="NE-PL-PVC-1mm",(Užs2!H102/1000)*Užs2!L102,0)))))</f>
        <v>0</v>
      </c>
      <c r="AP63" s="94">
        <f>SUM(IF(Užs2!F102="NE-PL-PVC-2mm",(Užs2!E102/1000)*Užs2!L102,0)+(IF(Užs2!G102="NE-PL-PVC-2mm",(Užs2!E102/1000)*Užs2!L102,0)+(IF(Užs2!I102="NE-PL-PVC-2mm",(Užs2!H102/1000)*Užs2!L102,0)+(IF(Užs2!J102="NE-PL-PVC-2mm",(Užs2!H102/1000)*Užs2!L102,0)))))</f>
        <v>0</v>
      </c>
      <c r="AQ63" s="94">
        <f>SUM(IF(Užs2!F102="NE-PL-PVC-42/2mm",(Užs2!E102/1000)*Užs2!L102,0)+(IF(Užs2!G102="NE-PL-PVC-42/2mm",(Užs2!E102/1000)*Užs2!L102,0)+(IF(Užs2!I102="NE-PL-PVC-42/2mm",(Užs2!H102/1000)*Užs2!L102,0)+(IF(Užs2!J102="NE-PL-PVC-42/2mm",(Užs2!H102/1000)*Užs2!L102,0)))))</f>
        <v>0</v>
      </c>
      <c r="AR63" s="79"/>
    </row>
    <row r="64" spans="1:44" ht="16.8">
      <c r="A64" s="79"/>
      <c r="B64" s="79"/>
      <c r="C64" s="95"/>
      <c r="D64" s="79"/>
      <c r="E64" s="79"/>
      <c r="F64" s="79"/>
      <c r="G64" s="79"/>
      <c r="H64" s="79"/>
      <c r="I64" s="79"/>
      <c r="J64" s="79"/>
      <c r="K64" s="87">
        <v>63</v>
      </c>
      <c r="L64" s="88">
        <f>Užs2!L103</f>
        <v>0</v>
      </c>
      <c r="M64" s="89">
        <f>(Užs2!E103/1000)*(Užs2!H103/1000)*Užs2!L103</f>
        <v>0</v>
      </c>
      <c r="N64" s="90">
        <f>SUM(IF(Užs2!F103="MEL",(Užs2!E103/1000)*Užs2!L103,0)+(IF(Užs2!G103="MEL",(Užs2!E103/1000)*Užs2!L103,0)+(IF(Užs2!I103="MEL",(Užs2!H103/1000)*Užs2!L103,0)+(IF(Užs2!J103="MEL",(Užs2!H103/1000)*Užs2!L103,0)))))</f>
        <v>0</v>
      </c>
      <c r="O64" s="91">
        <f>SUM(IF(Užs2!F103="MEL-BALTAS",(Užs2!E103/1000)*Užs2!L103,0)+(IF(Užs2!G103="MEL-BALTAS",(Užs2!E103/1000)*Užs2!L103,0)+(IF(Užs2!I103="MEL-BALTAS",(Užs2!H103/1000)*Užs2!L103,0)+(IF(Užs2!J103="MEL-BALTAS",(Užs2!H103/1000)*Užs2!L103,0)))))</f>
        <v>0</v>
      </c>
      <c r="P64" s="91">
        <f>SUM(IF(Užs2!F103="MEL-PILKAS",(Užs2!E103/1000)*Užs2!L103,0)+(IF(Užs2!G103="MEL-PILKAS",(Užs2!E103/1000)*Užs2!L103,0)+(IF(Užs2!I103="MEL-PILKAS",(Užs2!H103/1000)*Užs2!L103,0)+(IF(Užs2!J103="MEL-PILKAS",(Užs2!H103/1000)*Užs2!L103,0)))))</f>
        <v>0</v>
      </c>
      <c r="Q64" s="91">
        <f>SUM(IF(Užs2!F103="MEL-KLIENTO",(Užs2!E103/1000)*Užs2!L103,0)+(IF(Užs2!G103="MEL-KLIENTO",(Užs2!E103/1000)*Užs2!L103,0)+(IF(Užs2!I103="MEL-KLIENTO",(Užs2!H103/1000)*Užs2!L103,0)+(IF(Užs2!J103="MEL-KLIENTO",(Užs2!H103/1000)*Užs2!L103,0)))))</f>
        <v>0</v>
      </c>
      <c r="R64" s="91">
        <f>SUM(IF(Užs2!F103="MEL-NE-PL",(Užs2!E103/1000)*Užs2!L103,0)+(IF(Užs2!G103="MEL-NE-PL",(Užs2!E103/1000)*Užs2!L103,0)+(IF(Užs2!I103="MEL-NE-PL",(Užs2!H103/1000)*Užs2!L103,0)+(IF(Užs2!J103="MEL-NE-PL",(Užs2!H103/1000)*Užs2!L103,0)))))</f>
        <v>0</v>
      </c>
      <c r="S64" s="91">
        <f>SUM(IF(Užs2!F103="MEL-40mm",(Užs2!E103/1000)*Užs2!L103,0)+(IF(Užs2!G103="MEL-40mm",(Užs2!E103/1000)*Užs2!L103,0)+(IF(Užs2!I103="MEL-40mm",(Užs2!H103/1000)*Užs2!L103,0)+(IF(Užs2!J103="MEL-40mm",(Užs2!H103/1000)*Užs2!L103,0)))))</f>
        <v>0</v>
      </c>
      <c r="T64" s="92">
        <f>SUM(IF(Užs2!F103="PVC-04mm",(Užs2!E103/1000)*Užs2!L103,0)+(IF(Užs2!G103="PVC-04mm",(Užs2!E103/1000)*Užs2!L103,0)+(IF(Užs2!I103="PVC-04mm",(Užs2!H103/1000)*Užs2!L103,0)+(IF(Užs2!J103="PVC-04mm",(Užs2!H103/1000)*Užs2!L103,0)))))</f>
        <v>0</v>
      </c>
      <c r="U64" s="92">
        <f>SUM(IF(Užs2!F103="PVC-06mm",(Užs2!E103/1000)*Užs2!L103,0)+(IF(Užs2!G103="PVC-06mm",(Užs2!E103/1000)*Užs2!L103,0)+(IF(Užs2!I103="PVC-06mm",(Užs2!H103/1000)*Užs2!L103,0)+(IF(Užs2!J103="PVC-06mm",(Užs2!H103/1000)*Užs2!L103,0)))))</f>
        <v>0</v>
      </c>
      <c r="V64" s="92">
        <f>SUM(IF(Užs2!F103="PVC-08mm",(Užs2!E103/1000)*Užs2!L103,0)+(IF(Užs2!G103="PVC-08mm",(Užs2!E103/1000)*Užs2!L103,0)+(IF(Užs2!I103="PVC-08mm",(Užs2!H103/1000)*Užs2!L103,0)+(IF(Užs2!J103="PVC-08mm",(Užs2!H103/1000)*Užs2!L103,0)))))</f>
        <v>0</v>
      </c>
      <c r="W64" s="92">
        <f>SUM(IF(Užs2!F103="PVC-1mm",(Užs2!E103/1000)*Užs2!L103,0)+(IF(Užs2!G103="PVC-1mm",(Užs2!E103/1000)*Užs2!L103,0)+(IF(Užs2!I103="PVC-1mm",(Užs2!H103/1000)*Užs2!L103,0)+(IF(Užs2!J103="PVC-1mm",(Užs2!H103/1000)*Užs2!L103,0)))))</f>
        <v>0</v>
      </c>
      <c r="X64" s="92">
        <f>SUM(IF(Užs2!F103="PVC-2mm",(Užs2!E103/1000)*Užs2!L103,0)+(IF(Užs2!G103="PVC-2mm",(Užs2!E103/1000)*Užs2!L103,0)+(IF(Užs2!I103="PVC-2mm",(Užs2!H103/1000)*Užs2!L103,0)+(IF(Užs2!J103="PVC-2mm",(Užs2!H103/1000)*Užs2!L103,0)))))</f>
        <v>0</v>
      </c>
      <c r="Y64" s="92">
        <f>SUM(IF(Užs2!F103="PVC-42/2mm",(Užs2!E103/1000)*Užs2!L103,0)+(IF(Užs2!G103="PVC-42/2mm",(Užs2!E103/1000)*Užs2!L103,0)+(IF(Užs2!I103="PVC-42/2mm",(Užs2!H103/1000)*Užs2!L103,0)+(IF(Užs2!J103="PVC-42/2mm",(Užs2!H103/1000)*Užs2!L103,0)))))</f>
        <v>0</v>
      </c>
      <c r="Z64" s="313">
        <f>SUM(IF(Užs2!F103="BESIULIS-08mm",(Užs2!E103/1000)*Užs2!L103,0)+(IF(Užs2!G103="BESIULIS-08mm",(Užs2!E103/1000)*Užs2!L103,0)+(IF(Užs2!I103="BESIULIS-08mm",(Užs2!H103/1000)*Užs2!L103,0)+(IF(Užs2!J103="BESIULIS-08mm",(Užs2!H103/1000)*Užs2!L103,0)))))</f>
        <v>0</v>
      </c>
      <c r="AA64" s="313">
        <f>SUM(IF(Užs2!F103="BESIULIS-1mm",(Užs2!E103/1000)*Užs2!L103,0)+(IF(Užs2!G103="BESIULIS-1mm",(Užs2!E103/1000)*Užs2!L103,0)+(IF(Užs2!I103="BESIULIS-1mm",(Užs2!H103/1000)*Užs2!L103,0)+(IF(Užs2!J103="BESIULIS-1mm",(Užs2!H103/1000)*Užs2!L103,0)))))</f>
        <v>0</v>
      </c>
      <c r="AB64" s="313">
        <f>SUM(IF(Užs2!F103="BESIULIS-2mm",(Užs2!E103/1000)*Užs2!L103,0)+(IF(Užs2!G103="BESIULIS-2mm",(Užs2!E103/1000)*Užs2!L103,0)+(IF(Užs2!I103="BESIULIS-2mm",(Užs2!H103/1000)*Užs2!L103,0)+(IF(Užs2!J103="BESIULIS-2mm",(Užs2!H103/1000)*Užs2!L103,0)))))</f>
        <v>0</v>
      </c>
      <c r="AC64" s="93">
        <f>SUM(IF(Užs2!F103="KLIEN-PVC-04mm",(Užs2!E103/1000)*Užs2!L103,0)+(IF(Užs2!G103="KLIEN-PVC-04mm",(Užs2!E103/1000)*Užs2!L103,0)+(IF(Užs2!I103="KLIEN-PVC-04mm",(Užs2!H103/1000)*Užs2!L103,0)+(IF(Užs2!J103="KLIEN-PVC-04mm",(Užs2!H103/1000)*Užs2!L103,0)))))</f>
        <v>0</v>
      </c>
      <c r="AD64" s="93">
        <f>SUM(IF(Užs2!F103="KLIEN-PVC-06mm",(Užs2!E103/1000)*Užs2!L103,0)+(IF(Užs2!G103="KLIEN-PVC-06mm",(Užs2!E103/1000)*Užs2!L103,0)+(IF(Užs2!I103="KLIEN-PVC-06mm",(Užs2!H103/1000)*Užs2!L103,0)+(IF(Užs2!J103="KLIEN-PVC-06mm",(Užs2!H103/1000)*Užs2!L103,0)))))</f>
        <v>0</v>
      </c>
      <c r="AE64" s="93">
        <f>SUM(IF(Užs2!F103="KLIEN-PVC-08mm",(Užs2!E103/1000)*Užs2!L103,0)+(IF(Užs2!G103="KLIEN-PVC-08mm",(Užs2!E103/1000)*Užs2!L103,0)+(IF(Užs2!I103="KLIEN-PVC-08mm",(Užs2!H103/1000)*Užs2!L103,0)+(IF(Užs2!J103="KLIEN-PVC-08mm",(Užs2!H103/1000)*Užs2!L103,0)))))</f>
        <v>0</v>
      </c>
      <c r="AF64" s="93">
        <f>SUM(IF(Užs2!F103="KLIEN-PVC-1mm",(Užs2!E103/1000)*Užs2!L103,0)+(IF(Užs2!G103="KLIEN-PVC-1mm",(Užs2!E103/1000)*Užs2!L103,0)+(IF(Užs2!I103="KLIEN-PVC-1mm",(Užs2!H103/1000)*Užs2!L103,0)+(IF(Užs2!J103="KLIEN-PVC-1mm",(Užs2!H103/1000)*Užs2!L103,0)))))</f>
        <v>0</v>
      </c>
      <c r="AG64" s="93">
        <f>SUM(IF(Užs2!F103="KLIEN-PVC-2mm",(Užs2!E103/1000)*Užs2!L103,0)+(IF(Užs2!G103="KLIEN-PVC-2mm",(Užs2!E103/1000)*Užs2!L103,0)+(IF(Užs2!I103="KLIEN-PVC-2mm",(Užs2!H103/1000)*Užs2!L103,0)+(IF(Užs2!J103="KLIEN-PVC-2mm",(Užs2!H103/1000)*Užs2!L103,0)))))</f>
        <v>0</v>
      </c>
      <c r="AH64" s="93">
        <f>SUM(IF(Užs2!F103="KLIEN-PVC-42/2mm",(Užs2!E103/1000)*Užs2!L103,0)+(IF(Užs2!G103="KLIEN-PVC-42/2mm",(Užs2!E103/1000)*Užs2!L103,0)+(IF(Užs2!I103="KLIEN-PVC-42/2mm",(Užs2!H103/1000)*Užs2!L103,0)+(IF(Užs2!J103="KLIEN-PVC-42/2mm",(Užs2!H103/1000)*Užs2!L103,0)))))</f>
        <v>0</v>
      </c>
      <c r="AI64" s="315">
        <f>SUM(IF(Užs2!F103="KLIEN-BESIUL-08mm",(Užs2!E103/1000)*Užs2!L103,0)+(IF(Užs2!G103="KLIEN-BESIUL-08mm",(Užs2!E103/1000)*Užs2!L103,0)+(IF(Užs2!I103="KLIEN-BESIUL-08mm",(Užs2!H103/1000)*Užs2!L103,0)+(IF(Užs2!J103="KLIEN-BESIUL-08mm",(Užs2!H103/1000)*Užs2!L103,0)))))</f>
        <v>0</v>
      </c>
      <c r="AJ64" s="315">
        <f>SUM(IF(Užs2!F103="KLIEN-BESIUL-1mm",(Užs2!E103/1000)*Užs2!L103,0)+(IF(Užs2!G103="KLIEN-BESIUL-1mm",(Užs2!E103/1000)*Užs2!L103,0)+(IF(Užs2!I103="KLIEN-BESIUL-1mm",(Užs2!H103/1000)*Užs2!L103,0)+(IF(Užs2!J103="KLIEN-BESIUL-1mm",(Užs2!H103/1000)*Užs2!L103,0)))))</f>
        <v>0</v>
      </c>
      <c r="AK64" s="315">
        <f>SUM(IF(Užs2!F103="KLIEN-BESIUL-2mm",(Užs2!E103/1000)*Užs2!L103,0)+(IF(Užs2!G103="KLIEN-BESIUL-2mm",(Užs2!E103/1000)*Užs2!L103,0)+(IF(Užs2!I103="KLIEN-BESIUL-2mm",(Užs2!H103/1000)*Užs2!L103,0)+(IF(Užs2!J103="KLIEN-BESIUL-2mm",(Užs2!H103/1000)*Užs2!L103,0)))))</f>
        <v>0</v>
      </c>
      <c r="AL64" s="94">
        <f>SUM(IF(Užs2!F103="NE-PL-PVC-04mm",(Užs2!E103/1000)*Užs2!L103,0)+(IF(Užs2!G103="NE-PL-PVC-04mm",(Užs2!E103/1000)*Užs2!L103,0)+(IF(Užs2!I103="NE-PL-PVC-04mm",(Užs2!H103/1000)*Užs2!L103,0)+(IF(Užs2!J103="NE-PL-PVC-04mm",(Užs2!H103/1000)*Užs2!L103,0)))))</f>
        <v>0</v>
      </c>
      <c r="AM64" s="94">
        <f>SUM(IF(Užs2!F103="NE-PL-PVC-06mm",(Užs2!E103/1000)*Užs2!L103,0)+(IF(Užs2!G103="NE-PL-PVC-06mm",(Užs2!E103/1000)*Užs2!L103,0)+(IF(Užs2!I103="NE-PL-PVC-06mm",(Užs2!H103/1000)*Užs2!L103,0)+(IF(Užs2!J103="NE-PL-PVC-06mm",(Užs2!H103/1000)*Užs2!L103,0)))))</f>
        <v>0</v>
      </c>
      <c r="AN64" s="94">
        <f>SUM(IF(Užs2!F103="NE-PL-PVC-08mm",(Užs2!E103/1000)*Užs2!L103,0)+(IF(Užs2!G103="NE-PL-PVC-08mm",(Užs2!E103/1000)*Užs2!L103,0)+(IF(Užs2!I103="NE-PL-PVC-08mm",(Užs2!H103/1000)*Užs2!L103,0)+(IF(Užs2!J103="NE-PL-PVC-08mm",(Užs2!H103/1000)*Užs2!L103,0)))))</f>
        <v>0</v>
      </c>
      <c r="AO64" s="94">
        <f>SUM(IF(Užs2!F103="NE-PL-PVC-1mm",(Užs2!E103/1000)*Užs2!L103,0)+(IF(Užs2!G103="NE-PL-PVC-1mm",(Užs2!E103/1000)*Užs2!L103,0)+(IF(Užs2!I103="NE-PL-PVC-1mm",(Užs2!H103/1000)*Užs2!L103,0)+(IF(Užs2!J103="NE-PL-PVC-1mm",(Užs2!H103/1000)*Užs2!L103,0)))))</f>
        <v>0</v>
      </c>
      <c r="AP64" s="94">
        <f>SUM(IF(Užs2!F103="NE-PL-PVC-2mm",(Užs2!E103/1000)*Užs2!L103,0)+(IF(Užs2!G103="NE-PL-PVC-2mm",(Užs2!E103/1000)*Užs2!L103,0)+(IF(Užs2!I103="NE-PL-PVC-2mm",(Užs2!H103/1000)*Užs2!L103,0)+(IF(Užs2!J103="NE-PL-PVC-2mm",(Užs2!H103/1000)*Užs2!L103,0)))))</f>
        <v>0</v>
      </c>
      <c r="AQ64" s="94">
        <f>SUM(IF(Užs2!F103="NE-PL-PVC-42/2mm",(Užs2!E103/1000)*Užs2!L103,0)+(IF(Užs2!G103="NE-PL-PVC-42/2mm",(Užs2!E103/1000)*Užs2!L103,0)+(IF(Užs2!I103="NE-PL-PVC-42/2mm",(Užs2!H103/1000)*Užs2!L103,0)+(IF(Užs2!J103="NE-PL-PVC-42/2mm",(Užs2!H103/1000)*Užs2!L103,0)))))</f>
        <v>0</v>
      </c>
      <c r="AR64" s="79"/>
    </row>
    <row r="65" spans="1:44" ht="16.8">
      <c r="A65" s="79"/>
      <c r="B65" s="79"/>
      <c r="C65" s="95"/>
      <c r="D65" s="79"/>
      <c r="E65" s="79"/>
      <c r="F65" s="79"/>
      <c r="G65" s="79"/>
      <c r="H65" s="79"/>
      <c r="I65" s="79"/>
      <c r="J65" s="79"/>
      <c r="K65" s="87">
        <v>64</v>
      </c>
      <c r="L65" s="88">
        <f>Užs2!L104</f>
        <v>0</v>
      </c>
      <c r="M65" s="89">
        <f>(Užs2!E104/1000)*(Užs2!H104/1000)*Užs2!L104</f>
        <v>0</v>
      </c>
      <c r="N65" s="90">
        <f>SUM(IF(Užs2!F104="MEL",(Užs2!E104/1000)*Užs2!L104,0)+(IF(Užs2!G104="MEL",(Užs2!E104/1000)*Užs2!L104,0)+(IF(Užs2!I104="MEL",(Užs2!H104/1000)*Užs2!L104,0)+(IF(Užs2!J104="MEL",(Užs2!H104/1000)*Užs2!L104,0)))))</f>
        <v>0</v>
      </c>
      <c r="O65" s="91">
        <f>SUM(IF(Užs2!F104="MEL-BALTAS",(Užs2!E104/1000)*Užs2!L104,0)+(IF(Užs2!G104="MEL-BALTAS",(Užs2!E104/1000)*Užs2!L104,0)+(IF(Užs2!I104="MEL-BALTAS",(Užs2!H104/1000)*Užs2!L104,0)+(IF(Užs2!J104="MEL-BALTAS",(Užs2!H104/1000)*Užs2!L104,0)))))</f>
        <v>0</v>
      </c>
      <c r="P65" s="91">
        <f>SUM(IF(Užs2!F104="MEL-PILKAS",(Užs2!E104/1000)*Užs2!L104,0)+(IF(Užs2!G104="MEL-PILKAS",(Užs2!E104/1000)*Užs2!L104,0)+(IF(Užs2!I104="MEL-PILKAS",(Užs2!H104/1000)*Užs2!L104,0)+(IF(Užs2!J104="MEL-PILKAS",(Užs2!H104/1000)*Užs2!L104,0)))))</f>
        <v>0</v>
      </c>
      <c r="Q65" s="91">
        <f>SUM(IF(Užs2!F104="MEL-KLIENTO",(Užs2!E104/1000)*Užs2!L104,0)+(IF(Užs2!G104="MEL-KLIENTO",(Užs2!E104/1000)*Užs2!L104,0)+(IF(Užs2!I104="MEL-KLIENTO",(Užs2!H104/1000)*Užs2!L104,0)+(IF(Užs2!J104="MEL-KLIENTO",(Užs2!H104/1000)*Užs2!L104,0)))))</f>
        <v>0</v>
      </c>
      <c r="R65" s="91">
        <f>SUM(IF(Užs2!F104="MEL-NE-PL",(Užs2!E104/1000)*Užs2!L104,0)+(IF(Užs2!G104="MEL-NE-PL",(Užs2!E104/1000)*Užs2!L104,0)+(IF(Užs2!I104="MEL-NE-PL",(Užs2!H104/1000)*Užs2!L104,0)+(IF(Užs2!J104="MEL-NE-PL",(Užs2!H104/1000)*Užs2!L104,0)))))</f>
        <v>0</v>
      </c>
      <c r="S65" s="91">
        <f>SUM(IF(Užs2!F104="MEL-40mm",(Užs2!E104/1000)*Užs2!L104,0)+(IF(Užs2!G104="MEL-40mm",(Užs2!E104/1000)*Užs2!L104,0)+(IF(Užs2!I104="MEL-40mm",(Užs2!H104/1000)*Užs2!L104,0)+(IF(Užs2!J104="MEL-40mm",(Užs2!H104/1000)*Užs2!L104,0)))))</f>
        <v>0</v>
      </c>
      <c r="T65" s="92">
        <f>SUM(IF(Užs2!F104="PVC-04mm",(Užs2!E104/1000)*Užs2!L104,0)+(IF(Užs2!G104="PVC-04mm",(Užs2!E104/1000)*Užs2!L104,0)+(IF(Užs2!I104="PVC-04mm",(Užs2!H104/1000)*Užs2!L104,0)+(IF(Užs2!J104="PVC-04mm",(Užs2!H104/1000)*Užs2!L104,0)))))</f>
        <v>0</v>
      </c>
      <c r="U65" s="92">
        <f>SUM(IF(Užs2!F104="PVC-06mm",(Užs2!E104/1000)*Užs2!L104,0)+(IF(Užs2!G104="PVC-06mm",(Užs2!E104/1000)*Užs2!L104,0)+(IF(Užs2!I104="PVC-06mm",(Užs2!H104/1000)*Užs2!L104,0)+(IF(Užs2!J104="PVC-06mm",(Užs2!H104/1000)*Užs2!L104,0)))))</f>
        <v>0</v>
      </c>
      <c r="V65" s="92">
        <f>SUM(IF(Užs2!F104="PVC-08mm",(Užs2!E104/1000)*Užs2!L104,0)+(IF(Užs2!G104="PVC-08mm",(Užs2!E104/1000)*Užs2!L104,0)+(IF(Užs2!I104="PVC-08mm",(Užs2!H104/1000)*Užs2!L104,0)+(IF(Užs2!J104="PVC-08mm",(Užs2!H104/1000)*Užs2!L104,0)))))</f>
        <v>0</v>
      </c>
      <c r="W65" s="92">
        <f>SUM(IF(Užs2!F104="PVC-1mm",(Užs2!E104/1000)*Užs2!L104,0)+(IF(Užs2!G104="PVC-1mm",(Užs2!E104/1000)*Užs2!L104,0)+(IF(Užs2!I104="PVC-1mm",(Užs2!H104/1000)*Užs2!L104,0)+(IF(Užs2!J104="PVC-1mm",(Užs2!H104/1000)*Užs2!L104,0)))))</f>
        <v>0</v>
      </c>
      <c r="X65" s="92">
        <f>SUM(IF(Užs2!F104="PVC-2mm",(Užs2!E104/1000)*Užs2!L104,0)+(IF(Užs2!G104="PVC-2mm",(Užs2!E104/1000)*Užs2!L104,0)+(IF(Užs2!I104="PVC-2mm",(Užs2!H104/1000)*Užs2!L104,0)+(IF(Užs2!J104="PVC-2mm",(Užs2!H104/1000)*Užs2!L104,0)))))</f>
        <v>0</v>
      </c>
      <c r="Y65" s="92">
        <f>SUM(IF(Užs2!F104="PVC-42/2mm",(Užs2!E104/1000)*Užs2!L104,0)+(IF(Užs2!G104="PVC-42/2mm",(Užs2!E104/1000)*Užs2!L104,0)+(IF(Užs2!I104="PVC-42/2mm",(Užs2!H104/1000)*Užs2!L104,0)+(IF(Užs2!J104="PVC-42/2mm",(Užs2!H104/1000)*Užs2!L104,0)))))</f>
        <v>0</v>
      </c>
      <c r="Z65" s="313">
        <f>SUM(IF(Užs2!F104="BESIULIS-08mm",(Užs2!E104/1000)*Užs2!L104,0)+(IF(Užs2!G104="BESIULIS-08mm",(Užs2!E104/1000)*Užs2!L104,0)+(IF(Užs2!I104="BESIULIS-08mm",(Užs2!H104/1000)*Užs2!L104,0)+(IF(Užs2!J104="BESIULIS-08mm",(Užs2!H104/1000)*Užs2!L104,0)))))</f>
        <v>0</v>
      </c>
      <c r="AA65" s="313">
        <f>SUM(IF(Užs2!F104="BESIULIS-1mm",(Užs2!E104/1000)*Užs2!L104,0)+(IF(Užs2!G104="BESIULIS-1mm",(Užs2!E104/1000)*Užs2!L104,0)+(IF(Užs2!I104="BESIULIS-1mm",(Užs2!H104/1000)*Užs2!L104,0)+(IF(Užs2!J104="BESIULIS-1mm",(Užs2!H104/1000)*Užs2!L104,0)))))</f>
        <v>0</v>
      </c>
      <c r="AB65" s="313">
        <f>SUM(IF(Užs2!F104="BESIULIS-2mm",(Užs2!E104/1000)*Užs2!L104,0)+(IF(Užs2!G104="BESIULIS-2mm",(Užs2!E104/1000)*Užs2!L104,0)+(IF(Užs2!I104="BESIULIS-2mm",(Užs2!H104/1000)*Užs2!L104,0)+(IF(Užs2!J104="BESIULIS-2mm",(Užs2!H104/1000)*Užs2!L104,0)))))</f>
        <v>0</v>
      </c>
      <c r="AC65" s="93">
        <f>SUM(IF(Užs2!F104="KLIEN-PVC-04mm",(Užs2!E104/1000)*Užs2!L104,0)+(IF(Užs2!G104="KLIEN-PVC-04mm",(Užs2!E104/1000)*Užs2!L104,0)+(IF(Užs2!I104="KLIEN-PVC-04mm",(Užs2!H104/1000)*Užs2!L104,0)+(IF(Užs2!J104="KLIEN-PVC-04mm",(Užs2!H104/1000)*Užs2!L104,0)))))</f>
        <v>0</v>
      </c>
      <c r="AD65" s="93">
        <f>SUM(IF(Užs2!F104="KLIEN-PVC-06mm",(Užs2!E104/1000)*Užs2!L104,0)+(IF(Užs2!G104="KLIEN-PVC-06mm",(Užs2!E104/1000)*Užs2!L104,0)+(IF(Užs2!I104="KLIEN-PVC-06mm",(Užs2!H104/1000)*Užs2!L104,0)+(IF(Užs2!J104="KLIEN-PVC-06mm",(Užs2!H104/1000)*Užs2!L104,0)))))</f>
        <v>0</v>
      </c>
      <c r="AE65" s="93">
        <f>SUM(IF(Užs2!F104="KLIEN-PVC-08mm",(Užs2!E104/1000)*Užs2!L104,0)+(IF(Užs2!G104="KLIEN-PVC-08mm",(Užs2!E104/1000)*Užs2!L104,0)+(IF(Užs2!I104="KLIEN-PVC-08mm",(Užs2!H104/1000)*Užs2!L104,0)+(IF(Užs2!J104="KLIEN-PVC-08mm",(Užs2!H104/1000)*Užs2!L104,0)))))</f>
        <v>0</v>
      </c>
      <c r="AF65" s="93">
        <f>SUM(IF(Užs2!F104="KLIEN-PVC-1mm",(Užs2!E104/1000)*Užs2!L104,0)+(IF(Užs2!G104="KLIEN-PVC-1mm",(Užs2!E104/1000)*Užs2!L104,0)+(IF(Užs2!I104="KLIEN-PVC-1mm",(Užs2!H104/1000)*Užs2!L104,0)+(IF(Užs2!J104="KLIEN-PVC-1mm",(Užs2!H104/1000)*Užs2!L104,0)))))</f>
        <v>0</v>
      </c>
      <c r="AG65" s="93">
        <f>SUM(IF(Užs2!F104="KLIEN-PVC-2mm",(Užs2!E104/1000)*Užs2!L104,0)+(IF(Užs2!G104="KLIEN-PVC-2mm",(Užs2!E104/1000)*Užs2!L104,0)+(IF(Užs2!I104="KLIEN-PVC-2mm",(Užs2!H104/1000)*Užs2!L104,0)+(IF(Užs2!J104="KLIEN-PVC-2mm",(Užs2!H104/1000)*Užs2!L104,0)))))</f>
        <v>0</v>
      </c>
      <c r="AH65" s="93">
        <f>SUM(IF(Užs2!F104="KLIEN-PVC-42/2mm",(Užs2!E104/1000)*Užs2!L104,0)+(IF(Užs2!G104="KLIEN-PVC-42/2mm",(Užs2!E104/1000)*Užs2!L104,0)+(IF(Užs2!I104="KLIEN-PVC-42/2mm",(Užs2!H104/1000)*Užs2!L104,0)+(IF(Užs2!J104="KLIEN-PVC-42/2mm",(Užs2!H104/1000)*Užs2!L104,0)))))</f>
        <v>0</v>
      </c>
      <c r="AI65" s="315">
        <f>SUM(IF(Užs2!F104="KLIEN-BESIUL-08mm",(Užs2!E104/1000)*Užs2!L104,0)+(IF(Užs2!G104="KLIEN-BESIUL-08mm",(Užs2!E104/1000)*Užs2!L104,0)+(IF(Užs2!I104="KLIEN-BESIUL-08mm",(Užs2!H104/1000)*Užs2!L104,0)+(IF(Užs2!J104="KLIEN-BESIUL-08mm",(Užs2!H104/1000)*Užs2!L104,0)))))</f>
        <v>0</v>
      </c>
      <c r="AJ65" s="315">
        <f>SUM(IF(Užs2!F104="KLIEN-BESIUL-1mm",(Užs2!E104/1000)*Užs2!L104,0)+(IF(Užs2!G104="KLIEN-BESIUL-1mm",(Užs2!E104/1000)*Užs2!L104,0)+(IF(Užs2!I104="KLIEN-BESIUL-1mm",(Užs2!H104/1000)*Užs2!L104,0)+(IF(Užs2!J104="KLIEN-BESIUL-1mm",(Užs2!H104/1000)*Užs2!L104,0)))))</f>
        <v>0</v>
      </c>
      <c r="AK65" s="315">
        <f>SUM(IF(Užs2!F104="KLIEN-BESIUL-2mm",(Užs2!E104/1000)*Užs2!L104,0)+(IF(Užs2!G104="KLIEN-BESIUL-2mm",(Užs2!E104/1000)*Užs2!L104,0)+(IF(Užs2!I104="KLIEN-BESIUL-2mm",(Užs2!H104/1000)*Užs2!L104,0)+(IF(Užs2!J104="KLIEN-BESIUL-2mm",(Užs2!H104/1000)*Užs2!L104,0)))))</f>
        <v>0</v>
      </c>
      <c r="AL65" s="94">
        <f>SUM(IF(Užs2!F104="NE-PL-PVC-04mm",(Užs2!E104/1000)*Užs2!L104,0)+(IF(Užs2!G104="NE-PL-PVC-04mm",(Užs2!E104/1000)*Užs2!L104,0)+(IF(Užs2!I104="NE-PL-PVC-04mm",(Užs2!H104/1000)*Užs2!L104,0)+(IF(Užs2!J104="NE-PL-PVC-04mm",(Užs2!H104/1000)*Užs2!L104,0)))))</f>
        <v>0</v>
      </c>
      <c r="AM65" s="94">
        <f>SUM(IF(Užs2!F104="NE-PL-PVC-06mm",(Užs2!E104/1000)*Užs2!L104,0)+(IF(Užs2!G104="NE-PL-PVC-06mm",(Užs2!E104/1000)*Užs2!L104,0)+(IF(Užs2!I104="NE-PL-PVC-06mm",(Užs2!H104/1000)*Užs2!L104,0)+(IF(Užs2!J104="NE-PL-PVC-06mm",(Užs2!H104/1000)*Užs2!L104,0)))))</f>
        <v>0</v>
      </c>
      <c r="AN65" s="94">
        <f>SUM(IF(Užs2!F104="NE-PL-PVC-08mm",(Užs2!E104/1000)*Užs2!L104,0)+(IF(Užs2!G104="NE-PL-PVC-08mm",(Užs2!E104/1000)*Užs2!L104,0)+(IF(Užs2!I104="NE-PL-PVC-08mm",(Užs2!H104/1000)*Užs2!L104,0)+(IF(Užs2!J104="NE-PL-PVC-08mm",(Užs2!H104/1000)*Užs2!L104,0)))))</f>
        <v>0</v>
      </c>
      <c r="AO65" s="94">
        <f>SUM(IF(Užs2!F104="NE-PL-PVC-1mm",(Užs2!E104/1000)*Užs2!L104,0)+(IF(Užs2!G104="NE-PL-PVC-1mm",(Užs2!E104/1000)*Užs2!L104,0)+(IF(Užs2!I104="NE-PL-PVC-1mm",(Užs2!H104/1000)*Užs2!L104,0)+(IF(Užs2!J104="NE-PL-PVC-1mm",(Užs2!H104/1000)*Užs2!L104,0)))))</f>
        <v>0</v>
      </c>
      <c r="AP65" s="94">
        <f>SUM(IF(Užs2!F104="NE-PL-PVC-2mm",(Užs2!E104/1000)*Užs2!L104,0)+(IF(Užs2!G104="NE-PL-PVC-2mm",(Užs2!E104/1000)*Užs2!L104,0)+(IF(Užs2!I104="NE-PL-PVC-2mm",(Užs2!H104/1000)*Užs2!L104,0)+(IF(Užs2!J104="NE-PL-PVC-2mm",(Užs2!H104/1000)*Užs2!L104,0)))))</f>
        <v>0</v>
      </c>
      <c r="AQ65" s="94">
        <f>SUM(IF(Užs2!F104="NE-PL-PVC-42/2mm",(Užs2!E104/1000)*Užs2!L104,0)+(IF(Užs2!G104="NE-PL-PVC-42/2mm",(Užs2!E104/1000)*Užs2!L104,0)+(IF(Užs2!I104="NE-PL-PVC-42/2mm",(Užs2!H104/1000)*Užs2!L104,0)+(IF(Užs2!J104="NE-PL-PVC-42/2mm",(Užs2!H104/1000)*Užs2!L104,0)))))</f>
        <v>0</v>
      </c>
      <c r="AR65" s="79"/>
    </row>
    <row r="66" spans="1:44" ht="16.8">
      <c r="A66" s="79"/>
      <c r="B66" s="79"/>
      <c r="C66" s="95"/>
      <c r="D66" s="79"/>
      <c r="E66" s="79"/>
      <c r="F66" s="79"/>
      <c r="G66" s="79"/>
      <c r="H66" s="79"/>
      <c r="I66" s="79"/>
      <c r="J66" s="79"/>
      <c r="K66" s="87">
        <v>65</v>
      </c>
      <c r="L66" s="88">
        <f>Užs2!L105</f>
        <v>0</v>
      </c>
      <c r="M66" s="89">
        <f>(Užs2!E105/1000)*(Užs2!H105/1000)*Užs2!L105</f>
        <v>0</v>
      </c>
      <c r="N66" s="90">
        <f>SUM(IF(Užs2!F105="MEL",(Užs2!E105/1000)*Užs2!L105,0)+(IF(Užs2!G105="MEL",(Užs2!E105/1000)*Užs2!L105,0)+(IF(Užs2!I105="MEL",(Užs2!H105/1000)*Užs2!L105,0)+(IF(Užs2!J105="MEL",(Užs2!H105/1000)*Užs2!L105,0)))))</f>
        <v>0</v>
      </c>
      <c r="O66" s="91">
        <f>SUM(IF(Užs2!F105="MEL-BALTAS",(Užs2!E105/1000)*Užs2!L105,0)+(IF(Užs2!G105="MEL-BALTAS",(Užs2!E105/1000)*Užs2!L105,0)+(IF(Užs2!I105="MEL-BALTAS",(Užs2!H105/1000)*Užs2!L105,0)+(IF(Užs2!J105="MEL-BALTAS",(Užs2!H105/1000)*Užs2!L105,0)))))</f>
        <v>0</v>
      </c>
      <c r="P66" s="91">
        <f>SUM(IF(Užs2!F105="MEL-PILKAS",(Užs2!E105/1000)*Užs2!L105,0)+(IF(Užs2!G105="MEL-PILKAS",(Užs2!E105/1000)*Užs2!L105,0)+(IF(Užs2!I105="MEL-PILKAS",(Užs2!H105/1000)*Užs2!L105,0)+(IF(Užs2!J105="MEL-PILKAS",(Užs2!H105/1000)*Užs2!L105,0)))))</f>
        <v>0</v>
      </c>
      <c r="Q66" s="91">
        <f>SUM(IF(Užs2!F105="MEL-KLIENTO",(Užs2!E105/1000)*Užs2!L105,0)+(IF(Užs2!G105="MEL-KLIENTO",(Užs2!E105/1000)*Užs2!L105,0)+(IF(Užs2!I105="MEL-KLIENTO",(Užs2!H105/1000)*Užs2!L105,0)+(IF(Užs2!J105="MEL-KLIENTO",(Užs2!H105/1000)*Užs2!L105,0)))))</f>
        <v>0</v>
      </c>
      <c r="R66" s="91">
        <f>SUM(IF(Užs2!F105="MEL-NE-PL",(Užs2!E105/1000)*Užs2!L105,0)+(IF(Užs2!G105="MEL-NE-PL",(Užs2!E105/1000)*Užs2!L105,0)+(IF(Užs2!I105="MEL-NE-PL",(Užs2!H105/1000)*Užs2!L105,0)+(IF(Užs2!J105="MEL-NE-PL",(Užs2!H105/1000)*Užs2!L105,0)))))</f>
        <v>0</v>
      </c>
      <c r="S66" s="91">
        <f>SUM(IF(Užs2!F105="MEL-40mm",(Užs2!E105/1000)*Užs2!L105,0)+(IF(Užs2!G105="MEL-40mm",(Užs2!E105/1000)*Užs2!L105,0)+(IF(Užs2!I105="MEL-40mm",(Užs2!H105/1000)*Užs2!L105,0)+(IF(Užs2!J105="MEL-40mm",(Užs2!H105/1000)*Užs2!L105,0)))))</f>
        <v>0</v>
      </c>
      <c r="T66" s="92">
        <f>SUM(IF(Užs2!F105="PVC-04mm",(Užs2!E105/1000)*Užs2!L105,0)+(IF(Užs2!G105="PVC-04mm",(Užs2!E105/1000)*Užs2!L105,0)+(IF(Užs2!I105="PVC-04mm",(Užs2!H105/1000)*Užs2!L105,0)+(IF(Užs2!J105="PVC-04mm",(Užs2!H105/1000)*Užs2!L105,0)))))</f>
        <v>0</v>
      </c>
      <c r="U66" s="92">
        <f>SUM(IF(Užs2!F105="PVC-06mm",(Užs2!E105/1000)*Užs2!L105,0)+(IF(Užs2!G105="PVC-06mm",(Užs2!E105/1000)*Užs2!L105,0)+(IF(Užs2!I105="PVC-06mm",(Užs2!H105/1000)*Užs2!L105,0)+(IF(Užs2!J105="PVC-06mm",(Užs2!H105/1000)*Užs2!L105,0)))))</f>
        <v>0</v>
      </c>
      <c r="V66" s="92">
        <f>SUM(IF(Užs2!F105="PVC-08mm",(Užs2!E105/1000)*Užs2!L105,0)+(IF(Užs2!G105="PVC-08mm",(Užs2!E105/1000)*Užs2!L105,0)+(IF(Užs2!I105="PVC-08mm",(Užs2!H105/1000)*Užs2!L105,0)+(IF(Užs2!J105="PVC-08mm",(Užs2!H105/1000)*Užs2!L105,0)))))</f>
        <v>0</v>
      </c>
      <c r="W66" s="92">
        <f>SUM(IF(Užs2!F105="PVC-1mm",(Užs2!E105/1000)*Užs2!L105,0)+(IF(Užs2!G105="PVC-1mm",(Užs2!E105/1000)*Užs2!L105,0)+(IF(Užs2!I105="PVC-1mm",(Užs2!H105/1000)*Užs2!L105,0)+(IF(Užs2!J105="PVC-1mm",(Užs2!H105/1000)*Užs2!L105,0)))))</f>
        <v>0</v>
      </c>
      <c r="X66" s="92">
        <f>SUM(IF(Užs2!F105="PVC-2mm",(Užs2!E105/1000)*Užs2!L105,0)+(IF(Užs2!G105="PVC-2mm",(Užs2!E105/1000)*Užs2!L105,0)+(IF(Užs2!I105="PVC-2mm",(Užs2!H105/1000)*Užs2!L105,0)+(IF(Užs2!J105="PVC-2mm",(Užs2!H105/1000)*Užs2!L105,0)))))</f>
        <v>0</v>
      </c>
      <c r="Y66" s="92">
        <f>SUM(IF(Užs2!F105="PVC-42/2mm",(Užs2!E105/1000)*Užs2!L105,0)+(IF(Užs2!G105="PVC-42/2mm",(Užs2!E105/1000)*Užs2!L105,0)+(IF(Užs2!I105="PVC-42/2mm",(Užs2!H105/1000)*Užs2!L105,0)+(IF(Užs2!J105="PVC-42/2mm",(Užs2!H105/1000)*Užs2!L105,0)))))</f>
        <v>0</v>
      </c>
      <c r="Z66" s="313">
        <f>SUM(IF(Užs2!F105="BESIULIS-08mm",(Užs2!E105/1000)*Užs2!L105,0)+(IF(Užs2!G105="BESIULIS-08mm",(Užs2!E105/1000)*Užs2!L105,0)+(IF(Užs2!I105="BESIULIS-08mm",(Užs2!H105/1000)*Užs2!L105,0)+(IF(Užs2!J105="BESIULIS-08mm",(Užs2!H105/1000)*Užs2!L105,0)))))</f>
        <v>0</v>
      </c>
      <c r="AA66" s="313">
        <f>SUM(IF(Užs2!F105="BESIULIS-1mm",(Užs2!E105/1000)*Užs2!L105,0)+(IF(Užs2!G105="BESIULIS-1mm",(Užs2!E105/1000)*Užs2!L105,0)+(IF(Užs2!I105="BESIULIS-1mm",(Užs2!H105/1000)*Užs2!L105,0)+(IF(Užs2!J105="BESIULIS-1mm",(Užs2!H105/1000)*Užs2!L105,0)))))</f>
        <v>0</v>
      </c>
      <c r="AB66" s="313">
        <f>SUM(IF(Užs2!F105="BESIULIS-2mm",(Užs2!E105/1000)*Užs2!L105,0)+(IF(Užs2!G105="BESIULIS-2mm",(Užs2!E105/1000)*Užs2!L105,0)+(IF(Užs2!I105="BESIULIS-2mm",(Užs2!H105/1000)*Užs2!L105,0)+(IF(Užs2!J105="BESIULIS-2mm",(Užs2!H105/1000)*Užs2!L105,0)))))</f>
        <v>0</v>
      </c>
      <c r="AC66" s="93">
        <f>SUM(IF(Užs2!F105="KLIEN-PVC-04mm",(Užs2!E105/1000)*Užs2!L105,0)+(IF(Užs2!G105="KLIEN-PVC-04mm",(Užs2!E105/1000)*Užs2!L105,0)+(IF(Užs2!I105="KLIEN-PVC-04mm",(Užs2!H105/1000)*Užs2!L105,0)+(IF(Užs2!J105="KLIEN-PVC-04mm",(Užs2!H105/1000)*Užs2!L105,0)))))</f>
        <v>0</v>
      </c>
      <c r="AD66" s="93">
        <f>SUM(IF(Užs2!F105="KLIEN-PVC-06mm",(Užs2!E105/1000)*Užs2!L105,0)+(IF(Užs2!G105="KLIEN-PVC-06mm",(Užs2!E105/1000)*Užs2!L105,0)+(IF(Užs2!I105="KLIEN-PVC-06mm",(Užs2!H105/1000)*Užs2!L105,0)+(IF(Užs2!J105="KLIEN-PVC-06mm",(Užs2!H105/1000)*Užs2!L105,0)))))</f>
        <v>0</v>
      </c>
      <c r="AE66" s="93">
        <f>SUM(IF(Užs2!F105="KLIEN-PVC-08mm",(Užs2!E105/1000)*Užs2!L105,0)+(IF(Užs2!G105="KLIEN-PVC-08mm",(Užs2!E105/1000)*Užs2!L105,0)+(IF(Užs2!I105="KLIEN-PVC-08mm",(Užs2!H105/1000)*Užs2!L105,0)+(IF(Užs2!J105="KLIEN-PVC-08mm",(Užs2!H105/1000)*Užs2!L105,0)))))</f>
        <v>0</v>
      </c>
      <c r="AF66" s="93">
        <f>SUM(IF(Užs2!F105="KLIEN-PVC-1mm",(Užs2!E105/1000)*Užs2!L105,0)+(IF(Užs2!G105="KLIEN-PVC-1mm",(Užs2!E105/1000)*Užs2!L105,0)+(IF(Užs2!I105="KLIEN-PVC-1mm",(Užs2!H105/1000)*Užs2!L105,0)+(IF(Užs2!J105="KLIEN-PVC-1mm",(Užs2!H105/1000)*Užs2!L105,0)))))</f>
        <v>0</v>
      </c>
      <c r="AG66" s="93">
        <f>SUM(IF(Užs2!F105="KLIEN-PVC-2mm",(Užs2!E105/1000)*Užs2!L105,0)+(IF(Užs2!G105="KLIEN-PVC-2mm",(Užs2!E105/1000)*Užs2!L105,0)+(IF(Užs2!I105="KLIEN-PVC-2mm",(Užs2!H105/1000)*Užs2!L105,0)+(IF(Užs2!J105="KLIEN-PVC-2mm",(Užs2!H105/1000)*Užs2!L105,0)))))</f>
        <v>0</v>
      </c>
      <c r="AH66" s="93">
        <f>SUM(IF(Užs2!F105="KLIEN-PVC-42/2mm",(Užs2!E105/1000)*Užs2!L105,0)+(IF(Užs2!G105="KLIEN-PVC-42/2mm",(Užs2!E105/1000)*Užs2!L105,0)+(IF(Užs2!I105="KLIEN-PVC-42/2mm",(Užs2!H105/1000)*Užs2!L105,0)+(IF(Užs2!J105="KLIEN-PVC-42/2mm",(Užs2!H105/1000)*Užs2!L105,0)))))</f>
        <v>0</v>
      </c>
      <c r="AI66" s="315">
        <f>SUM(IF(Užs2!F105="KLIEN-BESIUL-08mm",(Užs2!E105/1000)*Užs2!L105,0)+(IF(Užs2!G105="KLIEN-BESIUL-08mm",(Užs2!E105/1000)*Užs2!L105,0)+(IF(Užs2!I105="KLIEN-BESIUL-08mm",(Užs2!H105/1000)*Užs2!L105,0)+(IF(Užs2!J105="KLIEN-BESIUL-08mm",(Užs2!H105/1000)*Užs2!L105,0)))))</f>
        <v>0</v>
      </c>
      <c r="AJ66" s="315">
        <f>SUM(IF(Užs2!F105="KLIEN-BESIUL-1mm",(Užs2!E105/1000)*Užs2!L105,0)+(IF(Užs2!G105="KLIEN-BESIUL-1mm",(Užs2!E105/1000)*Užs2!L105,0)+(IF(Užs2!I105="KLIEN-BESIUL-1mm",(Užs2!H105/1000)*Užs2!L105,0)+(IF(Užs2!J105="KLIEN-BESIUL-1mm",(Užs2!H105/1000)*Užs2!L105,0)))))</f>
        <v>0</v>
      </c>
      <c r="AK66" s="315">
        <f>SUM(IF(Užs2!F105="KLIEN-BESIUL-2mm",(Užs2!E105/1000)*Užs2!L105,0)+(IF(Užs2!G105="KLIEN-BESIUL-2mm",(Užs2!E105/1000)*Užs2!L105,0)+(IF(Užs2!I105="KLIEN-BESIUL-2mm",(Užs2!H105/1000)*Užs2!L105,0)+(IF(Užs2!J105="KLIEN-BESIUL-2mm",(Užs2!H105/1000)*Užs2!L105,0)))))</f>
        <v>0</v>
      </c>
      <c r="AL66" s="94">
        <f>SUM(IF(Užs2!F105="NE-PL-PVC-04mm",(Užs2!E105/1000)*Užs2!L105,0)+(IF(Užs2!G105="NE-PL-PVC-04mm",(Užs2!E105/1000)*Užs2!L105,0)+(IF(Užs2!I105="NE-PL-PVC-04mm",(Užs2!H105/1000)*Užs2!L105,0)+(IF(Užs2!J105="NE-PL-PVC-04mm",(Užs2!H105/1000)*Užs2!L105,0)))))</f>
        <v>0</v>
      </c>
      <c r="AM66" s="94">
        <f>SUM(IF(Užs2!F105="NE-PL-PVC-06mm",(Užs2!E105/1000)*Užs2!L105,0)+(IF(Užs2!G105="NE-PL-PVC-06mm",(Užs2!E105/1000)*Užs2!L105,0)+(IF(Užs2!I105="NE-PL-PVC-06mm",(Užs2!H105/1000)*Užs2!L105,0)+(IF(Užs2!J105="NE-PL-PVC-06mm",(Užs2!H105/1000)*Užs2!L105,0)))))</f>
        <v>0</v>
      </c>
      <c r="AN66" s="94">
        <f>SUM(IF(Užs2!F105="NE-PL-PVC-08mm",(Užs2!E105/1000)*Užs2!L105,0)+(IF(Užs2!G105="NE-PL-PVC-08mm",(Užs2!E105/1000)*Užs2!L105,0)+(IF(Užs2!I105="NE-PL-PVC-08mm",(Užs2!H105/1000)*Užs2!L105,0)+(IF(Užs2!J105="NE-PL-PVC-08mm",(Užs2!H105/1000)*Užs2!L105,0)))))</f>
        <v>0</v>
      </c>
      <c r="AO66" s="94">
        <f>SUM(IF(Užs2!F105="NE-PL-PVC-1mm",(Užs2!E105/1000)*Užs2!L105,0)+(IF(Užs2!G105="NE-PL-PVC-1mm",(Užs2!E105/1000)*Užs2!L105,0)+(IF(Užs2!I105="NE-PL-PVC-1mm",(Užs2!H105/1000)*Užs2!L105,0)+(IF(Užs2!J105="NE-PL-PVC-1mm",(Užs2!H105/1000)*Užs2!L105,0)))))</f>
        <v>0</v>
      </c>
      <c r="AP66" s="94">
        <f>SUM(IF(Užs2!F105="NE-PL-PVC-2mm",(Užs2!E105/1000)*Užs2!L105,0)+(IF(Užs2!G105="NE-PL-PVC-2mm",(Užs2!E105/1000)*Užs2!L105,0)+(IF(Užs2!I105="NE-PL-PVC-2mm",(Užs2!H105/1000)*Užs2!L105,0)+(IF(Užs2!J105="NE-PL-PVC-2mm",(Užs2!H105/1000)*Užs2!L105,0)))))</f>
        <v>0</v>
      </c>
      <c r="AQ66" s="94">
        <f>SUM(IF(Užs2!F105="NE-PL-PVC-42/2mm",(Užs2!E105/1000)*Užs2!L105,0)+(IF(Užs2!G105="NE-PL-PVC-42/2mm",(Užs2!E105/1000)*Užs2!L105,0)+(IF(Užs2!I105="NE-PL-PVC-42/2mm",(Užs2!H105/1000)*Užs2!L105,0)+(IF(Užs2!J105="NE-PL-PVC-42/2mm",(Užs2!H105/1000)*Užs2!L105,0)))))</f>
        <v>0</v>
      </c>
      <c r="AR66" s="79"/>
    </row>
    <row r="67" spans="1:44" ht="16.8">
      <c r="A67" s="79"/>
      <c r="B67" s="79"/>
      <c r="C67" s="95"/>
      <c r="D67" s="79"/>
      <c r="E67" s="79"/>
      <c r="F67" s="79"/>
      <c r="G67" s="79"/>
      <c r="H67" s="79"/>
      <c r="I67" s="79"/>
      <c r="J67" s="79"/>
      <c r="K67" s="87">
        <v>66</v>
      </c>
      <c r="L67" s="88">
        <f>Užs2!L106</f>
        <v>0</v>
      </c>
      <c r="M67" s="89">
        <f>(Užs2!E106/1000)*(Užs2!H106/1000)*Užs2!L106</f>
        <v>0</v>
      </c>
      <c r="N67" s="90">
        <f>SUM(IF(Užs2!F106="MEL",(Užs2!E106/1000)*Užs2!L106,0)+(IF(Užs2!G106="MEL",(Užs2!E106/1000)*Užs2!L106,0)+(IF(Užs2!I106="MEL",(Užs2!H106/1000)*Užs2!L106,0)+(IF(Užs2!J106="MEL",(Užs2!H106/1000)*Užs2!L106,0)))))</f>
        <v>0</v>
      </c>
      <c r="O67" s="91">
        <f>SUM(IF(Užs2!F106="MEL-BALTAS",(Užs2!E106/1000)*Užs2!L106,0)+(IF(Užs2!G106="MEL-BALTAS",(Užs2!E106/1000)*Užs2!L106,0)+(IF(Užs2!I106="MEL-BALTAS",(Užs2!H106/1000)*Užs2!L106,0)+(IF(Užs2!J106="MEL-BALTAS",(Užs2!H106/1000)*Užs2!L106,0)))))</f>
        <v>0</v>
      </c>
      <c r="P67" s="91">
        <f>SUM(IF(Užs2!F106="MEL-PILKAS",(Užs2!E106/1000)*Užs2!L106,0)+(IF(Užs2!G106="MEL-PILKAS",(Užs2!E106/1000)*Užs2!L106,0)+(IF(Užs2!I106="MEL-PILKAS",(Užs2!H106/1000)*Užs2!L106,0)+(IF(Užs2!J106="MEL-PILKAS",(Užs2!H106/1000)*Užs2!L106,0)))))</f>
        <v>0</v>
      </c>
      <c r="Q67" s="91">
        <f>SUM(IF(Užs2!F106="MEL-KLIENTO",(Užs2!E106/1000)*Užs2!L106,0)+(IF(Užs2!G106="MEL-KLIENTO",(Užs2!E106/1000)*Užs2!L106,0)+(IF(Užs2!I106="MEL-KLIENTO",(Užs2!H106/1000)*Užs2!L106,0)+(IF(Užs2!J106="MEL-KLIENTO",(Užs2!H106/1000)*Užs2!L106,0)))))</f>
        <v>0</v>
      </c>
      <c r="R67" s="91">
        <f>SUM(IF(Užs2!F106="MEL-NE-PL",(Užs2!E106/1000)*Užs2!L106,0)+(IF(Užs2!G106="MEL-NE-PL",(Užs2!E106/1000)*Užs2!L106,0)+(IF(Užs2!I106="MEL-NE-PL",(Užs2!H106/1000)*Užs2!L106,0)+(IF(Užs2!J106="MEL-NE-PL",(Užs2!H106/1000)*Užs2!L106,0)))))</f>
        <v>0</v>
      </c>
      <c r="S67" s="91">
        <f>SUM(IF(Užs2!F106="MEL-40mm",(Užs2!E106/1000)*Užs2!L106,0)+(IF(Užs2!G106="MEL-40mm",(Užs2!E106/1000)*Užs2!L106,0)+(IF(Užs2!I106="MEL-40mm",(Užs2!H106/1000)*Užs2!L106,0)+(IF(Užs2!J106="MEL-40mm",(Užs2!H106/1000)*Užs2!L106,0)))))</f>
        <v>0</v>
      </c>
      <c r="T67" s="92">
        <f>SUM(IF(Užs2!F106="PVC-04mm",(Užs2!E106/1000)*Užs2!L106,0)+(IF(Užs2!G106="PVC-04mm",(Užs2!E106/1000)*Užs2!L106,0)+(IF(Užs2!I106="PVC-04mm",(Užs2!H106/1000)*Užs2!L106,0)+(IF(Užs2!J106="PVC-04mm",(Užs2!H106/1000)*Užs2!L106,0)))))</f>
        <v>0</v>
      </c>
      <c r="U67" s="92">
        <f>SUM(IF(Užs2!F106="PVC-06mm",(Užs2!E106/1000)*Užs2!L106,0)+(IF(Užs2!G106="PVC-06mm",(Užs2!E106/1000)*Užs2!L106,0)+(IF(Užs2!I106="PVC-06mm",(Užs2!H106/1000)*Užs2!L106,0)+(IF(Užs2!J106="PVC-06mm",(Užs2!H106/1000)*Užs2!L106,0)))))</f>
        <v>0</v>
      </c>
      <c r="V67" s="92">
        <f>SUM(IF(Užs2!F106="PVC-08mm",(Užs2!E106/1000)*Užs2!L106,0)+(IF(Užs2!G106="PVC-08mm",(Užs2!E106/1000)*Užs2!L106,0)+(IF(Užs2!I106="PVC-08mm",(Užs2!H106/1000)*Užs2!L106,0)+(IF(Užs2!J106="PVC-08mm",(Užs2!H106/1000)*Užs2!L106,0)))))</f>
        <v>0</v>
      </c>
      <c r="W67" s="92">
        <f>SUM(IF(Užs2!F106="PVC-1mm",(Užs2!E106/1000)*Užs2!L106,0)+(IF(Užs2!G106="PVC-1mm",(Užs2!E106/1000)*Užs2!L106,0)+(IF(Užs2!I106="PVC-1mm",(Užs2!H106/1000)*Užs2!L106,0)+(IF(Užs2!J106="PVC-1mm",(Užs2!H106/1000)*Užs2!L106,0)))))</f>
        <v>0</v>
      </c>
      <c r="X67" s="92">
        <f>SUM(IF(Užs2!F106="PVC-2mm",(Užs2!E106/1000)*Užs2!L106,0)+(IF(Užs2!G106="PVC-2mm",(Užs2!E106/1000)*Užs2!L106,0)+(IF(Užs2!I106="PVC-2mm",(Užs2!H106/1000)*Užs2!L106,0)+(IF(Užs2!J106="PVC-2mm",(Užs2!H106/1000)*Užs2!L106,0)))))</f>
        <v>0</v>
      </c>
      <c r="Y67" s="92">
        <f>SUM(IF(Užs2!F106="PVC-42/2mm",(Užs2!E106/1000)*Užs2!L106,0)+(IF(Užs2!G106="PVC-42/2mm",(Užs2!E106/1000)*Užs2!L106,0)+(IF(Užs2!I106="PVC-42/2mm",(Užs2!H106/1000)*Užs2!L106,0)+(IF(Užs2!J106="PVC-42/2mm",(Užs2!H106/1000)*Užs2!L106,0)))))</f>
        <v>0</v>
      </c>
      <c r="Z67" s="313">
        <f>SUM(IF(Užs2!F106="BESIULIS-08mm",(Užs2!E106/1000)*Užs2!L106,0)+(IF(Užs2!G106="BESIULIS-08mm",(Užs2!E106/1000)*Užs2!L106,0)+(IF(Užs2!I106="BESIULIS-08mm",(Užs2!H106/1000)*Užs2!L106,0)+(IF(Užs2!J106="BESIULIS-08mm",(Užs2!H106/1000)*Užs2!L106,0)))))</f>
        <v>0</v>
      </c>
      <c r="AA67" s="313">
        <f>SUM(IF(Užs2!F106="BESIULIS-1mm",(Užs2!E106/1000)*Užs2!L106,0)+(IF(Užs2!G106="BESIULIS-1mm",(Užs2!E106/1000)*Užs2!L106,0)+(IF(Užs2!I106="BESIULIS-1mm",(Užs2!H106/1000)*Užs2!L106,0)+(IF(Užs2!J106="BESIULIS-1mm",(Užs2!H106/1000)*Užs2!L106,0)))))</f>
        <v>0</v>
      </c>
      <c r="AB67" s="313">
        <f>SUM(IF(Užs2!F106="BESIULIS-2mm",(Užs2!E106/1000)*Užs2!L106,0)+(IF(Užs2!G106="BESIULIS-2mm",(Užs2!E106/1000)*Užs2!L106,0)+(IF(Užs2!I106="BESIULIS-2mm",(Užs2!H106/1000)*Užs2!L106,0)+(IF(Užs2!J106="BESIULIS-2mm",(Užs2!H106/1000)*Užs2!L106,0)))))</f>
        <v>0</v>
      </c>
      <c r="AC67" s="93">
        <f>SUM(IF(Užs2!F106="KLIEN-PVC-04mm",(Užs2!E106/1000)*Užs2!L106,0)+(IF(Užs2!G106="KLIEN-PVC-04mm",(Užs2!E106/1000)*Užs2!L106,0)+(IF(Užs2!I106="KLIEN-PVC-04mm",(Užs2!H106/1000)*Užs2!L106,0)+(IF(Užs2!J106="KLIEN-PVC-04mm",(Užs2!H106/1000)*Užs2!L106,0)))))</f>
        <v>0</v>
      </c>
      <c r="AD67" s="93">
        <f>SUM(IF(Užs2!F106="KLIEN-PVC-06mm",(Užs2!E106/1000)*Užs2!L106,0)+(IF(Užs2!G106="KLIEN-PVC-06mm",(Užs2!E106/1000)*Užs2!L106,0)+(IF(Užs2!I106="KLIEN-PVC-06mm",(Užs2!H106/1000)*Užs2!L106,0)+(IF(Užs2!J106="KLIEN-PVC-06mm",(Užs2!H106/1000)*Užs2!L106,0)))))</f>
        <v>0</v>
      </c>
      <c r="AE67" s="93">
        <f>SUM(IF(Užs2!F106="KLIEN-PVC-08mm",(Užs2!E106/1000)*Užs2!L106,0)+(IF(Užs2!G106="KLIEN-PVC-08mm",(Užs2!E106/1000)*Užs2!L106,0)+(IF(Užs2!I106="KLIEN-PVC-08mm",(Užs2!H106/1000)*Užs2!L106,0)+(IF(Užs2!J106="KLIEN-PVC-08mm",(Užs2!H106/1000)*Užs2!L106,0)))))</f>
        <v>0</v>
      </c>
      <c r="AF67" s="93">
        <f>SUM(IF(Užs2!F106="KLIEN-PVC-1mm",(Užs2!E106/1000)*Užs2!L106,0)+(IF(Užs2!G106="KLIEN-PVC-1mm",(Užs2!E106/1000)*Užs2!L106,0)+(IF(Užs2!I106="KLIEN-PVC-1mm",(Užs2!H106/1000)*Užs2!L106,0)+(IF(Užs2!J106="KLIEN-PVC-1mm",(Užs2!H106/1000)*Užs2!L106,0)))))</f>
        <v>0</v>
      </c>
      <c r="AG67" s="93">
        <f>SUM(IF(Užs2!F106="KLIEN-PVC-2mm",(Užs2!E106/1000)*Užs2!L106,0)+(IF(Užs2!G106="KLIEN-PVC-2mm",(Užs2!E106/1000)*Užs2!L106,0)+(IF(Užs2!I106="KLIEN-PVC-2mm",(Užs2!H106/1000)*Užs2!L106,0)+(IF(Užs2!J106="KLIEN-PVC-2mm",(Užs2!H106/1000)*Užs2!L106,0)))))</f>
        <v>0</v>
      </c>
      <c r="AH67" s="93">
        <f>SUM(IF(Užs2!F106="KLIEN-PVC-42/2mm",(Užs2!E106/1000)*Užs2!L106,0)+(IF(Užs2!G106="KLIEN-PVC-42/2mm",(Užs2!E106/1000)*Užs2!L106,0)+(IF(Užs2!I106="KLIEN-PVC-42/2mm",(Užs2!H106/1000)*Užs2!L106,0)+(IF(Užs2!J106="KLIEN-PVC-42/2mm",(Užs2!H106/1000)*Užs2!L106,0)))))</f>
        <v>0</v>
      </c>
      <c r="AI67" s="315">
        <f>SUM(IF(Užs2!F106="KLIEN-BESIUL-08mm",(Užs2!E106/1000)*Užs2!L106,0)+(IF(Užs2!G106="KLIEN-BESIUL-08mm",(Užs2!E106/1000)*Užs2!L106,0)+(IF(Užs2!I106="KLIEN-BESIUL-08mm",(Užs2!H106/1000)*Užs2!L106,0)+(IF(Užs2!J106="KLIEN-BESIUL-08mm",(Užs2!H106/1000)*Užs2!L106,0)))))</f>
        <v>0</v>
      </c>
      <c r="AJ67" s="315">
        <f>SUM(IF(Užs2!F106="KLIEN-BESIUL-1mm",(Užs2!E106/1000)*Užs2!L106,0)+(IF(Užs2!G106="KLIEN-BESIUL-1mm",(Užs2!E106/1000)*Užs2!L106,0)+(IF(Užs2!I106="KLIEN-BESIUL-1mm",(Užs2!H106/1000)*Užs2!L106,0)+(IF(Užs2!J106="KLIEN-BESIUL-1mm",(Užs2!H106/1000)*Užs2!L106,0)))))</f>
        <v>0</v>
      </c>
      <c r="AK67" s="315">
        <f>SUM(IF(Užs2!F106="KLIEN-BESIUL-2mm",(Užs2!E106/1000)*Užs2!L106,0)+(IF(Užs2!G106="KLIEN-BESIUL-2mm",(Užs2!E106/1000)*Užs2!L106,0)+(IF(Užs2!I106="KLIEN-BESIUL-2mm",(Užs2!H106/1000)*Užs2!L106,0)+(IF(Užs2!J106="KLIEN-BESIUL-2mm",(Užs2!H106/1000)*Užs2!L106,0)))))</f>
        <v>0</v>
      </c>
      <c r="AL67" s="94">
        <f>SUM(IF(Užs2!F106="NE-PL-PVC-04mm",(Užs2!E106/1000)*Užs2!L106,0)+(IF(Užs2!G106="NE-PL-PVC-04mm",(Užs2!E106/1000)*Užs2!L106,0)+(IF(Užs2!I106="NE-PL-PVC-04mm",(Užs2!H106/1000)*Užs2!L106,0)+(IF(Užs2!J106="NE-PL-PVC-04mm",(Užs2!H106/1000)*Užs2!L106,0)))))</f>
        <v>0</v>
      </c>
      <c r="AM67" s="94">
        <f>SUM(IF(Užs2!F106="NE-PL-PVC-06mm",(Užs2!E106/1000)*Užs2!L106,0)+(IF(Užs2!G106="NE-PL-PVC-06mm",(Užs2!E106/1000)*Užs2!L106,0)+(IF(Užs2!I106="NE-PL-PVC-06mm",(Užs2!H106/1000)*Užs2!L106,0)+(IF(Užs2!J106="NE-PL-PVC-06mm",(Užs2!H106/1000)*Užs2!L106,0)))))</f>
        <v>0</v>
      </c>
      <c r="AN67" s="94">
        <f>SUM(IF(Užs2!F106="NE-PL-PVC-08mm",(Užs2!E106/1000)*Užs2!L106,0)+(IF(Užs2!G106="NE-PL-PVC-08mm",(Užs2!E106/1000)*Užs2!L106,0)+(IF(Užs2!I106="NE-PL-PVC-08mm",(Užs2!H106/1000)*Užs2!L106,0)+(IF(Užs2!J106="NE-PL-PVC-08mm",(Užs2!H106/1000)*Užs2!L106,0)))))</f>
        <v>0</v>
      </c>
      <c r="AO67" s="94">
        <f>SUM(IF(Užs2!F106="NE-PL-PVC-1mm",(Užs2!E106/1000)*Užs2!L106,0)+(IF(Užs2!G106="NE-PL-PVC-1mm",(Užs2!E106/1000)*Užs2!L106,0)+(IF(Užs2!I106="NE-PL-PVC-1mm",(Užs2!H106/1000)*Užs2!L106,0)+(IF(Užs2!J106="NE-PL-PVC-1mm",(Užs2!H106/1000)*Užs2!L106,0)))))</f>
        <v>0</v>
      </c>
      <c r="AP67" s="94">
        <f>SUM(IF(Užs2!F106="NE-PL-PVC-2mm",(Užs2!E106/1000)*Užs2!L106,0)+(IF(Užs2!G106="NE-PL-PVC-2mm",(Užs2!E106/1000)*Užs2!L106,0)+(IF(Užs2!I106="NE-PL-PVC-2mm",(Užs2!H106/1000)*Užs2!L106,0)+(IF(Užs2!J106="NE-PL-PVC-2mm",(Užs2!H106/1000)*Užs2!L106,0)))))</f>
        <v>0</v>
      </c>
      <c r="AQ67" s="94">
        <f>SUM(IF(Užs2!F106="NE-PL-PVC-42/2mm",(Užs2!E106/1000)*Užs2!L106,0)+(IF(Užs2!G106="NE-PL-PVC-42/2mm",(Užs2!E106/1000)*Užs2!L106,0)+(IF(Užs2!I106="NE-PL-PVC-42/2mm",(Užs2!H106/1000)*Užs2!L106,0)+(IF(Užs2!J106="NE-PL-PVC-42/2mm",(Užs2!H106/1000)*Užs2!L106,0)))))</f>
        <v>0</v>
      </c>
      <c r="AR67" s="79"/>
    </row>
    <row r="68" spans="1:44" ht="16.8">
      <c r="A68" s="79"/>
      <c r="B68" s="79"/>
      <c r="C68" s="95"/>
      <c r="D68" s="79"/>
      <c r="E68" s="79"/>
      <c r="F68" s="79"/>
      <c r="G68" s="79"/>
      <c r="H68" s="79"/>
      <c r="I68" s="79"/>
      <c r="J68" s="79"/>
      <c r="K68" s="87">
        <v>67</v>
      </c>
      <c r="L68" s="88">
        <f>Užs2!L107</f>
        <v>0</v>
      </c>
      <c r="M68" s="89">
        <f>(Užs2!E107/1000)*(Užs2!H107/1000)*Užs2!L107</f>
        <v>0</v>
      </c>
      <c r="N68" s="90">
        <f>SUM(IF(Užs2!F107="MEL",(Užs2!E107/1000)*Užs2!L107,0)+(IF(Užs2!G107="MEL",(Užs2!E107/1000)*Užs2!L107,0)+(IF(Užs2!I107="MEL",(Užs2!H107/1000)*Užs2!L107,0)+(IF(Užs2!J107="MEL",(Užs2!H107/1000)*Užs2!L107,0)))))</f>
        <v>0</v>
      </c>
      <c r="O68" s="91">
        <f>SUM(IF(Užs2!F107="MEL-BALTAS",(Užs2!E107/1000)*Užs2!L107,0)+(IF(Užs2!G107="MEL-BALTAS",(Užs2!E107/1000)*Užs2!L107,0)+(IF(Užs2!I107="MEL-BALTAS",(Užs2!H107/1000)*Užs2!L107,0)+(IF(Užs2!J107="MEL-BALTAS",(Užs2!H107/1000)*Užs2!L107,0)))))</f>
        <v>0</v>
      </c>
      <c r="P68" s="91">
        <f>SUM(IF(Užs2!F107="MEL-PILKAS",(Užs2!E107/1000)*Užs2!L107,0)+(IF(Užs2!G107="MEL-PILKAS",(Užs2!E107/1000)*Užs2!L107,0)+(IF(Užs2!I107="MEL-PILKAS",(Užs2!H107/1000)*Užs2!L107,0)+(IF(Užs2!J107="MEL-PILKAS",(Užs2!H107/1000)*Užs2!L107,0)))))</f>
        <v>0</v>
      </c>
      <c r="Q68" s="91">
        <f>SUM(IF(Užs2!F107="MEL-KLIENTO",(Užs2!E107/1000)*Užs2!L107,0)+(IF(Užs2!G107="MEL-KLIENTO",(Užs2!E107/1000)*Užs2!L107,0)+(IF(Užs2!I107="MEL-KLIENTO",(Užs2!H107/1000)*Užs2!L107,0)+(IF(Užs2!J107="MEL-KLIENTO",(Užs2!H107/1000)*Užs2!L107,0)))))</f>
        <v>0</v>
      </c>
      <c r="R68" s="91">
        <f>SUM(IF(Užs2!F107="MEL-NE-PL",(Užs2!E107/1000)*Užs2!L107,0)+(IF(Užs2!G107="MEL-NE-PL",(Užs2!E107/1000)*Užs2!L107,0)+(IF(Užs2!I107="MEL-NE-PL",(Užs2!H107/1000)*Užs2!L107,0)+(IF(Užs2!J107="MEL-NE-PL",(Užs2!H107/1000)*Užs2!L107,0)))))</f>
        <v>0</v>
      </c>
      <c r="S68" s="91">
        <f>SUM(IF(Užs2!F107="MEL-40mm",(Užs2!E107/1000)*Užs2!L107,0)+(IF(Užs2!G107="MEL-40mm",(Užs2!E107/1000)*Užs2!L107,0)+(IF(Užs2!I107="MEL-40mm",(Užs2!H107/1000)*Užs2!L107,0)+(IF(Užs2!J107="MEL-40mm",(Užs2!H107/1000)*Užs2!L107,0)))))</f>
        <v>0</v>
      </c>
      <c r="T68" s="92">
        <f>SUM(IF(Užs2!F107="PVC-04mm",(Užs2!E107/1000)*Užs2!L107,0)+(IF(Užs2!G107="PVC-04mm",(Užs2!E107/1000)*Užs2!L107,0)+(IF(Užs2!I107="PVC-04mm",(Užs2!H107/1000)*Užs2!L107,0)+(IF(Užs2!J107="PVC-04mm",(Užs2!H107/1000)*Užs2!L107,0)))))</f>
        <v>0</v>
      </c>
      <c r="U68" s="92">
        <f>SUM(IF(Užs2!F107="PVC-06mm",(Užs2!E107/1000)*Užs2!L107,0)+(IF(Užs2!G107="PVC-06mm",(Užs2!E107/1000)*Užs2!L107,0)+(IF(Užs2!I107="PVC-06mm",(Užs2!H107/1000)*Užs2!L107,0)+(IF(Užs2!J107="PVC-06mm",(Užs2!H107/1000)*Užs2!L107,0)))))</f>
        <v>0</v>
      </c>
      <c r="V68" s="92">
        <f>SUM(IF(Užs2!F107="PVC-08mm",(Užs2!E107/1000)*Užs2!L107,0)+(IF(Užs2!G107="PVC-08mm",(Užs2!E107/1000)*Užs2!L107,0)+(IF(Užs2!I107="PVC-08mm",(Užs2!H107/1000)*Užs2!L107,0)+(IF(Užs2!J107="PVC-08mm",(Užs2!H107/1000)*Užs2!L107,0)))))</f>
        <v>0</v>
      </c>
      <c r="W68" s="92">
        <f>SUM(IF(Užs2!F107="PVC-1mm",(Užs2!E107/1000)*Užs2!L107,0)+(IF(Užs2!G107="PVC-1mm",(Užs2!E107/1000)*Užs2!L107,0)+(IF(Užs2!I107="PVC-1mm",(Užs2!H107/1000)*Užs2!L107,0)+(IF(Užs2!J107="PVC-1mm",(Užs2!H107/1000)*Užs2!L107,0)))))</f>
        <v>0</v>
      </c>
      <c r="X68" s="92">
        <f>SUM(IF(Užs2!F107="PVC-2mm",(Užs2!E107/1000)*Užs2!L107,0)+(IF(Užs2!G107="PVC-2mm",(Užs2!E107/1000)*Užs2!L107,0)+(IF(Užs2!I107="PVC-2mm",(Užs2!H107/1000)*Užs2!L107,0)+(IF(Užs2!J107="PVC-2mm",(Užs2!H107/1000)*Užs2!L107,0)))))</f>
        <v>0</v>
      </c>
      <c r="Y68" s="92">
        <f>SUM(IF(Užs2!F107="PVC-42/2mm",(Užs2!E107/1000)*Užs2!L107,0)+(IF(Užs2!G107="PVC-42/2mm",(Užs2!E107/1000)*Užs2!L107,0)+(IF(Užs2!I107="PVC-42/2mm",(Užs2!H107/1000)*Užs2!L107,0)+(IF(Užs2!J107="PVC-42/2mm",(Užs2!H107/1000)*Užs2!L107,0)))))</f>
        <v>0</v>
      </c>
      <c r="Z68" s="313">
        <f>SUM(IF(Užs2!F107="BESIULIS-08mm",(Užs2!E107/1000)*Užs2!L107,0)+(IF(Užs2!G107="BESIULIS-08mm",(Užs2!E107/1000)*Užs2!L107,0)+(IF(Užs2!I107="BESIULIS-08mm",(Užs2!H107/1000)*Užs2!L107,0)+(IF(Užs2!J107="BESIULIS-08mm",(Užs2!H107/1000)*Užs2!L107,0)))))</f>
        <v>0</v>
      </c>
      <c r="AA68" s="313">
        <f>SUM(IF(Užs2!F107="BESIULIS-1mm",(Užs2!E107/1000)*Užs2!L107,0)+(IF(Užs2!G107="BESIULIS-1mm",(Užs2!E107/1000)*Užs2!L107,0)+(IF(Užs2!I107="BESIULIS-1mm",(Užs2!H107/1000)*Užs2!L107,0)+(IF(Užs2!J107="BESIULIS-1mm",(Užs2!H107/1000)*Užs2!L107,0)))))</f>
        <v>0</v>
      </c>
      <c r="AB68" s="313">
        <f>SUM(IF(Užs2!F107="BESIULIS-2mm",(Užs2!E107/1000)*Užs2!L107,0)+(IF(Užs2!G107="BESIULIS-2mm",(Užs2!E107/1000)*Užs2!L107,0)+(IF(Užs2!I107="BESIULIS-2mm",(Užs2!H107/1000)*Užs2!L107,0)+(IF(Užs2!J107="BESIULIS-2mm",(Užs2!H107/1000)*Užs2!L107,0)))))</f>
        <v>0</v>
      </c>
      <c r="AC68" s="93">
        <f>SUM(IF(Užs2!F107="KLIEN-PVC-04mm",(Užs2!E107/1000)*Užs2!L107,0)+(IF(Užs2!G107="KLIEN-PVC-04mm",(Užs2!E107/1000)*Užs2!L107,0)+(IF(Užs2!I107="KLIEN-PVC-04mm",(Užs2!H107/1000)*Užs2!L107,0)+(IF(Užs2!J107="KLIEN-PVC-04mm",(Užs2!H107/1000)*Užs2!L107,0)))))</f>
        <v>0</v>
      </c>
      <c r="AD68" s="93">
        <f>SUM(IF(Užs2!F107="KLIEN-PVC-06mm",(Užs2!E107/1000)*Užs2!L107,0)+(IF(Užs2!G107="KLIEN-PVC-06mm",(Užs2!E107/1000)*Užs2!L107,0)+(IF(Užs2!I107="KLIEN-PVC-06mm",(Užs2!H107/1000)*Užs2!L107,0)+(IF(Užs2!J107="KLIEN-PVC-06mm",(Užs2!H107/1000)*Užs2!L107,0)))))</f>
        <v>0</v>
      </c>
      <c r="AE68" s="93">
        <f>SUM(IF(Užs2!F107="KLIEN-PVC-08mm",(Užs2!E107/1000)*Užs2!L107,0)+(IF(Užs2!G107="KLIEN-PVC-08mm",(Užs2!E107/1000)*Užs2!L107,0)+(IF(Užs2!I107="KLIEN-PVC-08mm",(Užs2!H107/1000)*Užs2!L107,0)+(IF(Užs2!J107="KLIEN-PVC-08mm",(Užs2!H107/1000)*Užs2!L107,0)))))</f>
        <v>0</v>
      </c>
      <c r="AF68" s="93">
        <f>SUM(IF(Užs2!F107="KLIEN-PVC-1mm",(Užs2!E107/1000)*Užs2!L107,0)+(IF(Užs2!G107="KLIEN-PVC-1mm",(Užs2!E107/1000)*Užs2!L107,0)+(IF(Užs2!I107="KLIEN-PVC-1mm",(Užs2!H107/1000)*Užs2!L107,0)+(IF(Užs2!J107="KLIEN-PVC-1mm",(Užs2!H107/1000)*Užs2!L107,0)))))</f>
        <v>0</v>
      </c>
      <c r="AG68" s="93">
        <f>SUM(IF(Užs2!F107="KLIEN-PVC-2mm",(Užs2!E107/1000)*Užs2!L107,0)+(IF(Užs2!G107="KLIEN-PVC-2mm",(Užs2!E107/1000)*Užs2!L107,0)+(IF(Užs2!I107="KLIEN-PVC-2mm",(Užs2!H107/1000)*Užs2!L107,0)+(IF(Užs2!J107="KLIEN-PVC-2mm",(Užs2!H107/1000)*Užs2!L107,0)))))</f>
        <v>0</v>
      </c>
      <c r="AH68" s="93">
        <f>SUM(IF(Užs2!F107="KLIEN-PVC-42/2mm",(Užs2!E107/1000)*Užs2!L107,0)+(IF(Užs2!G107="KLIEN-PVC-42/2mm",(Užs2!E107/1000)*Užs2!L107,0)+(IF(Užs2!I107="KLIEN-PVC-42/2mm",(Užs2!H107/1000)*Užs2!L107,0)+(IF(Užs2!J107="KLIEN-PVC-42/2mm",(Užs2!H107/1000)*Užs2!L107,0)))))</f>
        <v>0</v>
      </c>
      <c r="AI68" s="315">
        <f>SUM(IF(Užs2!F107="KLIEN-BESIUL-08mm",(Užs2!E107/1000)*Užs2!L107,0)+(IF(Užs2!G107="KLIEN-BESIUL-08mm",(Užs2!E107/1000)*Užs2!L107,0)+(IF(Užs2!I107="KLIEN-BESIUL-08mm",(Užs2!H107/1000)*Užs2!L107,0)+(IF(Užs2!J107="KLIEN-BESIUL-08mm",(Užs2!H107/1000)*Užs2!L107,0)))))</f>
        <v>0</v>
      </c>
      <c r="AJ68" s="315">
        <f>SUM(IF(Užs2!F107="KLIEN-BESIUL-1mm",(Užs2!E107/1000)*Užs2!L107,0)+(IF(Užs2!G107="KLIEN-BESIUL-1mm",(Užs2!E107/1000)*Užs2!L107,0)+(IF(Užs2!I107="KLIEN-BESIUL-1mm",(Užs2!H107/1000)*Užs2!L107,0)+(IF(Užs2!J107="KLIEN-BESIUL-1mm",(Užs2!H107/1000)*Užs2!L107,0)))))</f>
        <v>0</v>
      </c>
      <c r="AK68" s="315">
        <f>SUM(IF(Užs2!F107="KLIEN-BESIUL-2mm",(Užs2!E107/1000)*Užs2!L107,0)+(IF(Užs2!G107="KLIEN-BESIUL-2mm",(Užs2!E107/1000)*Užs2!L107,0)+(IF(Užs2!I107="KLIEN-BESIUL-2mm",(Užs2!H107/1000)*Užs2!L107,0)+(IF(Užs2!J107="KLIEN-BESIUL-2mm",(Užs2!H107/1000)*Užs2!L107,0)))))</f>
        <v>0</v>
      </c>
      <c r="AL68" s="94">
        <f>SUM(IF(Užs2!F107="NE-PL-PVC-04mm",(Užs2!E107/1000)*Užs2!L107,0)+(IF(Užs2!G107="NE-PL-PVC-04mm",(Užs2!E107/1000)*Užs2!L107,0)+(IF(Užs2!I107="NE-PL-PVC-04mm",(Užs2!H107/1000)*Užs2!L107,0)+(IF(Užs2!J107="NE-PL-PVC-04mm",(Užs2!H107/1000)*Užs2!L107,0)))))</f>
        <v>0</v>
      </c>
      <c r="AM68" s="94">
        <f>SUM(IF(Užs2!F107="NE-PL-PVC-06mm",(Užs2!E107/1000)*Užs2!L107,0)+(IF(Užs2!G107="NE-PL-PVC-06mm",(Užs2!E107/1000)*Užs2!L107,0)+(IF(Užs2!I107="NE-PL-PVC-06mm",(Užs2!H107/1000)*Užs2!L107,0)+(IF(Užs2!J107="NE-PL-PVC-06mm",(Užs2!H107/1000)*Užs2!L107,0)))))</f>
        <v>0</v>
      </c>
      <c r="AN68" s="94">
        <f>SUM(IF(Užs2!F107="NE-PL-PVC-08mm",(Užs2!E107/1000)*Užs2!L107,0)+(IF(Užs2!G107="NE-PL-PVC-08mm",(Užs2!E107/1000)*Užs2!L107,0)+(IF(Užs2!I107="NE-PL-PVC-08mm",(Užs2!H107/1000)*Užs2!L107,0)+(IF(Užs2!J107="NE-PL-PVC-08mm",(Užs2!H107/1000)*Užs2!L107,0)))))</f>
        <v>0</v>
      </c>
      <c r="AO68" s="94">
        <f>SUM(IF(Užs2!F107="NE-PL-PVC-1mm",(Užs2!E107/1000)*Užs2!L107,0)+(IF(Užs2!G107="NE-PL-PVC-1mm",(Užs2!E107/1000)*Užs2!L107,0)+(IF(Užs2!I107="NE-PL-PVC-1mm",(Užs2!H107/1000)*Užs2!L107,0)+(IF(Užs2!J107="NE-PL-PVC-1mm",(Užs2!H107/1000)*Užs2!L107,0)))))</f>
        <v>0</v>
      </c>
      <c r="AP68" s="94">
        <f>SUM(IF(Užs2!F107="NE-PL-PVC-2mm",(Užs2!E107/1000)*Užs2!L107,0)+(IF(Užs2!G107="NE-PL-PVC-2mm",(Užs2!E107/1000)*Užs2!L107,0)+(IF(Užs2!I107="NE-PL-PVC-2mm",(Užs2!H107/1000)*Užs2!L107,0)+(IF(Užs2!J107="NE-PL-PVC-2mm",(Užs2!H107/1000)*Užs2!L107,0)))))</f>
        <v>0</v>
      </c>
      <c r="AQ68" s="94">
        <f>SUM(IF(Užs2!F107="NE-PL-PVC-42/2mm",(Užs2!E107/1000)*Užs2!L107,0)+(IF(Užs2!G107="NE-PL-PVC-42/2mm",(Užs2!E107/1000)*Užs2!L107,0)+(IF(Užs2!I107="NE-PL-PVC-42/2mm",(Užs2!H107/1000)*Užs2!L107,0)+(IF(Užs2!J107="NE-PL-PVC-42/2mm",(Užs2!H107/1000)*Užs2!L107,0)))))</f>
        <v>0</v>
      </c>
      <c r="AR68" s="79"/>
    </row>
    <row r="69" spans="1:44" ht="16.8">
      <c r="A69" s="79"/>
      <c r="B69" s="79"/>
      <c r="C69" s="95"/>
      <c r="D69" s="79"/>
      <c r="E69" s="79"/>
      <c r="F69" s="79"/>
      <c r="G69" s="79"/>
      <c r="H69" s="79"/>
      <c r="I69" s="79"/>
      <c r="J69" s="79"/>
      <c r="K69" s="87">
        <v>68</v>
      </c>
      <c r="L69" s="88">
        <f>Užs2!L108</f>
        <v>0</v>
      </c>
      <c r="M69" s="89">
        <f>(Užs2!E108/1000)*(Užs2!H108/1000)*Užs2!L108</f>
        <v>0</v>
      </c>
      <c r="N69" s="90">
        <f>SUM(IF(Užs2!F108="MEL",(Užs2!E108/1000)*Užs2!L108,0)+(IF(Užs2!G108="MEL",(Užs2!E108/1000)*Užs2!L108,0)+(IF(Užs2!I108="MEL",(Užs2!H108/1000)*Užs2!L108,0)+(IF(Užs2!J108="MEL",(Užs2!H108/1000)*Užs2!L108,0)))))</f>
        <v>0</v>
      </c>
      <c r="O69" s="91">
        <f>SUM(IF(Užs2!F108="MEL-BALTAS",(Užs2!E108/1000)*Užs2!L108,0)+(IF(Užs2!G108="MEL-BALTAS",(Užs2!E108/1000)*Užs2!L108,0)+(IF(Užs2!I108="MEL-BALTAS",(Užs2!H108/1000)*Užs2!L108,0)+(IF(Užs2!J108="MEL-BALTAS",(Užs2!H108/1000)*Užs2!L108,0)))))</f>
        <v>0</v>
      </c>
      <c r="P69" s="91">
        <f>SUM(IF(Užs2!F108="MEL-PILKAS",(Užs2!E108/1000)*Užs2!L108,0)+(IF(Užs2!G108="MEL-PILKAS",(Užs2!E108/1000)*Užs2!L108,0)+(IF(Užs2!I108="MEL-PILKAS",(Užs2!H108/1000)*Užs2!L108,0)+(IF(Užs2!J108="MEL-PILKAS",(Užs2!H108/1000)*Užs2!L108,0)))))</f>
        <v>0</v>
      </c>
      <c r="Q69" s="91">
        <f>SUM(IF(Užs2!F108="MEL-KLIENTO",(Užs2!E108/1000)*Užs2!L108,0)+(IF(Užs2!G108="MEL-KLIENTO",(Užs2!E108/1000)*Užs2!L108,0)+(IF(Užs2!I108="MEL-KLIENTO",(Užs2!H108/1000)*Užs2!L108,0)+(IF(Užs2!J108="MEL-KLIENTO",(Užs2!H108/1000)*Užs2!L108,0)))))</f>
        <v>0</v>
      </c>
      <c r="R69" s="91">
        <f>SUM(IF(Užs2!F108="MEL-NE-PL",(Užs2!E108/1000)*Užs2!L108,0)+(IF(Užs2!G108="MEL-NE-PL",(Užs2!E108/1000)*Užs2!L108,0)+(IF(Užs2!I108="MEL-NE-PL",(Užs2!H108/1000)*Užs2!L108,0)+(IF(Užs2!J108="MEL-NE-PL",(Užs2!H108/1000)*Užs2!L108,0)))))</f>
        <v>0</v>
      </c>
      <c r="S69" s="91">
        <f>SUM(IF(Užs2!F108="MEL-40mm",(Užs2!E108/1000)*Užs2!L108,0)+(IF(Užs2!G108="MEL-40mm",(Užs2!E108/1000)*Užs2!L108,0)+(IF(Užs2!I108="MEL-40mm",(Užs2!H108/1000)*Užs2!L108,0)+(IF(Užs2!J108="MEL-40mm",(Užs2!H108/1000)*Užs2!L108,0)))))</f>
        <v>0</v>
      </c>
      <c r="T69" s="92">
        <f>SUM(IF(Užs2!F108="PVC-04mm",(Užs2!E108/1000)*Užs2!L108,0)+(IF(Užs2!G108="PVC-04mm",(Užs2!E108/1000)*Užs2!L108,0)+(IF(Užs2!I108="PVC-04mm",(Užs2!H108/1000)*Užs2!L108,0)+(IF(Užs2!J108="PVC-04mm",(Užs2!H108/1000)*Užs2!L108,0)))))</f>
        <v>0</v>
      </c>
      <c r="U69" s="92">
        <f>SUM(IF(Užs2!F108="PVC-06mm",(Užs2!E108/1000)*Užs2!L108,0)+(IF(Užs2!G108="PVC-06mm",(Užs2!E108/1000)*Užs2!L108,0)+(IF(Užs2!I108="PVC-06mm",(Užs2!H108/1000)*Užs2!L108,0)+(IF(Užs2!J108="PVC-06mm",(Užs2!H108/1000)*Užs2!L108,0)))))</f>
        <v>0</v>
      </c>
      <c r="V69" s="92">
        <f>SUM(IF(Užs2!F108="PVC-08mm",(Užs2!E108/1000)*Užs2!L108,0)+(IF(Užs2!G108="PVC-08mm",(Užs2!E108/1000)*Užs2!L108,0)+(IF(Užs2!I108="PVC-08mm",(Užs2!H108/1000)*Užs2!L108,0)+(IF(Užs2!J108="PVC-08mm",(Užs2!H108/1000)*Užs2!L108,0)))))</f>
        <v>0</v>
      </c>
      <c r="W69" s="92">
        <f>SUM(IF(Užs2!F108="PVC-1mm",(Užs2!E108/1000)*Užs2!L108,0)+(IF(Užs2!G108="PVC-1mm",(Užs2!E108/1000)*Užs2!L108,0)+(IF(Užs2!I108="PVC-1mm",(Užs2!H108/1000)*Užs2!L108,0)+(IF(Užs2!J108="PVC-1mm",(Užs2!H108/1000)*Užs2!L108,0)))))</f>
        <v>0</v>
      </c>
      <c r="X69" s="92">
        <f>SUM(IF(Užs2!F108="PVC-2mm",(Užs2!E108/1000)*Užs2!L108,0)+(IF(Užs2!G108="PVC-2mm",(Užs2!E108/1000)*Užs2!L108,0)+(IF(Užs2!I108="PVC-2mm",(Užs2!H108/1000)*Užs2!L108,0)+(IF(Užs2!J108="PVC-2mm",(Užs2!H108/1000)*Užs2!L108,0)))))</f>
        <v>0</v>
      </c>
      <c r="Y69" s="92">
        <f>SUM(IF(Užs2!F108="PVC-42/2mm",(Užs2!E108/1000)*Užs2!L108,0)+(IF(Užs2!G108="PVC-42/2mm",(Užs2!E108/1000)*Užs2!L108,0)+(IF(Užs2!I108="PVC-42/2mm",(Užs2!H108/1000)*Užs2!L108,0)+(IF(Užs2!J108="PVC-42/2mm",(Užs2!H108/1000)*Užs2!L108,0)))))</f>
        <v>0</v>
      </c>
      <c r="Z69" s="313">
        <f>SUM(IF(Užs2!F108="BESIULIS-08mm",(Užs2!E108/1000)*Užs2!L108,0)+(IF(Užs2!G108="BESIULIS-08mm",(Užs2!E108/1000)*Užs2!L108,0)+(IF(Užs2!I108="BESIULIS-08mm",(Užs2!H108/1000)*Užs2!L108,0)+(IF(Užs2!J108="BESIULIS-08mm",(Užs2!H108/1000)*Užs2!L108,0)))))</f>
        <v>0</v>
      </c>
      <c r="AA69" s="313">
        <f>SUM(IF(Užs2!F108="BESIULIS-1mm",(Užs2!E108/1000)*Užs2!L108,0)+(IF(Užs2!G108="BESIULIS-1mm",(Užs2!E108/1000)*Užs2!L108,0)+(IF(Užs2!I108="BESIULIS-1mm",(Užs2!H108/1000)*Užs2!L108,0)+(IF(Užs2!J108="BESIULIS-1mm",(Užs2!H108/1000)*Užs2!L108,0)))))</f>
        <v>0</v>
      </c>
      <c r="AB69" s="313">
        <f>SUM(IF(Užs2!F108="BESIULIS-2mm",(Užs2!E108/1000)*Užs2!L108,0)+(IF(Užs2!G108="BESIULIS-2mm",(Užs2!E108/1000)*Užs2!L108,0)+(IF(Užs2!I108="BESIULIS-2mm",(Užs2!H108/1000)*Užs2!L108,0)+(IF(Užs2!J108="BESIULIS-2mm",(Užs2!H108/1000)*Užs2!L108,0)))))</f>
        <v>0</v>
      </c>
      <c r="AC69" s="93">
        <f>SUM(IF(Užs2!F108="KLIEN-PVC-04mm",(Užs2!E108/1000)*Užs2!L108,0)+(IF(Užs2!G108="KLIEN-PVC-04mm",(Užs2!E108/1000)*Užs2!L108,0)+(IF(Užs2!I108="KLIEN-PVC-04mm",(Užs2!H108/1000)*Užs2!L108,0)+(IF(Užs2!J108="KLIEN-PVC-04mm",(Užs2!H108/1000)*Užs2!L108,0)))))</f>
        <v>0</v>
      </c>
      <c r="AD69" s="93">
        <f>SUM(IF(Užs2!F108="KLIEN-PVC-06mm",(Užs2!E108/1000)*Užs2!L108,0)+(IF(Užs2!G108="KLIEN-PVC-06mm",(Užs2!E108/1000)*Užs2!L108,0)+(IF(Užs2!I108="KLIEN-PVC-06mm",(Užs2!H108/1000)*Užs2!L108,0)+(IF(Užs2!J108="KLIEN-PVC-06mm",(Užs2!H108/1000)*Užs2!L108,0)))))</f>
        <v>0</v>
      </c>
      <c r="AE69" s="93">
        <f>SUM(IF(Užs2!F108="KLIEN-PVC-08mm",(Užs2!E108/1000)*Užs2!L108,0)+(IF(Užs2!G108="KLIEN-PVC-08mm",(Užs2!E108/1000)*Užs2!L108,0)+(IF(Užs2!I108="KLIEN-PVC-08mm",(Užs2!H108/1000)*Užs2!L108,0)+(IF(Užs2!J108="KLIEN-PVC-08mm",(Užs2!H108/1000)*Užs2!L108,0)))))</f>
        <v>0</v>
      </c>
      <c r="AF69" s="93">
        <f>SUM(IF(Užs2!F108="KLIEN-PVC-1mm",(Užs2!E108/1000)*Užs2!L108,0)+(IF(Užs2!G108="KLIEN-PVC-1mm",(Užs2!E108/1000)*Užs2!L108,0)+(IF(Užs2!I108="KLIEN-PVC-1mm",(Užs2!H108/1000)*Užs2!L108,0)+(IF(Užs2!J108="KLIEN-PVC-1mm",(Užs2!H108/1000)*Užs2!L108,0)))))</f>
        <v>0</v>
      </c>
      <c r="AG69" s="93">
        <f>SUM(IF(Užs2!F108="KLIEN-PVC-2mm",(Užs2!E108/1000)*Užs2!L108,0)+(IF(Užs2!G108="KLIEN-PVC-2mm",(Užs2!E108/1000)*Užs2!L108,0)+(IF(Užs2!I108="KLIEN-PVC-2mm",(Užs2!H108/1000)*Užs2!L108,0)+(IF(Užs2!J108="KLIEN-PVC-2mm",(Užs2!H108/1000)*Užs2!L108,0)))))</f>
        <v>0</v>
      </c>
      <c r="AH69" s="93">
        <f>SUM(IF(Užs2!F108="KLIEN-PVC-42/2mm",(Užs2!E108/1000)*Užs2!L108,0)+(IF(Užs2!G108="KLIEN-PVC-42/2mm",(Užs2!E108/1000)*Užs2!L108,0)+(IF(Užs2!I108="KLIEN-PVC-42/2mm",(Užs2!H108/1000)*Užs2!L108,0)+(IF(Užs2!J108="KLIEN-PVC-42/2mm",(Užs2!H108/1000)*Užs2!L108,0)))))</f>
        <v>0</v>
      </c>
      <c r="AI69" s="315">
        <f>SUM(IF(Užs2!F108="KLIEN-BESIUL-08mm",(Užs2!E108/1000)*Užs2!L108,0)+(IF(Užs2!G108="KLIEN-BESIUL-08mm",(Užs2!E108/1000)*Užs2!L108,0)+(IF(Užs2!I108="KLIEN-BESIUL-08mm",(Užs2!H108/1000)*Užs2!L108,0)+(IF(Užs2!J108="KLIEN-BESIUL-08mm",(Užs2!H108/1000)*Užs2!L108,0)))))</f>
        <v>0</v>
      </c>
      <c r="AJ69" s="315">
        <f>SUM(IF(Užs2!F108="KLIEN-BESIUL-1mm",(Užs2!E108/1000)*Užs2!L108,0)+(IF(Užs2!G108="KLIEN-BESIUL-1mm",(Užs2!E108/1000)*Užs2!L108,0)+(IF(Užs2!I108="KLIEN-BESIUL-1mm",(Užs2!H108/1000)*Užs2!L108,0)+(IF(Užs2!J108="KLIEN-BESIUL-1mm",(Užs2!H108/1000)*Užs2!L108,0)))))</f>
        <v>0</v>
      </c>
      <c r="AK69" s="315">
        <f>SUM(IF(Užs2!F108="KLIEN-BESIUL-2mm",(Užs2!E108/1000)*Užs2!L108,0)+(IF(Užs2!G108="KLIEN-BESIUL-2mm",(Užs2!E108/1000)*Užs2!L108,0)+(IF(Užs2!I108="KLIEN-BESIUL-2mm",(Užs2!H108/1000)*Užs2!L108,0)+(IF(Užs2!J108="KLIEN-BESIUL-2mm",(Užs2!H108/1000)*Užs2!L108,0)))))</f>
        <v>0</v>
      </c>
      <c r="AL69" s="94">
        <f>SUM(IF(Užs2!F108="NE-PL-PVC-04mm",(Užs2!E108/1000)*Užs2!L108,0)+(IF(Užs2!G108="NE-PL-PVC-04mm",(Užs2!E108/1000)*Užs2!L108,0)+(IF(Užs2!I108="NE-PL-PVC-04mm",(Užs2!H108/1000)*Užs2!L108,0)+(IF(Užs2!J108="NE-PL-PVC-04mm",(Užs2!H108/1000)*Užs2!L108,0)))))</f>
        <v>0</v>
      </c>
      <c r="AM69" s="94">
        <f>SUM(IF(Užs2!F108="NE-PL-PVC-06mm",(Užs2!E108/1000)*Užs2!L108,0)+(IF(Užs2!G108="NE-PL-PVC-06mm",(Užs2!E108/1000)*Užs2!L108,0)+(IF(Užs2!I108="NE-PL-PVC-06mm",(Užs2!H108/1000)*Užs2!L108,0)+(IF(Užs2!J108="NE-PL-PVC-06mm",(Užs2!H108/1000)*Užs2!L108,0)))))</f>
        <v>0</v>
      </c>
      <c r="AN69" s="94">
        <f>SUM(IF(Užs2!F108="NE-PL-PVC-08mm",(Užs2!E108/1000)*Užs2!L108,0)+(IF(Užs2!G108="NE-PL-PVC-08mm",(Užs2!E108/1000)*Užs2!L108,0)+(IF(Užs2!I108="NE-PL-PVC-08mm",(Užs2!H108/1000)*Užs2!L108,0)+(IF(Užs2!J108="NE-PL-PVC-08mm",(Užs2!H108/1000)*Užs2!L108,0)))))</f>
        <v>0</v>
      </c>
      <c r="AO69" s="94">
        <f>SUM(IF(Užs2!F108="NE-PL-PVC-1mm",(Užs2!E108/1000)*Užs2!L108,0)+(IF(Užs2!G108="NE-PL-PVC-1mm",(Užs2!E108/1000)*Užs2!L108,0)+(IF(Užs2!I108="NE-PL-PVC-1mm",(Užs2!H108/1000)*Užs2!L108,0)+(IF(Užs2!J108="NE-PL-PVC-1mm",(Užs2!H108/1000)*Užs2!L108,0)))))</f>
        <v>0</v>
      </c>
      <c r="AP69" s="94">
        <f>SUM(IF(Užs2!F108="NE-PL-PVC-2mm",(Užs2!E108/1000)*Užs2!L108,0)+(IF(Užs2!G108="NE-PL-PVC-2mm",(Užs2!E108/1000)*Užs2!L108,0)+(IF(Užs2!I108="NE-PL-PVC-2mm",(Užs2!H108/1000)*Užs2!L108,0)+(IF(Užs2!J108="NE-PL-PVC-2mm",(Užs2!H108/1000)*Užs2!L108,0)))))</f>
        <v>0</v>
      </c>
      <c r="AQ69" s="94">
        <f>SUM(IF(Užs2!F108="NE-PL-PVC-42/2mm",(Užs2!E108/1000)*Užs2!L108,0)+(IF(Užs2!G108="NE-PL-PVC-42/2mm",(Užs2!E108/1000)*Užs2!L108,0)+(IF(Užs2!I108="NE-PL-PVC-42/2mm",(Užs2!H108/1000)*Užs2!L108,0)+(IF(Užs2!J108="NE-PL-PVC-42/2mm",(Užs2!H108/1000)*Užs2!L108,0)))))</f>
        <v>0</v>
      </c>
      <c r="AR69" s="79"/>
    </row>
    <row r="70" spans="1:44" ht="16.8">
      <c r="A70" s="79"/>
      <c r="B70" s="79"/>
      <c r="C70" s="95"/>
      <c r="D70" s="79"/>
      <c r="E70" s="79"/>
      <c r="F70" s="79"/>
      <c r="G70" s="79"/>
      <c r="H70" s="79"/>
      <c r="I70" s="79"/>
      <c r="J70" s="79"/>
      <c r="K70" s="87">
        <v>69</v>
      </c>
      <c r="L70" s="88">
        <f>Užs2!L109</f>
        <v>0</v>
      </c>
      <c r="M70" s="89">
        <f>(Užs2!E109/1000)*(Užs2!H109/1000)*Užs2!L109</f>
        <v>0</v>
      </c>
      <c r="N70" s="90">
        <f>SUM(IF(Užs2!F109="MEL",(Užs2!E109/1000)*Užs2!L109,0)+(IF(Užs2!G109="MEL",(Užs2!E109/1000)*Užs2!L109,0)+(IF(Užs2!I109="MEL",(Užs2!H109/1000)*Užs2!L109,0)+(IF(Užs2!J109="MEL",(Užs2!H109/1000)*Užs2!L109,0)))))</f>
        <v>0</v>
      </c>
      <c r="O70" s="91">
        <f>SUM(IF(Užs2!F109="MEL-BALTAS",(Užs2!E109/1000)*Užs2!L109,0)+(IF(Užs2!G109="MEL-BALTAS",(Užs2!E109/1000)*Užs2!L109,0)+(IF(Užs2!I109="MEL-BALTAS",(Užs2!H109/1000)*Užs2!L109,0)+(IF(Užs2!J109="MEL-BALTAS",(Užs2!H109/1000)*Užs2!L109,0)))))</f>
        <v>0</v>
      </c>
      <c r="P70" s="91">
        <f>SUM(IF(Užs2!F109="MEL-PILKAS",(Užs2!E109/1000)*Užs2!L109,0)+(IF(Užs2!G109="MEL-PILKAS",(Užs2!E109/1000)*Užs2!L109,0)+(IF(Užs2!I109="MEL-PILKAS",(Užs2!H109/1000)*Užs2!L109,0)+(IF(Užs2!J109="MEL-PILKAS",(Užs2!H109/1000)*Užs2!L109,0)))))</f>
        <v>0</v>
      </c>
      <c r="Q70" s="91">
        <f>SUM(IF(Užs2!F109="MEL-KLIENTO",(Užs2!E109/1000)*Užs2!L109,0)+(IF(Užs2!G109="MEL-KLIENTO",(Užs2!E109/1000)*Užs2!L109,0)+(IF(Užs2!I109="MEL-KLIENTO",(Užs2!H109/1000)*Užs2!L109,0)+(IF(Užs2!J109="MEL-KLIENTO",(Užs2!H109/1000)*Užs2!L109,0)))))</f>
        <v>0</v>
      </c>
      <c r="R70" s="91">
        <f>SUM(IF(Užs2!F109="MEL-NE-PL",(Užs2!E109/1000)*Užs2!L109,0)+(IF(Užs2!G109="MEL-NE-PL",(Užs2!E109/1000)*Užs2!L109,0)+(IF(Užs2!I109="MEL-NE-PL",(Užs2!H109/1000)*Užs2!L109,0)+(IF(Užs2!J109="MEL-NE-PL",(Užs2!H109/1000)*Užs2!L109,0)))))</f>
        <v>0</v>
      </c>
      <c r="S70" s="91">
        <f>SUM(IF(Užs2!F109="MEL-40mm",(Užs2!E109/1000)*Užs2!L109,0)+(IF(Užs2!G109="MEL-40mm",(Užs2!E109/1000)*Užs2!L109,0)+(IF(Užs2!I109="MEL-40mm",(Užs2!H109/1000)*Užs2!L109,0)+(IF(Užs2!J109="MEL-40mm",(Užs2!H109/1000)*Užs2!L109,0)))))</f>
        <v>0</v>
      </c>
      <c r="T70" s="92">
        <f>SUM(IF(Užs2!F109="PVC-04mm",(Užs2!E109/1000)*Užs2!L109,0)+(IF(Užs2!G109="PVC-04mm",(Užs2!E109/1000)*Užs2!L109,0)+(IF(Užs2!I109="PVC-04mm",(Užs2!H109/1000)*Užs2!L109,0)+(IF(Užs2!J109="PVC-04mm",(Užs2!H109/1000)*Užs2!L109,0)))))</f>
        <v>0</v>
      </c>
      <c r="U70" s="92">
        <f>SUM(IF(Užs2!F109="PVC-06mm",(Užs2!E109/1000)*Užs2!L109,0)+(IF(Užs2!G109="PVC-06mm",(Užs2!E109/1000)*Užs2!L109,0)+(IF(Užs2!I109="PVC-06mm",(Užs2!H109/1000)*Užs2!L109,0)+(IF(Užs2!J109="PVC-06mm",(Užs2!H109/1000)*Užs2!L109,0)))))</f>
        <v>0</v>
      </c>
      <c r="V70" s="92">
        <f>SUM(IF(Užs2!F109="PVC-08mm",(Užs2!E109/1000)*Užs2!L109,0)+(IF(Užs2!G109="PVC-08mm",(Užs2!E109/1000)*Užs2!L109,0)+(IF(Užs2!I109="PVC-08mm",(Užs2!H109/1000)*Užs2!L109,0)+(IF(Užs2!J109="PVC-08mm",(Užs2!H109/1000)*Užs2!L109,0)))))</f>
        <v>0</v>
      </c>
      <c r="W70" s="92">
        <f>SUM(IF(Užs2!F109="PVC-1mm",(Užs2!E109/1000)*Užs2!L109,0)+(IF(Užs2!G109="PVC-1mm",(Užs2!E109/1000)*Užs2!L109,0)+(IF(Užs2!I109="PVC-1mm",(Užs2!H109/1000)*Užs2!L109,0)+(IF(Užs2!J109="PVC-1mm",(Užs2!H109/1000)*Užs2!L109,0)))))</f>
        <v>0</v>
      </c>
      <c r="X70" s="92">
        <f>SUM(IF(Užs2!F109="PVC-2mm",(Užs2!E109/1000)*Užs2!L109,0)+(IF(Užs2!G109="PVC-2mm",(Užs2!E109/1000)*Užs2!L109,0)+(IF(Užs2!I109="PVC-2mm",(Užs2!H109/1000)*Užs2!L109,0)+(IF(Užs2!J109="PVC-2mm",(Užs2!H109/1000)*Užs2!L109,0)))))</f>
        <v>0</v>
      </c>
      <c r="Y70" s="92">
        <f>SUM(IF(Užs2!F109="PVC-42/2mm",(Užs2!E109/1000)*Užs2!L109,0)+(IF(Užs2!G109="PVC-42/2mm",(Užs2!E109/1000)*Užs2!L109,0)+(IF(Užs2!I109="PVC-42/2mm",(Užs2!H109/1000)*Užs2!L109,0)+(IF(Užs2!J109="PVC-42/2mm",(Užs2!H109/1000)*Užs2!L109,0)))))</f>
        <v>0</v>
      </c>
      <c r="Z70" s="313">
        <f>SUM(IF(Užs2!F109="BESIULIS-08mm",(Užs2!E109/1000)*Užs2!L109,0)+(IF(Užs2!G109="BESIULIS-08mm",(Užs2!E109/1000)*Užs2!L109,0)+(IF(Užs2!I109="BESIULIS-08mm",(Užs2!H109/1000)*Užs2!L109,0)+(IF(Užs2!J109="BESIULIS-08mm",(Užs2!H109/1000)*Užs2!L109,0)))))</f>
        <v>0</v>
      </c>
      <c r="AA70" s="313">
        <f>SUM(IF(Užs2!F109="BESIULIS-1mm",(Užs2!E109/1000)*Užs2!L109,0)+(IF(Užs2!G109="BESIULIS-1mm",(Užs2!E109/1000)*Užs2!L109,0)+(IF(Užs2!I109="BESIULIS-1mm",(Užs2!H109/1000)*Užs2!L109,0)+(IF(Užs2!J109="BESIULIS-1mm",(Užs2!H109/1000)*Užs2!L109,0)))))</f>
        <v>0</v>
      </c>
      <c r="AB70" s="313">
        <f>SUM(IF(Užs2!F109="BESIULIS-2mm",(Užs2!E109/1000)*Užs2!L109,0)+(IF(Užs2!G109="BESIULIS-2mm",(Užs2!E109/1000)*Užs2!L109,0)+(IF(Užs2!I109="BESIULIS-2mm",(Užs2!H109/1000)*Užs2!L109,0)+(IF(Užs2!J109="BESIULIS-2mm",(Užs2!H109/1000)*Užs2!L109,0)))))</f>
        <v>0</v>
      </c>
      <c r="AC70" s="93">
        <f>SUM(IF(Užs2!F109="KLIEN-PVC-04mm",(Užs2!E109/1000)*Užs2!L109,0)+(IF(Užs2!G109="KLIEN-PVC-04mm",(Užs2!E109/1000)*Užs2!L109,0)+(IF(Užs2!I109="KLIEN-PVC-04mm",(Užs2!H109/1000)*Užs2!L109,0)+(IF(Užs2!J109="KLIEN-PVC-04mm",(Užs2!H109/1000)*Užs2!L109,0)))))</f>
        <v>0</v>
      </c>
      <c r="AD70" s="93">
        <f>SUM(IF(Užs2!F109="KLIEN-PVC-06mm",(Užs2!E109/1000)*Užs2!L109,0)+(IF(Užs2!G109="KLIEN-PVC-06mm",(Užs2!E109/1000)*Užs2!L109,0)+(IF(Užs2!I109="KLIEN-PVC-06mm",(Užs2!H109/1000)*Užs2!L109,0)+(IF(Užs2!J109="KLIEN-PVC-06mm",(Užs2!H109/1000)*Užs2!L109,0)))))</f>
        <v>0</v>
      </c>
      <c r="AE70" s="93">
        <f>SUM(IF(Užs2!F109="KLIEN-PVC-08mm",(Užs2!E109/1000)*Užs2!L109,0)+(IF(Užs2!G109="KLIEN-PVC-08mm",(Užs2!E109/1000)*Užs2!L109,0)+(IF(Užs2!I109="KLIEN-PVC-08mm",(Užs2!H109/1000)*Užs2!L109,0)+(IF(Užs2!J109="KLIEN-PVC-08mm",(Užs2!H109/1000)*Užs2!L109,0)))))</f>
        <v>0</v>
      </c>
      <c r="AF70" s="93">
        <f>SUM(IF(Užs2!F109="KLIEN-PVC-1mm",(Užs2!E109/1000)*Užs2!L109,0)+(IF(Užs2!G109="KLIEN-PVC-1mm",(Užs2!E109/1000)*Užs2!L109,0)+(IF(Užs2!I109="KLIEN-PVC-1mm",(Užs2!H109/1000)*Užs2!L109,0)+(IF(Užs2!J109="KLIEN-PVC-1mm",(Užs2!H109/1000)*Užs2!L109,0)))))</f>
        <v>0</v>
      </c>
      <c r="AG70" s="93">
        <f>SUM(IF(Užs2!F109="KLIEN-PVC-2mm",(Užs2!E109/1000)*Užs2!L109,0)+(IF(Užs2!G109="KLIEN-PVC-2mm",(Užs2!E109/1000)*Užs2!L109,0)+(IF(Užs2!I109="KLIEN-PVC-2mm",(Užs2!H109/1000)*Užs2!L109,0)+(IF(Užs2!J109="KLIEN-PVC-2mm",(Užs2!H109/1000)*Užs2!L109,0)))))</f>
        <v>0</v>
      </c>
      <c r="AH70" s="93">
        <f>SUM(IF(Užs2!F109="KLIEN-PVC-42/2mm",(Užs2!E109/1000)*Užs2!L109,0)+(IF(Užs2!G109="KLIEN-PVC-42/2mm",(Užs2!E109/1000)*Užs2!L109,0)+(IF(Užs2!I109="KLIEN-PVC-42/2mm",(Užs2!H109/1000)*Užs2!L109,0)+(IF(Užs2!J109="KLIEN-PVC-42/2mm",(Užs2!H109/1000)*Užs2!L109,0)))))</f>
        <v>0</v>
      </c>
      <c r="AI70" s="315">
        <f>SUM(IF(Užs2!F109="KLIEN-BESIUL-08mm",(Užs2!E109/1000)*Užs2!L109,0)+(IF(Užs2!G109="KLIEN-BESIUL-08mm",(Užs2!E109/1000)*Užs2!L109,0)+(IF(Užs2!I109="KLIEN-BESIUL-08mm",(Užs2!H109/1000)*Užs2!L109,0)+(IF(Užs2!J109="KLIEN-BESIUL-08mm",(Užs2!H109/1000)*Užs2!L109,0)))))</f>
        <v>0</v>
      </c>
      <c r="AJ70" s="315">
        <f>SUM(IF(Užs2!F109="KLIEN-BESIUL-1mm",(Užs2!E109/1000)*Užs2!L109,0)+(IF(Užs2!G109="KLIEN-BESIUL-1mm",(Užs2!E109/1000)*Užs2!L109,0)+(IF(Užs2!I109="KLIEN-BESIUL-1mm",(Užs2!H109/1000)*Užs2!L109,0)+(IF(Užs2!J109="KLIEN-BESIUL-1mm",(Užs2!H109/1000)*Užs2!L109,0)))))</f>
        <v>0</v>
      </c>
      <c r="AK70" s="315">
        <f>SUM(IF(Užs2!F109="KLIEN-BESIUL-2mm",(Užs2!E109/1000)*Užs2!L109,0)+(IF(Užs2!G109="KLIEN-BESIUL-2mm",(Užs2!E109/1000)*Užs2!L109,0)+(IF(Užs2!I109="KLIEN-BESIUL-2mm",(Užs2!H109/1000)*Užs2!L109,0)+(IF(Užs2!J109="KLIEN-BESIUL-2mm",(Užs2!H109/1000)*Užs2!L109,0)))))</f>
        <v>0</v>
      </c>
      <c r="AL70" s="94">
        <f>SUM(IF(Užs2!F109="NE-PL-PVC-04mm",(Užs2!E109/1000)*Užs2!L109,0)+(IF(Užs2!G109="NE-PL-PVC-04mm",(Užs2!E109/1000)*Užs2!L109,0)+(IF(Užs2!I109="NE-PL-PVC-04mm",(Užs2!H109/1000)*Užs2!L109,0)+(IF(Užs2!J109="NE-PL-PVC-04mm",(Užs2!H109/1000)*Užs2!L109,0)))))</f>
        <v>0</v>
      </c>
      <c r="AM70" s="94">
        <f>SUM(IF(Užs2!F109="NE-PL-PVC-06mm",(Užs2!E109/1000)*Užs2!L109,0)+(IF(Užs2!G109="NE-PL-PVC-06mm",(Užs2!E109/1000)*Užs2!L109,0)+(IF(Užs2!I109="NE-PL-PVC-06mm",(Užs2!H109/1000)*Užs2!L109,0)+(IF(Užs2!J109="NE-PL-PVC-06mm",(Užs2!H109/1000)*Užs2!L109,0)))))</f>
        <v>0</v>
      </c>
      <c r="AN70" s="94">
        <f>SUM(IF(Užs2!F109="NE-PL-PVC-08mm",(Užs2!E109/1000)*Užs2!L109,0)+(IF(Užs2!G109="NE-PL-PVC-08mm",(Užs2!E109/1000)*Užs2!L109,0)+(IF(Užs2!I109="NE-PL-PVC-08mm",(Užs2!H109/1000)*Užs2!L109,0)+(IF(Užs2!J109="NE-PL-PVC-08mm",(Užs2!H109/1000)*Užs2!L109,0)))))</f>
        <v>0</v>
      </c>
      <c r="AO70" s="94">
        <f>SUM(IF(Užs2!F109="NE-PL-PVC-1mm",(Užs2!E109/1000)*Užs2!L109,0)+(IF(Užs2!G109="NE-PL-PVC-1mm",(Užs2!E109/1000)*Užs2!L109,0)+(IF(Užs2!I109="NE-PL-PVC-1mm",(Užs2!H109/1000)*Užs2!L109,0)+(IF(Užs2!J109="NE-PL-PVC-1mm",(Užs2!H109/1000)*Užs2!L109,0)))))</f>
        <v>0</v>
      </c>
      <c r="AP70" s="94">
        <f>SUM(IF(Užs2!F109="NE-PL-PVC-2mm",(Užs2!E109/1000)*Užs2!L109,0)+(IF(Užs2!G109="NE-PL-PVC-2mm",(Užs2!E109/1000)*Užs2!L109,0)+(IF(Užs2!I109="NE-PL-PVC-2mm",(Užs2!H109/1000)*Užs2!L109,0)+(IF(Užs2!J109="NE-PL-PVC-2mm",(Užs2!H109/1000)*Užs2!L109,0)))))</f>
        <v>0</v>
      </c>
      <c r="AQ70" s="94">
        <f>SUM(IF(Užs2!F109="NE-PL-PVC-42/2mm",(Užs2!E109/1000)*Užs2!L109,0)+(IF(Užs2!G109="NE-PL-PVC-42/2mm",(Užs2!E109/1000)*Užs2!L109,0)+(IF(Užs2!I109="NE-PL-PVC-42/2mm",(Užs2!H109/1000)*Užs2!L109,0)+(IF(Užs2!J109="NE-PL-PVC-42/2mm",(Užs2!H109/1000)*Užs2!L109,0)))))</f>
        <v>0</v>
      </c>
      <c r="AR70" s="79"/>
    </row>
    <row r="71" spans="1:44" ht="16.8">
      <c r="A71" s="79"/>
      <c r="B71" s="79"/>
      <c r="C71" s="95"/>
      <c r="D71" s="79"/>
      <c r="E71" s="79"/>
      <c r="F71" s="79"/>
      <c r="G71" s="79"/>
      <c r="H71" s="79"/>
      <c r="I71" s="79"/>
      <c r="J71" s="79"/>
      <c r="K71" s="87">
        <v>70</v>
      </c>
      <c r="L71" s="88">
        <f>Užs2!L110</f>
        <v>0</v>
      </c>
      <c r="M71" s="89">
        <f>(Užs2!E110/1000)*(Užs2!H110/1000)*Užs2!L110</f>
        <v>0</v>
      </c>
      <c r="N71" s="90">
        <f>SUM(IF(Užs2!F110="MEL",(Užs2!E110/1000)*Užs2!L110,0)+(IF(Užs2!G110="MEL",(Užs2!E110/1000)*Užs2!L110,0)+(IF(Užs2!I110="MEL",(Užs2!H110/1000)*Užs2!L110,0)+(IF(Užs2!J110="MEL",(Užs2!H110/1000)*Užs2!L110,0)))))</f>
        <v>0</v>
      </c>
      <c r="O71" s="91">
        <f>SUM(IF(Užs2!F110="MEL-BALTAS",(Užs2!E110/1000)*Užs2!L110,0)+(IF(Užs2!G110="MEL-BALTAS",(Užs2!E110/1000)*Užs2!L110,0)+(IF(Užs2!I110="MEL-BALTAS",(Užs2!H110/1000)*Užs2!L110,0)+(IF(Užs2!J110="MEL-BALTAS",(Užs2!H110/1000)*Užs2!L110,0)))))</f>
        <v>0</v>
      </c>
      <c r="P71" s="91">
        <f>SUM(IF(Užs2!F110="MEL-PILKAS",(Užs2!E110/1000)*Užs2!L110,0)+(IF(Užs2!G110="MEL-PILKAS",(Užs2!E110/1000)*Užs2!L110,0)+(IF(Užs2!I110="MEL-PILKAS",(Užs2!H110/1000)*Užs2!L110,0)+(IF(Užs2!J110="MEL-PILKAS",(Užs2!H110/1000)*Užs2!L110,0)))))</f>
        <v>0</v>
      </c>
      <c r="Q71" s="91">
        <f>SUM(IF(Užs2!F110="MEL-KLIENTO",(Užs2!E110/1000)*Užs2!L110,0)+(IF(Užs2!G110="MEL-KLIENTO",(Užs2!E110/1000)*Užs2!L110,0)+(IF(Užs2!I110="MEL-KLIENTO",(Užs2!H110/1000)*Užs2!L110,0)+(IF(Užs2!J110="MEL-KLIENTO",(Užs2!H110/1000)*Užs2!L110,0)))))</f>
        <v>0</v>
      </c>
      <c r="R71" s="91">
        <f>SUM(IF(Užs2!F110="MEL-NE-PL",(Užs2!E110/1000)*Užs2!L110,0)+(IF(Užs2!G110="MEL-NE-PL",(Užs2!E110/1000)*Užs2!L110,0)+(IF(Užs2!I110="MEL-NE-PL",(Užs2!H110/1000)*Užs2!L110,0)+(IF(Užs2!J110="MEL-NE-PL",(Užs2!H110/1000)*Užs2!L110,0)))))</f>
        <v>0</v>
      </c>
      <c r="S71" s="91">
        <f>SUM(IF(Užs2!F110="MEL-40mm",(Užs2!E110/1000)*Užs2!L110,0)+(IF(Užs2!G110="MEL-40mm",(Užs2!E110/1000)*Užs2!L110,0)+(IF(Užs2!I110="MEL-40mm",(Užs2!H110/1000)*Užs2!L110,0)+(IF(Užs2!J110="MEL-40mm",(Užs2!H110/1000)*Užs2!L110,0)))))</f>
        <v>0</v>
      </c>
      <c r="T71" s="92">
        <f>SUM(IF(Užs2!F110="PVC-04mm",(Užs2!E110/1000)*Užs2!L110,0)+(IF(Užs2!G110="PVC-04mm",(Užs2!E110/1000)*Užs2!L110,0)+(IF(Užs2!I110="PVC-04mm",(Užs2!H110/1000)*Užs2!L110,0)+(IF(Užs2!J110="PVC-04mm",(Užs2!H110/1000)*Užs2!L110,0)))))</f>
        <v>0</v>
      </c>
      <c r="U71" s="92">
        <f>SUM(IF(Užs2!F110="PVC-06mm",(Užs2!E110/1000)*Užs2!L110,0)+(IF(Užs2!G110="PVC-06mm",(Užs2!E110/1000)*Užs2!L110,0)+(IF(Užs2!I110="PVC-06mm",(Užs2!H110/1000)*Užs2!L110,0)+(IF(Užs2!J110="PVC-06mm",(Užs2!H110/1000)*Užs2!L110,0)))))</f>
        <v>0</v>
      </c>
      <c r="V71" s="92">
        <f>SUM(IF(Užs2!F110="PVC-08mm",(Užs2!E110/1000)*Užs2!L110,0)+(IF(Užs2!G110="PVC-08mm",(Užs2!E110/1000)*Užs2!L110,0)+(IF(Užs2!I110="PVC-08mm",(Užs2!H110/1000)*Užs2!L110,0)+(IF(Užs2!J110="PVC-08mm",(Užs2!H110/1000)*Užs2!L110,0)))))</f>
        <v>0</v>
      </c>
      <c r="W71" s="92">
        <f>SUM(IF(Užs2!F110="PVC-1mm",(Užs2!E110/1000)*Užs2!L110,0)+(IF(Užs2!G110="PVC-1mm",(Užs2!E110/1000)*Užs2!L110,0)+(IF(Užs2!I110="PVC-1mm",(Užs2!H110/1000)*Užs2!L110,0)+(IF(Užs2!J110="PVC-1mm",(Užs2!H110/1000)*Užs2!L110,0)))))</f>
        <v>0</v>
      </c>
      <c r="X71" s="92">
        <f>SUM(IF(Užs2!F110="PVC-2mm",(Užs2!E110/1000)*Užs2!L110,0)+(IF(Užs2!G110="PVC-2mm",(Užs2!E110/1000)*Užs2!L110,0)+(IF(Užs2!I110="PVC-2mm",(Užs2!H110/1000)*Užs2!L110,0)+(IF(Užs2!J110="PVC-2mm",(Užs2!H110/1000)*Užs2!L110,0)))))</f>
        <v>0</v>
      </c>
      <c r="Y71" s="92">
        <f>SUM(IF(Užs2!F110="PVC-42/2mm",(Užs2!E110/1000)*Užs2!L110,0)+(IF(Užs2!G110="PVC-42/2mm",(Užs2!E110/1000)*Užs2!L110,0)+(IF(Užs2!I110="PVC-42/2mm",(Užs2!H110/1000)*Užs2!L110,0)+(IF(Užs2!J110="PVC-42/2mm",(Užs2!H110/1000)*Užs2!L110,0)))))</f>
        <v>0</v>
      </c>
      <c r="Z71" s="313">
        <f>SUM(IF(Užs2!F110="BESIULIS-08mm",(Užs2!E110/1000)*Užs2!L110,0)+(IF(Užs2!G110="BESIULIS-08mm",(Užs2!E110/1000)*Užs2!L110,0)+(IF(Užs2!I110="BESIULIS-08mm",(Užs2!H110/1000)*Užs2!L110,0)+(IF(Užs2!J110="BESIULIS-08mm",(Užs2!H110/1000)*Užs2!L110,0)))))</f>
        <v>0</v>
      </c>
      <c r="AA71" s="313">
        <f>SUM(IF(Užs2!F110="BESIULIS-1mm",(Užs2!E110/1000)*Užs2!L110,0)+(IF(Užs2!G110="BESIULIS-1mm",(Užs2!E110/1000)*Užs2!L110,0)+(IF(Užs2!I110="BESIULIS-1mm",(Užs2!H110/1000)*Užs2!L110,0)+(IF(Užs2!J110="BESIULIS-1mm",(Užs2!H110/1000)*Užs2!L110,0)))))</f>
        <v>0</v>
      </c>
      <c r="AB71" s="313">
        <f>SUM(IF(Užs2!F110="BESIULIS-2mm",(Užs2!E110/1000)*Užs2!L110,0)+(IF(Užs2!G110="BESIULIS-2mm",(Užs2!E110/1000)*Užs2!L110,0)+(IF(Užs2!I110="BESIULIS-2mm",(Užs2!H110/1000)*Užs2!L110,0)+(IF(Užs2!J110="BESIULIS-2mm",(Užs2!H110/1000)*Užs2!L110,0)))))</f>
        <v>0</v>
      </c>
      <c r="AC71" s="93">
        <f>SUM(IF(Užs2!F110="KLIEN-PVC-04mm",(Užs2!E110/1000)*Užs2!L110,0)+(IF(Užs2!G110="KLIEN-PVC-04mm",(Užs2!E110/1000)*Užs2!L110,0)+(IF(Užs2!I110="KLIEN-PVC-04mm",(Užs2!H110/1000)*Užs2!L110,0)+(IF(Užs2!J110="KLIEN-PVC-04mm",(Užs2!H110/1000)*Užs2!L110,0)))))</f>
        <v>0</v>
      </c>
      <c r="AD71" s="93">
        <f>SUM(IF(Užs2!F110="KLIEN-PVC-06mm",(Užs2!E110/1000)*Užs2!L110,0)+(IF(Užs2!G110="KLIEN-PVC-06mm",(Užs2!E110/1000)*Užs2!L110,0)+(IF(Užs2!I110="KLIEN-PVC-06mm",(Užs2!H110/1000)*Užs2!L110,0)+(IF(Užs2!J110="KLIEN-PVC-06mm",(Užs2!H110/1000)*Užs2!L110,0)))))</f>
        <v>0</v>
      </c>
      <c r="AE71" s="93">
        <f>SUM(IF(Užs2!F110="KLIEN-PVC-08mm",(Užs2!E110/1000)*Užs2!L110,0)+(IF(Užs2!G110="KLIEN-PVC-08mm",(Užs2!E110/1000)*Užs2!L110,0)+(IF(Užs2!I110="KLIEN-PVC-08mm",(Užs2!H110/1000)*Užs2!L110,0)+(IF(Užs2!J110="KLIEN-PVC-08mm",(Užs2!H110/1000)*Užs2!L110,0)))))</f>
        <v>0</v>
      </c>
      <c r="AF71" s="93">
        <f>SUM(IF(Užs2!F110="KLIEN-PVC-1mm",(Užs2!E110/1000)*Užs2!L110,0)+(IF(Užs2!G110="KLIEN-PVC-1mm",(Užs2!E110/1000)*Užs2!L110,0)+(IF(Užs2!I110="KLIEN-PVC-1mm",(Užs2!H110/1000)*Užs2!L110,0)+(IF(Užs2!J110="KLIEN-PVC-1mm",(Užs2!H110/1000)*Užs2!L110,0)))))</f>
        <v>0</v>
      </c>
      <c r="AG71" s="93">
        <f>SUM(IF(Užs2!F110="KLIEN-PVC-2mm",(Užs2!E110/1000)*Užs2!L110,0)+(IF(Užs2!G110="KLIEN-PVC-2mm",(Užs2!E110/1000)*Užs2!L110,0)+(IF(Užs2!I110="KLIEN-PVC-2mm",(Užs2!H110/1000)*Užs2!L110,0)+(IF(Užs2!J110="KLIEN-PVC-2mm",(Užs2!H110/1000)*Užs2!L110,0)))))</f>
        <v>0</v>
      </c>
      <c r="AH71" s="93">
        <f>SUM(IF(Užs2!F110="KLIEN-PVC-42/2mm",(Užs2!E110/1000)*Užs2!L110,0)+(IF(Užs2!G110="KLIEN-PVC-42/2mm",(Užs2!E110/1000)*Užs2!L110,0)+(IF(Užs2!I110="KLIEN-PVC-42/2mm",(Užs2!H110/1000)*Užs2!L110,0)+(IF(Užs2!J110="KLIEN-PVC-42/2mm",(Užs2!H110/1000)*Užs2!L110,0)))))</f>
        <v>0</v>
      </c>
      <c r="AI71" s="315">
        <f>SUM(IF(Užs2!F110="KLIEN-BESIUL-08mm",(Užs2!E110/1000)*Užs2!L110,0)+(IF(Užs2!G110="KLIEN-BESIUL-08mm",(Užs2!E110/1000)*Užs2!L110,0)+(IF(Užs2!I110="KLIEN-BESIUL-08mm",(Užs2!H110/1000)*Užs2!L110,0)+(IF(Užs2!J110="KLIEN-BESIUL-08mm",(Užs2!H110/1000)*Užs2!L110,0)))))</f>
        <v>0</v>
      </c>
      <c r="AJ71" s="315">
        <f>SUM(IF(Užs2!F110="KLIEN-BESIUL-1mm",(Užs2!E110/1000)*Užs2!L110,0)+(IF(Užs2!G110="KLIEN-BESIUL-1mm",(Užs2!E110/1000)*Užs2!L110,0)+(IF(Užs2!I110="KLIEN-BESIUL-1mm",(Užs2!H110/1000)*Užs2!L110,0)+(IF(Užs2!J110="KLIEN-BESIUL-1mm",(Užs2!H110/1000)*Užs2!L110,0)))))</f>
        <v>0</v>
      </c>
      <c r="AK71" s="315">
        <f>SUM(IF(Užs2!F110="KLIEN-BESIUL-2mm",(Užs2!E110/1000)*Užs2!L110,0)+(IF(Užs2!G110="KLIEN-BESIUL-2mm",(Užs2!E110/1000)*Užs2!L110,0)+(IF(Užs2!I110="KLIEN-BESIUL-2mm",(Užs2!H110/1000)*Užs2!L110,0)+(IF(Užs2!J110="KLIEN-BESIUL-2mm",(Užs2!H110/1000)*Užs2!L110,0)))))</f>
        <v>0</v>
      </c>
      <c r="AL71" s="94">
        <f>SUM(IF(Užs2!F110="NE-PL-PVC-04mm",(Užs2!E110/1000)*Užs2!L110,0)+(IF(Užs2!G110="NE-PL-PVC-04mm",(Užs2!E110/1000)*Užs2!L110,0)+(IF(Užs2!I110="NE-PL-PVC-04mm",(Užs2!H110/1000)*Užs2!L110,0)+(IF(Užs2!J110="NE-PL-PVC-04mm",(Užs2!H110/1000)*Užs2!L110,0)))))</f>
        <v>0</v>
      </c>
      <c r="AM71" s="94">
        <f>SUM(IF(Užs2!F110="NE-PL-PVC-06mm",(Užs2!E110/1000)*Užs2!L110,0)+(IF(Užs2!G110="NE-PL-PVC-06mm",(Užs2!E110/1000)*Užs2!L110,0)+(IF(Užs2!I110="NE-PL-PVC-06mm",(Užs2!H110/1000)*Užs2!L110,0)+(IF(Užs2!J110="NE-PL-PVC-06mm",(Užs2!H110/1000)*Užs2!L110,0)))))</f>
        <v>0</v>
      </c>
      <c r="AN71" s="94">
        <f>SUM(IF(Užs2!F110="NE-PL-PVC-08mm",(Užs2!E110/1000)*Užs2!L110,0)+(IF(Užs2!G110="NE-PL-PVC-08mm",(Užs2!E110/1000)*Užs2!L110,0)+(IF(Užs2!I110="NE-PL-PVC-08mm",(Užs2!H110/1000)*Užs2!L110,0)+(IF(Užs2!J110="NE-PL-PVC-08mm",(Užs2!H110/1000)*Užs2!L110,0)))))</f>
        <v>0</v>
      </c>
      <c r="AO71" s="94">
        <f>SUM(IF(Užs2!F110="NE-PL-PVC-1mm",(Užs2!E110/1000)*Užs2!L110,0)+(IF(Užs2!G110="NE-PL-PVC-1mm",(Užs2!E110/1000)*Užs2!L110,0)+(IF(Užs2!I110="NE-PL-PVC-1mm",(Užs2!H110/1000)*Užs2!L110,0)+(IF(Užs2!J110="NE-PL-PVC-1mm",(Užs2!H110/1000)*Užs2!L110,0)))))</f>
        <v>0</v>
      </c>
      <c r="AP71" s="94">
        <f>SUM(IF(Užs2!F110="NE-PL-PVC-2mm",(Užs2!E110/1000)*Užs2!L110,0)+(IF(Užs2!G110="NE-PL-PVC-2mm",(Užs2!E110/1000)*Užs2!L110,0)+(IF(Užs2!I110="NE-PL-PVC-2mm",(Užs2!H110/1000)*Užs2!L110,0)+(IF(Užs2!J110="NE-PL-PVC-2mm",(Užs2!H110/1000)*Užs2!L110,0)))))</f>
        <v>0</v>
      </c>
      <c r="AQ71" s="94">
        <f>SUM(IF(Užs2!F110="NE-PL-PVC-42/2mm",(Užs2!E110/1000)*Užs2!L110,0)+(IF(Užs2!G110="NE-PL-PVC-42/2mm",(Užs2!E110/1000)*Užs2!L110,0)+(IF(Užs2!I110="NE-PL-PVC-42/2mm",(Užs2!H110/1000)*Užs2!L110,0)+(IF(Užs2!J110="NE-PL-PVC-42/2mm",(Užs2!H110/1000)*Užs2!L110,0)))))</f>
        <v>0</v>
      </c>
      <c r="AR71" s="79"/>
    </row>
    <row r="72" spans="1:44" ht="16.8">
      <c r="A72" s="79"/>
      <c r="B72" s="79"/>
      <c r="C72" s="95"/>
      <c r="D72" s="79"/>
      <c r="E72" s="79"/>
      <c r="F72" s="79"/>
      <c r="G72" s="79"/>
      <c r="H72" s="79"/>
      <c r="I72" s="79"/>
      <c r="J72" s="79"/>
      <c r="K72" s="87">
        <v>71</v>
      </c>
      <c r="L72" s="88">
        <f>Užs2!L111</f>
        <v>0</v>
      </c>
      <c r="M72" s="89">
        <f>(Užs2!E111/1000)*(Užs2!H111/1000)*Užs2!L111</f>
        <v>0</v>
      </c>
      <c r="N72" s="90">
        <f>SUM(IF(Užs2!F111="MEL",(Užs2!E111/1000)*Užs2!L111,0)+(IF(Užs2!G111="MEL",(Užs2!E111/1000)*Užs2!L111,0)+(IF(Užs2!I111="MEL",(Užs2!H111/1000)*Užs2!L111,0)+(IF(Užs2!J111="MEL",(Užs2!H111/1000)*Užs2!L111,0)))))</f>
        <v>0</v>
      </c>
      <c r="O72" s="91">
        <f>SUM(IF(Užs2!F111="MEL-BALTAS",(Užs2!E111/1000)*Užs2!L111,0)+(IF(Užs2!G111="MEL-BALTAS",(Užs2!E111/1000)*Užs2!L111,0)+(IF(Užs2!I111="MEL-BALTAS",(Užs2!H111/1000)*Užs2!L111,0)+(IF(Užs2!J111="MEL-BALTAS",(Užs2!H111/1000)*Užs2!L111,0)))))</f>
        <v>0</v>
      </c>
      <c r="P72" s="91">
        <f>SUM(IF(Užs2!F111="MEL-PILKAS",(Užs2!E111/1000)*Užs2!L111,0)+(IF(Užs2!G111="MEL-PILKAS",(Užs2!E111/1000)*Užs2!L111,0)+(IF(Užs2!I111="MEL-PILKAS",(Užs2!H111/1000)*Užs2!L111,0)+(IF(Užs2!J111="MEL-PILKAS",(Užs2!H111/1000)*Užs2!L111,0)))))</f>
        <v>0</v>
      </c>
      <c r="Q72" s="91">
        <f>SUM(IF(Užs2!F111="MEL-KLIENTO",(Užs2!E111/1000)*Užs2!L111,0)+(IF(Užs2!G111="MEL-KLIENTO",(Užs2!E111/1000)*Užs2!L111,0)+(IF(Užs2!I111="MEL-KLIENTO",(Užs2!H111/1000)*Užs2!L111,0)+(IF(Užs2!J111="MEL-KLIENTO",(Užs2!H111/1000)*Užs2!L111,0)))))</f>
        <v>0</v>
      </c>
      <c r="R72" s="91">
        <f>SUM(IF(Užs2!F111="MEL-NE-PL",(Užs2!E111/1000)*Užs2!L111,0)+(IF(Užs2!G111="MEL-NE-PL",(Užs2!E111/1000)*Užs2!L111,0)+(IF(Užs2!I111="MEL-NE-PL",(Užs2!H111/1000)*Užs2!L111,0)+(IF(Užs2!J111="MEL-NE-PL",(Užs2!H111/1000)*Užs2!L111,0)))))</f>
        <v>0</v>
      </c>
      <c r="S72" s="91">
        <f>SUM(IF(Užs2!F111="MEL-40mm",(Užs2!E111/1000)*Užs2!L111,0)+(IF(Užs2!G111="MEL-40mm",(Užs2!E111/1000)*Užs2!L111,0)+(IF(Užs2!I111="MEL-40mm",(Užs2!H111/1000)*Užs2!L111,0)+(IF(Užs2!J111="MEL-40mm",(Užs2!H111/1000)*Užs2!L111,0)))))</f>
        <v>0</v>
      </c>
      <c r="T72" s="92">
        <f>SUM(IF(Užs2!F111="PVC-04mm",(Užs2!E111/1000)*Užs2!L111,0)+(IF(Užs2!G111="PVC-04mm",(Užs2!E111/1000)*Užs2!L111,0)+(IF(Užs2!I111="PVC-04mm",(Užs2!H111/1000)*Užs2!L111,0)+(IF(Užs2!J111="PVC-04mm",(Užs2!H111/1000)*Užs2!L111,0)))))</f>
        <v>0</v>
      </c>
      <c r="U72" s="92">
        <f>SUM(IF(Užs2!F111="PVC-06mm",(Užs2!E111/1000)*Užs2!L111,0)+(IF(Užs2!G111="PVC-06mm",(Užs2!E111/1000)*Užs2!L111,0)+(IF(Užs2!I111="PVC-06mm",(Užs2!H111/1000)*Užs2!L111,0)+(IF(Užs2!J111="PVC-06mm",(Užs2!H111/1000)*Užs2!L111,0)))))</f>
        <v>0</v>
      </c>
      <c r="V72" s="92">
        <f>SUM(IF(Užs2!F111="PVC-08mm",(Užs2!E111/1000)*Užs2!L111,0)+(IF(Užs2!G111="PVC-08mm",(Užs2!E111/1000)*Užs2!L111,0)+(IF(Užs2!I111="PVC-08mm",(Užs2!H111/1000)*Užs2!L111,0)+(IF(Užs2!J111="PVC-08mm",(Užs2!H111/1000)*Užs2!L111,0)))))</f>
        <v>0</v>
      </c>
      <c r="W72" s="92">
        <f>SUM(IF(Užs2!F111="PVC-1mm",(Užs2!E111/1000)*Užs2!L111,0)+(IF(Užs2!G111="PVC-1mm",(Užs2!E111/1000)*Užs2!L111,0)+(IF(Užs2!I111="PVC-1mm",(Užs2!H111/1000)*Užs2!L111,0)+(IF(Užs2!J111="PVC-1mm",(Užs2!H111/1000)*Užs2!L111,0)))))</f>
        <v>0</v>
      </c>
      <c r="X72" s="92">
        <f>SUM(IF(Užs2!F111="PVC-2mm",(Užs2!E111/1000)*Užs2!L111,0)+(IF(Užs2!G111="PVC-2mm",(Užs2!E111/1000)*Užs2!L111,0)+(IF(Užs2!I111="PVC-2mm",(Užs2!H111/1000)*Užs2!L111,0)+(IF(Užs2!J111="PVC-2mm",(Užs2!H111/1000)*Užs2!L111,0)))))</f>
        <v>0</v>
      </c>
      <c r="Y72" s="92">
        <f>SUM(IF(Užs2!F111="PVC-42/2mm",(Užs2!E111/1000)*Užs2!L111,0)+(IF(Užs2!G111="PVC-42/2mm",(Užs2!E111/1000)*Užs2!L111,0)+(IF(Užs2!I111="PVC-42/2mm",(Užs2!H111/1000)*Užs2!L111,0)+(IF(Užs2!J111="PVC-42/2mm",(Užs2!H111/1000)*Užs2!L111,0)))))</f>
        <v>0</v>
      </c>
      <c r="Z72" s="313">
        <f>SUM(IF(Užs2!F111="BESIULIS-08mm",(Užs2!E111/1000)*Užs2!L111,0)+(IF(Užs2!G111="BESIULIS-08mm",(Užs2!E111/1000)*Užs2!L111,0)+(IF(Užs2!I111="BESIULIS-08mm",(Užs2!H111/1000)*Užs2!L111,0)+(IF(Užs2!J111="BESIULIS-08mm",(Užs2!H111/1000)*Užs2!L111,0)))))</f>
        <v>0</v>
      </c>
      <c r="AA72" s="313">
        <f>SUM(IF(Užs2!F111="BESIULIS-1mm",(Užs2!E111/1000)*Užs2!L111,0)+(IF(Užs2!G111="BESIULIS-1mm",(Užs2!E111/1000)*Užs2!L111,0)+(IF(Užs2!I111="BESIULIS-1mm",(Užs2!H111/1000)*Užs2!L111,0)+(IF(Užs2!J111="BESIULIS-1mm",(Užs2!H111/1000)*Užs2!L111,0)))))</f>
        <v>0</v>
      </c>
      <c r="AB72" s="313">
        <f>SUM(IF(Užs2!F111="BESIULIS-2mm",(Užs2!E111/1000)*Užs2!L111,0)+(IF(Užs2!G111="BESIULIS-2mm",(Užs2!E111/1000)*Užs2!L111,0)+(IF(Užs2!I111="BESIULIS-2mm",(Užs2!H111/1000)*Užs2!L111,0)+(IF(Užs2!J111="BESIULIS-2mm",(Užs2!H111/1000)*Užs2!L111,0)))))</f>
        <v>0</v>
      </c>
      <c r="AC72" s="93">
        <f>SUM(IF(Užs2!F111="KLIEN-PVC-04mm",(Užs2!E111/1000)*Užs2!L111,0)+(IF(Užs2!G111="KLIEN-PVC-04mm",(Užs2!E111/1000)*Užs2!L111,0)+(IF(Užs2!I111="KLIEN-PVC-04mm",(Užs2!H111/1000)*Užs2!L111,0)+(IF(Užs2!J111="KLIEN-PVC-04mm",(Užs2!H111/1000)*Užs2!L111,0)))))</f>
        <v>0</v>
      </c>
      <c r="AD72" s="93">
        <f>SUM(IF(Užs2!F111="KLIEN-PVC-06mm",(Užs2!E111/1000)*Užs2!L111,0)+(IF(Užs2!G111="KLIEN-PVC-06mm",(Užs2!E111/1000)*Užs2!L111,0)+(IF(Užs2!I111="KLIEN-PVC-06mm",(Užs2!H111/1000)*Užs2!L111,0)+(IF(Užs2!J111="KLIEN-PVC-06mm",(Užs2!H111/1000)*Užs2!L111,0)))))</f>
        <v>0</v>
      </c>
      <c r="AE72" s="93">
        <f>SUM(IF(Užs2!F111="KLIEN-PVC-08mm",(Užs2!E111/1000)*Užs2!L111,0)+(IF(Užs2!G111="KLIEN-PVC-08mm",(Užs2!E111/1000)*Užs2!L111,0)+(IF(Užs2!I111="KLIEN-PVC-08mm",(Užs2!H111/1000)*Užs2!L111,0)+(IF(Užs2!J111="KLIEN-PVC-08mm",(Užs2!H111/1000)*Užs2!L111,0)))))</f>
        <v>0</v>
      </c>
      <c r="AF72" s="93">
        <f>SUM(IF(Užs2!F111="KLIEN-PVC-1mm",(Užs2!E111/1000)*Užs2!L111,0)+(IF(Užs2!G111="KLIEN-PVC-1mm",(Užs2!E111/1000)*Užs2!L111,0)+(IF(Užs2!I111="KLIEN-PVC-1mm",(Užs2!H111/1000)*Užs2!L111,0)+(IF(Užs2!J111="KLIEN-PVC-1mm",(Užs2!H111/1000)*Užs2!L111,0)))))</f>
        <v>0</v>
      </c>
      <c r="AG72" s="93">
        <f>SUM(IF(Užs2!F111="KLIEN-PVC-2mm",(Užs2!E111/1000)*Užs2!L111,0)+(IF(Užs2!G111="KLIEN-PVC-2mm",(Užs2!E111/1000)*Užs2!L111,0)+(IF(Užs2!I111="KLIEN-PVC-2mm",(Užs2!H111/1000)*Užs2!L111,0)+(IF(Užs2!J111="KLIEN-PVC-2mm",(Užs2!H111/1000)*Užs2!L111,0)))))</f>
        <v>0</v>
      </c>
      <c r="AH72" s="93">
        <f>SUM(IF(Užs2!F111="KLIEN-PVC-42/2mm",(Užs2!E111/1000)*Užs2!L111,0)+(IF(Užs2!G111="KLIEN-PVC-42/2mm",(Užs2!E111/1000)*Užs2!L111,0)+(IF(Užs2!I111="KLIEN-PVC-42/2mm",(Užs2!H111/1000)*Užs2!L111,0)+(IF(Užs2!J111="KLIEN-PVC-42/2mm",(Užs2!H111/1000)*Užs2!L111,0)))))</f>
        <v>0</v>
      </c>
      <c r="AI72" s="315">
        <f>SUM(IF(Užs2!F111="KLIEN-BESIUL-08mm",(Užs2!E111/1000)*Užs2!L111,0)+(IF(Užs2!G111="KLIEN-BESIUL-08mm",(Užs2!E111/1000)*Užs2!L111,0)+(IF(Užs2!I111="KLIEN-BESIUL-08mm",(Užs2!H111/1000)*Užs2!L111,0)+(IF(Užs2!J111="KLIEN-BESIUL-08mm",(Užs2!H111/1000)*Užs2!L111,0)))))</f>
        <v>0</v>
      </c>
      <c r="AJ72" s="315">
        <f>SUM(IF(Užs2!F111="KLIEN-BESIUL-1mm",(Užs2!E111/1000)*Užs2!L111,0)+(IF(Užs2!G111="KLIEN-BESIUL-1mm",(Užs2!E111/1000)*Užs2!L111,0)+(IF(Užs2!I111="KLIEN-BESIUL-1mm",(Užs2!H111/1000)*Užs2!L111,0)+(IF(Užs2!J111="KLIEN-BESIUL-1mm",(Užs2!H111/1000)*Užs2!L111,0)))))</f>
        <v>0</v>
      </c>
      <c r="AK72" s="315">
        <f>SUM(IF(Užs2!F111="KLIEN-BESIUL-2mm",(Užs2!E111/1000)*Užs2!L111,0)+(IF(Užs2!G111="KLIEN-BESIUL-2mm",(Užs2!E111/1000)*Užs2!L111,0)+(IF(Užs2!I111="KLIEN-BESIUL-2mm",(Užs2!H111/1000)*Užs2!L111,0)+(IF(Užs2!J111="KLIEN-BESIUL-2mm",(Užs2!H111/1000)*Užs2!L111,0)))))</f>
        <v>0</v>
      </c>
      <c r="AL72" s="94">
        <f>SUM(IF(Užs2!F111="NE-PL-PVC-04mm",(Užs2!E111/1000)*Užs2!L111,0)+(IF(Užs2!G111="NE-PL-PVC-04mm",(Užs2!E111/1000)*Užs2!L111,0)+(IF(Užs2!I111="NE-PL-PVC-04mm",(Užs2!H111/1000)*Užs2!L111,0)+(IF(Užs2!J111="NE-PL-PVC-04mm",(Užs2!H111/1000)*Užs2!L111,0)))))</f>
        <v>0</v>
      </c>
      <c r="AM72" s="94">
        <f>SUM(IF(Užs2!F111="NE-PL-PVC-06mm",(Užs2!E111/1000)*Užs2!L111,0)+(IF(Užs2!G111="NE-PL-PVC-06mm",(Užs2!E111/1000)*Užs2!L111,0)+(IF(Užs2!I111="NE-PL-PVC-06mm",(Užs2!H111/1000)*Užs2!L111,0)+(IF(Užs2!J111="NE-PL-PVC-06mm",(Užs2!H111/1000)*Užs2!L111,0)))))</f>
        <v>0</v>
      </c>
      <c r="AN72" s="94">
        <f>SUM(IF(Užs2!F111="NE-PL-PVC-08mm",(Užs2!E111/1000)*Užs2!L111,0)+(IF(Užs2!G111="NE-PL-PVC-08mm",(Užs2!E111/1000)*Užs2!L111,0)+(IF(Užs2!I111="NE-PL-PVC-08mm",(Užs2!H111/1000)*Užs2!L111,0)+(IF(Užs2!J111="NE-PL-PVC-08mm",(Užs2!H111/1000)*Užs2!L111,0)))))</f>
        <v>0</v>
      </c>
      <c r="AO72" s="94">
        <f>SUM(IF(Užs2!F111="NE-PL-PVC-1mm",(Užs2!E111/1000)*Užs2!L111,0)+(IF(Užs2!G111="NE-PL-PVC-1mm",(Užs2!E111/1000)*Užs2!L111,0)+(IF(Užs2!I111="NE-PL-PVC-1mm",(Užs2!H111/1000)*Užs2!L111,0)+(IF(Užs2!J111="NE-PL-PVC-1mm",(Užs2!H111/1000)*Užs2!L111,0)))))</f>
        <v>0</v>
      </c>
      <c r="AP72" s="94">
        <f>SUM(IF(Užs2!F111="NE-PL-PVC-2mm",(Užs2!E111/1000)*Užs2!L111,0)+(IF(Užs2!G111="NE-PL-PVC-2mm",(Užs2!E111/1000)*Užs2!L111,0)+(IF(Užs2!I111="NE-PL-PVC-2mm",(Užs2!H111/1000)*Užs2!L111,0)+(IF(Užs2!J111="NE-PL-PVC-2mm",(Užs2!H111/1000)*Užs2!L111,0)))))</f>
        <v>0</v>
      </c>
      <c r="AQ72" s="94">
        <f>SUM(IF(Užs2!F111="NE-PL-PVC-42/2mm",(Užs2!E111/1000)*Užs2!L111,0)+(IF(Užs2!G111="NE-PL-PVC-42/2mm",(Užs2!E111/1000)*Užs2!L111,0)+(IF(Užs2!I111="NE-PL-PVC-42/2mm",(Užs2!H111/1000)*Užs2!L111,0)+(IF(Užs2!J111="NE-PL-PVC-42/2mm",(Užs2!H111/1000)*Užs2!L111,0)))))</f>
        <v>0</v>
      </c>
      <c r="AR72" s="79"/>
    </row>
    <row r="73" spans="1:44" ht="16.8">
      <c r="A73" s="79"/>
      <c r="B73" s="79"/>
      <c r="C73" s="95"/>
      <c r="D73" s="79"/>
      <c r="E73" s="79"/>
      <c r="F73" s="79"/>
      <c r="G73" s="79"/>
      <c r="H73" s="79"/>
      <c r="I73" s="79"/>
      <c r="J73" s="79"/>
      <c r="K73" s="87">
        <v>72</v>
      </c>
      <c r="L73" s="88">
        <f>Užs2!L112</f>
        <v>0</v>
      </c>
      <c r="M73" s="89">
        <f>(Užs2!E112/1000)*(Užs2!H112/1000)*Užs2!L112</f>
        <v>0</v>
      </c>
      <c r="N73" s="90">
        <f>SUM(IF(Užs2!F112="MEL",(Užs2!E112/1000)*Užs2!L112,0)+(IF(Užs2!G112="MEL",(Užs2!E112/1000)*Užs2!L112,0)+(IF(Užs2!I112="MEL",(Užs2!H112/1000)*Užs2!L112,0)+(IF(Užs2!J112="MEL",(Užs2!H112/1000)*Užs2!L112,0)))))</f>
        <v>0</v>
      </c>
      <c r="O73" s="91">
        <f>SUM(IF(Užs2!F112="MEL-BALTAS",(Užs2!E112/1000)*Užs2!L112,0)+(IF(Užs2!G112="MEL-BALTAS",(Užs2!E112/1000)*Užs2!L112,0)+(IF(Užs2!I112="MEL-BALTAS",(Užs2!H112/1000)*Užs2!L112,0)+(IF(Užs2!J112="MEL-BALTAS",(Užs2!H112/1000)*Užs2!L112,0)))))</f>
        <v>0</v>
      </c>
      <c r="P73" s="91">
        <f>SUM(IF(Užs2!F112="MEL-PILKAS",(Užs2!E112/1000)*Užs2!L112,0)+(IF(Užs2!G112="MEL-PILKAS",(Užs2!E112/1000)*Užs2!L112,0)+(IF(Užs2!I112="MEL-PILKAS",(Užs2!H112/1000)*Užs2!L112,0)+(IF(Užs2!J112="MEL-PILKAS",(Užs2!H112/1000)*Užs2!L112,0)))))</f>
        <v>0</v>
      </c>
      <c r="Q73" s="91">
        <f>SUM(IF(Užs2!F112="MEL-KLIENTO",(Užs2!E112/1000)*Užs2!L112,0)+(IF(Užs2!G112="MEL-KLIENTO",(Užs2!E112/1000)*Užs2!L112,0)+(IF(Užs2!I112="MEL-KLIENTO",(Užs2!H112/1000)*Užs2!L112,0)+(IF(Užs2!J112="MEL-KLIENTO",(Užs2!H112/1000)*Užs2!L112,0)))))</f>
        <v>0</v>
      </c>
      <c r="R73" s="91">
        <f>SUM(IF(Užs2!F112="MEL-NE-PL",(Užs2!E112/1000)*Užs2!L112,0)+(IF(Užs2!G112="MEL-NE-PL",(Užs2!E112/1000)*Užs2!L112,0)+(IF(Užs2!I112="MEL-NE-PL",(Užs2!H112/1000)*Užs2!L112,0)+(IF(Užs2!J112="MEL-NE-PL",(Užs2!H112/1000)*Užs2!L112,0)))))</f>
        <v>0</v>
      </c>
      <c r="S73" s="91">
        <f>SUM(IF(Užs2!F112="MEL-40mm",(Užs2!E112/1000)*Užs2!L112,0)+(IF(Užs2!G112="MEL-40mm",(Užs2!E112/1000)*Užs2!L112,0)+(IF(Užs2!I112="MEL-40mm",(Užs2!H112/1000)*Užs2!L112,0)+(IF(Užs2!J112="MEL-40mm",(Užs2!H112/1000)*Užs2!L112,0)))))</f>
        <v>0</v>
      </c>
      <c r="T73" s="92">
        <f>SUM(IF(Užs2!F112="PVC-04mm",(Užs2!E112/1000)*Užs2!L112,0)+(IF(Užs2!G112="PVC-04mm",(Užs2!E112/1000)*Užs2!L112,0)+(IF(Užs2!I112="PVC-04mm",(Užs2!H112/1000)*Užs2!L112,0)+(IF(Užs2!J112="PVC-04mm",(Užs2!H112/1000)*Užs2!L112,0)))))</f>
        <v>0</v>
      </c>
      <c r="U73" s="92">
        <f>SUM(IF(Užs2!F112="PVC-06mm",(Užs2!E112/1000)*Užs2!L112,0)+(IF(Užs2!G112="PVC-06mm",(Užs2!E112/1000)*Užs2!L112,0)+(IF(Užs2!I112="PVC-06mm",(Užs2!H112/1000)*Užs2!L112,0)+(IF(Užs2!J112="PVC-06mm",(Užs2!H112/1000)*Užs2!L112,0)))))</f>
        <v>0</v>
      </c>
      <c r="V73" s="92">
        <f>SUM(IF(Užs2!F112="PVC-08mm",(Užs2!E112/1000)*Užs2!L112,0)+(IF(Užs2!G112="PVC-08mm",(Užs2!E112/1000)*Užs2!L112,0)+(IF(Užs2!I112="PVC-08mm",(Užs2!H112/1000)*Užs2!L112,0)+(IF(Užs2!J112="PVC-08mm",(Užs2!H112/1000)*Užs2!L112,0)))))</f>
        <v>0</v>
      </c>
      <c r="W73" s="92">
        <f>SUM(IF(Užs2!F112="PVC-1mm",(Užs2!E112/1000)*Užs2!L112,0)+(IF(Užs2!G112="PVC-1mm",(Užs2!E112/1000)*Užs2!L112,0)+(IF(Užs2!I112="PVC-1mm",(Užs2!H112/1000)*Užs2!L112,0)+(IF(Užs2!J112="PVC-1mm",(Užs2!H112/1000)*Užs2!L112,0)))))</f>
        <v>0</v>
      </c>
      <c r="X73" s="92">
        <f>SUM(IF(Užs2!F112="PVC-2mm",(Užs2!E112/1000)*Užs2!L112,0)+(IF(Užs2!G112="PVC-2mm",(Užs2!E112/1000)*Užs2!L112,0)+(IF(Užs2!I112="PVC-2mm",(Užs2!H112/1000)*Užs2!L112,0)+(IF(Užs2!J112="PVC-2mm",(Užs2!H112/1000)*Užs2!L112,0)))))</f>
        <v>0</v>
      </c>
      <c r="Y73" s="92">
        <f>SUM(IF(Užs2!F112="PVC-42/2mm",(Užs2!E112/1000)*Užs2!L112,0)+(IF(Užs2!G112="PVC-42/2mm",(Užs2!E112/1000)*Užs2!L112,0)+(IF(Užs2!I112="PVC-42/2mm",(Užs2!H112/1000)*Užs2!L112,0)+(IF(Užs2!J112="PVC-42/2mm",(Užs2!H112/1000)*Užs2!L112,0)))))</f>
        <v>0</v>
      </c>
      <c r="Z73" s="313">
        <f>SUM(IF(Užs2!F112="BESIULIS-08mm",(Užs2!E112/1000)*Užs2!L112,0)+(IF(Užs2!G112="BESIULIS-08mm",(Užs2!E112/1000)*Užs2!L112,0)+(IF(Užs2!I112="BESIULIS-08mm",(Užs2!H112/1000)*Užs2!L112,0)+(IF(Užs2!J112="BESIULIS-08mm",(Užs2!H112/1000)*Užs2!L112,0)))))</f>
        <v>0</v>
      </c>
      <c r="AA73" s="313">
        <f>SUM(IF(Užs2!F112="BESIULIS-1mm",(Užs2!E112/1000)*Užs2!L112,0)+(IF(Užs2!G112="BESIULIS-1mm",(Užs2!E112/1000)*Užs2!L112,0)+(IF(Užs2!I112="BESIULIS-1mm",(Užs2!H112/1000)*Užs2!L112,0)+(IF(Užs2!J112="BESIULIS-1mm",(Užs2!H112/1000)*Užs2!L112,0)))))</f>
        <v>0</v>
      </c>
      <c r="AB73" s="313">
        <f>SUM(IF(Užs2!F112="BESIULIS-2mm",(Užs2!E112/1000)*Užs2!L112,0)+(IF(Užs2!G112="BESIULIS-2mm",(Užs2!E112/1000)*Užs2!L112,0)+(IF(Užs2!I112="BESIULIS-2mm",(Užs2!H112/1000)*Užs2!L112,0)+(IF(Užs2!J112="BESIULIS-2mm",(Užs2!H112/1000)*Užs2!L112,0)))))</f>
        <v>0</v>
      </c>
      <c r="AC73" s="93">
        <f>SUM(IF(Užs2!F112="KLIEN-PVC-04mm",(Užs2!E112/1000)*Užs2!L112,0)+(IF(Užs2!G112="KLIEN-PVC-04mm",(Užs2!E112/1000)*Užs2!L112,0)+(IF(Užs2!I112="KLIEN-PVC-04mm",(Užs2!H112/1000)*Užs2!L112,0)+(IF(Užs2!J112="KLIEN-PVC-04mm",(Užs2!H112/1000)*Užs2!L112,0)))))</f>
        <v>0</v>
      </c>
      <c r="AD73" s="93">
        <f>SUM(IF(Užs2!F112="KLIEN-PVC-06mm",(Užs2!E112/1000)*Užs2!L112,0)+(IF(Užs2!G112="KLIEN-PVC-06mm",(Užs2!E112/1000)*Užs2!L112,0)+(IF(Užs2!I112="KLIEN-PVC-06mm",(Užs2!H112/1000)*Užs2!L112,0)+(IF(Užs2!J112="KLIEN-PVC-06mm",(Užs2!H112/1000)*Užs2!L112,0)))))</f>
        <v>0</v>
      </c>
      <c r="AE73" s="93">
        <f>SUM(IF(Užs2!F112="KLIEN-PVC-08mm",(Užs2!E112/1000)*Užs2!L112,0)+(IF(Užs2!G112="KLIEN-PVC-08mm",(Užs2!E112/1000)*Užs2!L112,0)+(IF(Užs2!I112="KLIEN-PVC-08mm",(Užs2!H112/1000)*Užs2!L112,0)+(IF(Užs2!J112="KLIEN-PVC-08mm",(Užs2!H112/1000)*Užs2!L112,0)))))</f>
        <v>0</v>
      </c>
      <c r="AF73" s="93">
        <f>SUM(IF(Užs2!F112="KLIEN-PVC-1mm",(Užs2!E112/1000)*Užs2!L112,0)+(IF(Užs2!G112="KLIEN-PVC-1mm",(Užs2!E112/1000)*Užs2!L112,0)+(IF(Užs2!I112="KLIEN-PVC-1mm",(Užs2!H112/1000)*Užs2!L112,0)+(IF(Užs2!J112="KLIEN-PVC-1mm",(Užs2!H112/1000)*Užs2!L112,0)))))</f>
        <v>0</v>
      </c>
      <c r="AG73" s="93">
        <f>SUM(IF(Užs2!F112="KLIEN-PVC-2mm",(Užs2!E112/1000)*Užs2!L112,0)+(IF(Užs2!G112="KLIEN-PVC-2mm",(Užs2!E112/1000)*Užs2!L112,0)+(IF(Užs2!I112="KLIEN-PVC-2mm",(Užs2!H112/1000)*Užs2!L112,0)+(IF(Užs2!J112="KLIEN-PVC-2mm",(Užs2!H112/1000)*Užs2!L112,0)))))</f>
        <v>0</v>
      </c>
      <c r="AH73" s="93">
        <f>SUM(IF(Užs2!F112="KLIEN-PVC-42/2mm",(Užs2!E112/1000)*Užs2!L112,0)+(IF(Užs2!G112="KLIEN-PVC-42/2mm",(Užs2!E112/1000)*Užs2!L112,0)+(IF(Užs2!I112="KLIEN-PVC-42/2mm",(Užs2!H112/1000)*Užs2!L112,0)+(IF(Užs2!J112="KLIEN-PVC-42/2mm",(Užs2!H112/1000)*Užs2!L112,0)))))</f>
        <v>0</v>
      </c>
      <c r="AI73" s="315">
        <f>SUM(IF(Užs2!F112="KLIEN-BESIUL-08mm",(Užs2!E112/1000)*Užs2!L112,0)+(IF(Užs2!G112="KLIEN-BESIUL-08mm",(Užs2!E112/1000)*Užs2!L112,0)+(IF(Užs2!I112="KLIEN-BESIUL-08mm",(Užs2!H112/1000)*Užs2!L112,0)+(IF(Užs2!J112="KLIEN-BESIUL-08mm",(Užs2!H112/1000)*Užs2!L112,0)))))</f>
        <v>0</v>
      </c>
      <c r="AJ73" s="315">
        <f>SUM(IF(Užs2!F112="KLIEN-BESIUL-1mm",(Užs2!E112/1000)*Užs2!L112,0)+(IF(Užs2!G112="KLIEN-BESIUL-1mm",(Užs2!E112/1000)*Užs2!L112,0)+(IF(Užs2!I112="KLIEN-BESIUL-1mm",(Užs2!H112/1000)*Užs2!L112,0)+(IF(Užs2!J112="KLIEN-BESIUL-1mm",(Užs2!H112/1000)*Užs2!L112,0)))))</f>
        <v>0</v>
      </c>
      <c r="AK73" s="315">
        <f>SUM(IF(Užs2!F112="KLIEN-BESIUL-2mm",(Užs2!E112/1000)*Užs2!L112,0)+(IF(Užs2!G112="KLIEN-BESIUL-2mm",(Užs2!E112/1000)*Užs2!L112,0)+(IF(Užs2!I112="KLIEN-BESIUL-2mm",(Užs2!H112/1000)*Užs2!L112,0)+(IF(Užs2!J112="KLIEN-BESIUL-2mm",(Užs2!H112/1000)*Užs2!L112,0)))))</f>
        <v>0</v>
      </c>
      <c r="AL73" s="94">
        <f>SUM(IF(Užs2!F112="NE-PL-PVC-04mm",(Užs2!E112/1000)*Užs2!L112,0)+(IF(Užs2!G112="NE-PL-PVC-04mm",(Užs2!E112/1000)*Užs2!L112,0)+(IF(Užs2!I112="NE-PL-PVC-04mm",(Užs2!H112/1000)*Užs2!L112,0)+(IF(Užs2!J112="NE-PL-PVC-04mm",(Užs2!H112/1000)*Užs2!L112,0)))))</f>
        <v>0</v>
      </c>
      <c r="AM73" s="94">
        <f>SUM(IF(Užs2!F112="NE-PL-PVC-06mm",(Užs2!E112/1000)*Užs2!L112,0)+(IF(Užs2!G112="NE-PL-PVC-06mm",(Užs2!E112/1000)*Užs2!L112,0)+(IF(Užs2!I112="NE-PL-PVC-06mm",(Užs2!H112/1000)*Užs2!L112,0)+(IF(Užs2!J112="NE-PL-PVC-06mm",(Užs2!H112/1000)*Užs2!L112,0)))))</f>
        <v>0</v>
      </c>
      <c r="AN73" s="94">
        <f>SUM(IF(Užs2!F112="NE-PL-PVC-08mm",(Užs2!E112/1000)*Užs2!L112,0)+(IF(Užs2!G112="NE-PL-PVC-08mm",(Užs2!E112/1000)*Užs2!L112,0)+(IF(Užs2!I112="NE-PL-PVC-08mm",(Užs2!H112/1000)*Užs2!L112,0)+(IF(Užs2!J112="NE-PL-PVC-08mm",(Užs2!H112/1000)*Užs2!L112,0)))))</f>
        <v>0</v>
      </c>
      <c r="AO73" s="94">
        <f>SUM(IF(Užs2!F112="NE-PL-PVC-1mm",(Užs2!E112/1000)*Užs2!L112,0)+(IF(Užs2!G112="NE-PL-PVC-1mm",(Užs2!E112/1000)*Užs2!L112,0)+(IF(Užs2!I112="NE-PL-PVC-1mm",(Užs2!H112/1000)*Užs2!L112,0)+(IF(Užs2!J112="NE-PL-PVC-1mm",(Užs2!H112/1000)*Užs2!L112,0)))))</f>
        <v>0</v>
      </c>
      <c r="AP73" s="94">
        <f>SUM(IF(Užs2!F112="NE-PL-PVC-2mm",(Užs2!E112/1000)*Užs2!L112,0)+(IF(Užs2!G112="NE-PL-PVC-2mm",(Užs2!E112/1000)*Užs2!L112,0)+(IF(Užs2!I112="NE-PL-PVC-2mm",(Užs2!H112/1000)*Užs2!L112,0)+(IF(Užs2!J112="NE-PL-PVC-2mm",(Užs2!H112/1000)*Užs2!L112,0)))))</f>
        <v>0</v>
      </c>
      <c r="AQ73" s="94">
        <f>SUM(IF(Užs2!F112="NE-PL-PVC-42/2mm",(Užs2!E112/1000)*Užs2!L112,0)+(IF(Užs2!G112="NE-PL-PVC-42/2mm",(Užs2!E112/1000)*Užs2!L112,0)+(IF(Užs2!I112="NE-PL-PVC-42/2mm",(Užs2!H112/1000)*Užs2!L112,0)+(IF(Užs2!J112="NE-PL-PVC-42/2mm",(Užs2!H112/1000)*Užs2!L112,0)))))</f>
        <v>0</v>
      </c>
      <c r="AR73" s="79"/>
    </row>
    <row r="74" spans="1:44" ht="16.8">
      <c r="A74" s="79"/>
      <c r="B74" s="79"/>
      <c r="C74" s="95"/>
      <c r="D74" s="79"/>
      <c r="E74" s="79"/>
      <c r="F74" s="79"/>
      <c r="G74" s="79"/>
      <c r="H74" s="79"/>
      <c r="I74" s="79"/>
      <c r="J74" s="79"/>
      <c r="K74" s="87">
        <v>73</v>
      </c>
      <c r="L74" s="88">
        <f>Užs2!L113</f>
        <v>0</v>
      </c>
      <c r="M74" s="89">
        <f>(Užs2!E113/1000)*(Užs2!H113/1000)*Užs2!L113</f>
        <v>0</v>
      </c>
      <c r="N74" s="90">
        <f>SUM(IF(Užs2!F113="MEL",(Užs2!E113/1000)*Užs2!L113,0)+(IF(Užs2!G113="MEL",(Užs2!E113/1000)*Užs2!L113,0)+(IF(Užs2!I113="MEL",(Užs2!H113/1000)*Užs2!L113,0)+(IF(Užs2!J113="MEL",(Užs2!H113/1000)*Užs2!L113,0)))))</f>
        <v>0</v>
      </c>
      <c r="O74" s="91">
        <f>SUM(IF(Užs2!F113="MEL-BALTAS",(Užs2!E113/1000)*Užs2!L113,0)+(IF(Užs2!G113="MEL-BALTAS",(Užs2!E113/1000)*Užs2!L113,0)+(IF(Užs2!I113="MEL-BALTAS",(Užs2!H113/1000)*Užs2!L113,0)+(IF(Užs2!J113="MEL-BALTAS",(Užs2!H113/1000)*Užs2!L113,0)))))</f>
        <v>0</v>
      </c>
      <c r="P74" s="91">
        <f>SUM(IF(Užs2!F113="MEL-PILKAS",(Užs2!E113/1000)*Užs2!L113,0)+(IF(Užs2!G113="MEL-PILKAS",(Užs2!E113/1000)*Užs2!L113,0)+(IF(Užs2!I113="MEL-PILKAS",(Užs2!H113/1000)*Užs2!L113,0)+(IF(Užs2!J113="MEL-PILKAS",(Užs2!H113/1000)*Užs2!L113,0)))))</f>
        <v>0</v>
      </c>
      <c r="Q74" s="91">
        <f>SUM(IF(Užs2!F113="MEL-KLIENTO",(Užs2!E113/1000)*Užs2!L113,0)+(IF(Užs2!G113="MEL-KLIENTO",(Užs2!E113/1000)*Užs2!L113,0)+(IF(Užs2!I113="MEL-KLIENTO",(Užs2!H113/1000)*Užs2!L113,0)+(IF(Užs2!J113="MEL-KLIENTO",(Užs2!H113/1000)*Užs2!L113,0)))))</f>
        <v>0</v>
      </c>
      <c r="R74" s="91">
        <f>SUM(IF(Užs2!F113="MEL-NE-PL",(Užs2!E113/1000)*Užs2!L113,0)+(IF(Užs2!G113="MEL-NE-PL",(Užs2!E113/1000)*Užs2!L113,0)+(IF(Užs2!I113="MEL-NE-PL",(Užs2!H113/1000)*Užs2!L113,0)+(IF(Užs2!J113="MEL-NE-PL",(Užs2!H113/1000)*Užs2!L113,0)))))</f>
        <v>0</v>
      </c>
      <c r="S74" s="91">
        <f>SUM(IF(Užs2!F113="MEL-40mm",(Užs2!E113/1000)*Užs2!L113,0)+(IF(Užs2!G113="MEL-40mm",(Užs2!E113/1000)*Užs2!L113,0)+(IF(Užs2!I113="MEL-40mm",(Užs2!H113/1000)*Užs2!L113,0)+(IF(Užs2!J113="MEL-40mm",(Užs2!H113/1000)*Užs2!L113,0)))))</f>
        <v>0</v>
      </c>
      <c r="T74" s="92">
        <f>SUM(IF(Užs2!F113="PVC-04mm",(Užs2!E113/1000)*Užs2!L113,0)+(IF(Užs2!G113="PVC-04mm",(Užs2!E113/1000)*Užs2!L113,0)+(IF(Užs2!I113="PVC-04mm",(Užs2!H113/1000)*Užs2!L113,0)+(IF(Užs2!J113="PVC-04mm",(Užs2!H113/1000)*Užs2!L113,0)))))</f>
        <v>0</v>
      </c>
      <c r="U74" s="92">
        <f>SUM(IF(Užs2!F113="PVC-06mm",(Užs2!E113/1000)*Užs2!L113,0)+(IF(Užs2!G113="PVC-06mm",(Užs2!E113/1000)*Užs2!L113,0)+(IF(Užs2!I113="PVC-06mm",(Užs2!H113/1000)*Užs2!L113,0)+(IF(Užs2!J113="PVC-06mm",(Užs2!H113/1000)*Užs2!L113,0)))))</f>
        <v>0</v>
      </c>
      <c r="V74" s="92">
        <f>SUM(IF(Užs2!F113="PVC-08mm",(Užs2!E113/1000)*Užs2!L113,0)+(IF(Užs2!G113="PVC-08mm",(Užs2!E113/1000)*Užs2!L113,0)+(IF(Užs2!I113="PVC-08mm",(Užs2!H113/1000)*Užs2!L113,0)+(IF(Užs2!J113="PVC-08mm",(Užs2!H113/1000)*Užs2!L113,0)))))</f>
        <v>0</v>
      </c>
      <c r="W74" s="92">
        <f>SUM(IF(Užs2!F113="PVC-1mm",(Užs2!E113/1000)*Užs2!L113,0)+(IF(Užs2!G113="PVC-1mm",(Užs2!E113/1000)*Užs2!L113,0)+(IF(Užs2!I113="PVC-1mm",(Užs2!H113/1000)*Užs2!L113,0)+(IF(Užs2!J113="PVC-1mm",(Užs2!H113/1000)*Užs2!L113,0)))))</f>
        <v>0</v>
      </c>
      <c r="X74" s="92">
        <f>SUM(IF(Užs2!F113="PVC-2mm",(Užs2!E113/1000)*Užs2!L113,0)+(IF(Užs2!G113="PVC-2mm",(Užs2!E113/1000)*Užs2!L113,0)+(IF(Užs2!I113="PVC-2mm",(Užs2!H113/1000)*Užs2!L113,0)+(IF(Užs2!J113="PVC-2mm",(Užs2!H113/1000)*Užs2!L113,0)))))</f>
        <v>0</v>
      </c>
      <c r="Y74" s="92">
        <f>SUM(IF(Užs2!F113="PVC-42/2mm",(Užs2!E113/1000)*Užs2!L113,0)+(IF(Užs2!G113="PVC-42/2mm",(Užs2!E113/1000)*Užs2!L113,0)+(IF(Užs2!I113="PVC-42/2mm",(Užs2!H113/1000)*Užs2!L113,0)+(IF(Užs2!J113="PVC-42/2mm",(Užs2!H113/1000)*Užs2!L113,0)))))</f>
        <v>0</v>
      </c>
      <c r="Z74" s="313">
        <f>SUM(IF(Užs2!F113="BESIULIS-08mm",(Užs2!E113/1000)*Užs2!L113,0)+(IF(Užs2!G113="BESIULIS-08mm",(Užs2!E113/1000)*Užs2!L113,0)+(IF(Užs2!I113="BESIULIS-08mm",(Užs2!H113/1000)*Užs2!L113,0)+(IF(Užs2!J113="BESIULIS-08mm",(Užs2!H113/1000)*Užs2!L113,0)))))</f>
        <v>0</v>
      </c>
      <c r="AA74" s="313">
        <f>SUM(IF(Užs2!F113="BESIULIS-1mm",(Užs2!E113/1000)*Užs2!L113,0)+(IF(Užs2!G113="BESIULIS-1mm",(Užs2!E113/1000)*Užs2!L113,0)+(IF(Užs2!I113="BESIULIS-1mm",(Užs2!H113/1000)*Užs2!L113,0)+(IF(Užs2!J113="BESIULIS-1mm",(Užs2!H113/1000)*Užs2!L113,0)))))</f>
        <v>0</v>
      </c>
      <c r="AB74" s="313">
        <f>SUM(IF(Užs2!F113="BESIULIS-2mm",(Užs2!E113/1000)*Užs2!L113,0)+(IF(Užs2!G113="BESIULIS-2mm",(Užs2!E113/1000)*Užs2!L113,0)+(IF(Užs2!I113="BESIULIS-2mm",(Užs2!H113/1000)*Užs2!L113,0)+(IF(Užs2!J113="BESIULIS-2mm",(Užs2!H113/1000)*Užs2!L113,0)))))</f>
        <v>0</v>
      </c>
      <c r="AC74" s="93">
        <f>SUM(IF(Užs2!F113="KLIEN-PVC-04mm",(Užs2!E113/1000)*Užs2!L113,0)+(IF(Užs2!G113="KLIEN-PVC-04mm",(Užs2!E113/1000)*Užs2!L113,0)+(IF(Užs2!I113="KLIEN-PVC-04mm",(Užs2!H113/1000)*Užs2!L113,0)+(IF(Užs2!J113="KLIEN-PVC-04mm",(Užs2!H113/1000)*Užs2!L113,0)))))</f>
        <v>0</v>
      </c>
      <c r="AD74" s="93">
        <f>SUM(IF(Užs2!F113="KLIEN-PVC-06mm",(Užs2!E113/1000)*Užs2!L113,0)+(IF(Užs2!G113="KLIEN-PVC-06mm",(Užs2!E113/1000)*Užs2!L113,0)+(IF(Užs2!I113="KLIEN-PVC-06mm",(Užs2!H113/1000)*Užs2!L113,0)+(IF(Užs2!J113="KLIEN-PVC-06mm",(Užs2!H113/1000)*Užs2!L113,0)))))</f>
        <v>0</v>
      </c>
      <c r="AE74" s="93">
        <f>SUM(IF(Užs2!F113="KLIEN-PVC-08mm",(Užs2!E113/1000)*Užs2!L113,0)+(IF(Užs2!G113="KLIEN-PVC-08mm",(Užs2!E113/1000)*Užs2!L113,0)+(IF(Užs2!I113="KLIEN-PVC-08mm",(Užs2!H113/1000)*Užs2!L113,0)+(IF(Užs2!J113="KLIEN-PVC-08mm",(Užs2!H113/1000)*Užs2!L113,0)))))</f>
        <v>0</v>
      </c>
      <c r="AF74" s="93">
        <f>SUM(IF(Užs2!F113="KLIEN-PVC-1mm",(Užs2!E113/1000)*Užs2!L113,0)+(IF(Užs2!G113="KLIEN-PVC-1mm",(Užs2!E113/1000)*Užs2!L113,0)+(IF(Užs2!I113="KLIEN-PVC-1mm",(Užs2!H113/1000)*Užs2!L113,0)+(IF(Užs2!J113="KLIEN-PVC-1mm",(Užs2!H113/1000)*Užs2!L113,0)))))</f>
        <v>0</v>
      </c>
      <c r="AG74" s="93">
        <f>SUM(IF(Užs2!F113="KLIEN-PVC-2mm",(Užs2!E113/1000)*Užs2!L113,0)+(IF(Užs2!G113="KLIEN-PVC-2mm",(Užs2!E113/1000)*Užs2!L113,0)+(IF(Užs2!I113="KLIEN-PVC-2mm",(Užs2!H113/1000)*Užs2!L113,0)+(IF(Užs2!J113="KLIEN-PVC-2mm",(Užs2!H113/1000)*Užs2!L113,0)))))</f>
        <v>0</v>
      </c>
      <c r="AH74" s="93">
        <f>SUM(IF(Užs2!F113="KLIEN-PVC-42/2mm",(Užs2!E113/1000)*Užs2!L113,0)+(IF(Užs2!G113="KLIEN-PVC-42/2mm",(Užs2!E113/1000)*Užs2!L113,0)+(IF(Užs2!I113="KLIEN-PVC-42/2mm",(Užs2!H113/1000)*Užs2!L113,0)+(IF(Užs2!J113="KLIEN-PVC-42/2mm",(Užs2!H113/1000)*Užs2!L113,0)))))</f>
        <v>0</v>
      </c>
      <c r="AI74" s="315">
        <f>SUM(IF(Užs2!F113="KLIEN-BESIUL-08mm",(Užs2!E113/1000)*Užs2!L113,0)+(IF(Užs2!G113="KLIEN-BESIUL-08mm",(Užs2!E113/1000)*Užs2!L113,0)+(IF(Užs2!I113="KLIEN-BESIUL-08mm",(Užs2!H113/1000)*Užs2!L113,0)+(IF(Užs2!J113="KLIEN-BESIUL-08mm",(Užs2!H113/1000)*Užs2!L113,0)))))</f>
        <v>0</v>
      </c>
      <c r="AJ74" s="315">
        <f>SUM(IF(Užs2!F113="KLIEN-BESIUL-1mm",(Užs2!E113/1000)*Užs2!L113,0)+(IF(Užs2!G113="KLIEN-BESIUL-1mm",(Užs2!E113/1000)*Užs2!L113,0)+(IF(Užs2!I113="KLIEN-BESIUL-1mm",(Užs2!H113/1000)*Užs2!L113,0)+(IF(Užs2!J113="KLIEN-BESIUL-1mm",(Užs2!H113/1000)*Užs2!L113,0)))))</f>
        <v>0</v>
      </c>
      <c r="AK74" s="315">
        <f>SUM(IF(Užs2!F113="KLIEN-BESIUL-2mm",(Užs2!E113/1000)*Užs2!L113,0)+(IF(Užs2!G113="KLIEN-BESIUL-2mm",(Užs2!E113/1000)*Užs2!L113,0)+(IF(Užs2!I113="KLIEN-BESIUL-2mm",(Užs2!H113/1000)*Užs2!L113,0)+(IF(Užs2!J113="KLIEN-BESIUL-2mm",(Užs2!H113/1000)*Užs2!L113,0)))))</f>
        <v>0</v>
      </c>
      <c r="AL74" s="94">
        <f>SUM(IF(Užs2!F113="NE-PL-PVC-04mm",(Užs2!E113/1000)*Užs2!L113,0)+(IF(Užs2!G113="NE-PL-PVC-04mm",(Užs2!E113/1000)*Užs2!L113,0)+(IF(Užs2!I113="NE-PL-PVC-04mm",(Užs2!H113/1000)*Užs2!L113,0)+(IF(Užs2!J113="NE-PL-PVC-04mm",(Užs2!H113/1000)*Užs2!L113,0)))))</f>
        <v>0</v>
      </c>
      <c r="AM74" s="94">
        <f>SUM(IF(Užs2!F113="NE-PL-PVC-06mm",(Užs2!E113/1000)*Užs2!L113,0)+(IF(Užs2!G113="NE-PL-PVC-06mm",(Užs2!E113/1000)*Užs2!L113,0)+(IF(Užs2!I113="NE-PL-PVC-06mm",(Užs2!H113/1000)*Užs2!L113,0)+(IF(Užs2!J113="NE-PL-PVC-06mm",(Užs2!H113/1000)*Užs2!L113,0)))))</f>
        <v>0</v>
      </c>
      <c r="AN74" s="94">
        <f>SUM(IF(Užs2!F113="NE-PL-PVC-08mm",(Užs2!E113/1000)*Užs2!L113,0)+(IF(Užs2!G113="NE-PL-PVC-08mm",(Užs2!E113/1000)*Užs2!L113,0)+(IF(Užs2!I113="NE-PL-PVC-08mm",(Užs2!H113/1000)*Užs2!L113,0)+(IF(Užs2!J113="NE-PL-PVC-08mm",(Užs2!H113/1000)*Užs2!L113,0)))))</f>
        <v>0</v>
      </c>
      <c r="AO74" s="94">
        <f>SUM(IF(Užs2!F113="NE-PL-PVC-1mm",(Užs2!E113/1000)*Užs2!L113,0)+(IF(Užs2!G113="NE-PL-PVC-1mm",(Užs2!E113/1000)*Užs2!L113,0)+(IF(Užs2!I113="NE-PL-PVC-1mm",(Užs2!H113/1000)*Užs2!L113,0)+(IF(Užs2!J113="NE-PL-PVC-1mm",(Užs2!H113/1000)*Užs2!L113,0)))))</f>
        <v>0</v>
      </c>
      <c r="AP74" s="94">
        <f>SUM(IF(Užs2!F113="NE-PL-PVC-2mm",(Užs2!E113/1000)*Užs2!L113,0)+(IF(Užs2!G113="NE-PL-PVC-2mm",(Užs2!E113/1000)*Užs2!L113,0)+(IF(Užs2!I113="NE-PL-PVC-2mm",(Užs2!H113/1000)*Užs2!L113,0)+(IF(Užs2!J113="NE-PL-PVC-2mm",(Užs2!H113/1000)*Užs2!L113,0)))))</f>
        <v>0</v>
      </c>
      <c r="AQ74" s="94">
        <f>SUM(IF(Užs2!F113="NE-PL-PVC-42/2mm",(Užs2!E113/1000)*Užs2!L113,0)+(IF(Užs2!G113="NE-PL-PVC-42/2mm",(Užs2!E113/1000)*Užs2!L113,0)+(IF(Užs2!I113="NE-PL-PVC-42/2mm",(Užs2!H113/1000)*Užs2!L113,0)+(IF(Užs2!J113="NE-PL-PVC-42/2mm",(Užs2!H113/1000)*Užs2!L113,0)))))</f>
        <v>0</v>
      </c>
      <c r="AR74" s="79"/>
    </row>
    <row r="75" spans="1:44" ht="16.8">
      <c r="A75" s="79"/>
      <c r="B75" s="79"/>
      <c r="C75" s="95"/>
      <c r="D75" s="79"/>
      <c r="E75" s="79"/>
      <c r="F75" s="79"/>
      <c r="G75" s="79"/>
      <c r="H75" s="79"/>
      <c r="I75" s="79"/>
      <c r="J75" s="79"/>
      <c r="K75" s="87">
        <v>74</v>
      </c>
      <c r="L75" s="88">
        <f>Užs2!L114</f>
        <v>0</v>
      </c>
      <c r="M75" s="89">
        <f>(Užs2!E114/1000)*(Užs2!H114/1000)*Užs2!L114</f>
        <v>0</v>
      </c>
      <c r="N75" s="90">
        <f>SUM(IF(Užs2!F114="MEL",(Užs2!E114/1000)*Užs2!L114,0)+(IF(Užs2!G114="MEL",(Užs2!E114/1000)*Užs2!L114,0)+(IF(Užs2!I114="MEL",(Užs2!H114/1000)*Užs2!L114,0)+(IF(Užs2!J114="MEL",(Užs2!H114/1000)*Užs2!L114,0)))))</f>
        <v>0</v>
      </c>
      <c r="O75" s="91">
        <f>SUM(IF(Užs2!F114="MEL-BALTAS",(Užs2!E114/1000)*Užs2!L114,0)+(IF(Užs2!G114="MEL-BALTAS",(Užs2!E114/1000)*Užs2!L114,0)+(IF(Užs2!I114="MEL-BALTAS",(Užs2!H114/1000)*Užs2!L114,0)+(IF(Užs2!J114="MEL-BALTAS",(Užs2!H114/1000)*Užs2!L114,0)))))</f>
        <v>0</v>
      </c>
      <c r="P75" s="91">
        <f>SUM(IF(Užs2!F114="MEL-PILKAS",(Užs2!E114/1000)*Užs2!L114,0)+(IF(Užs2!G114="MEL-PILKAS",(Užs2!E114/1000)*Užs2!L114,0)+(IF(Užs2!I114="MEL-PILKAS",(Užs2!H114/1000)*Užs2!L114,0)+(IF(Užs2!J114="MEL-PILKAS",(Užs2!H114/1000)*Užs2!L114,0)))))</f>
        <v>0</v>
      </c>
      <c r="Q75" s="91">
        <f>SUM(IF(Užs2!F114="MEL-KLIENTO",(Užs2!E114/1000)*Užs2!L114,0)+(IF(Užs2!G114="MEL-KLIENTO",(Užs2!E114/1000)*Užs2!L114,0)+(IF(Užs2!I114="MEL-KLIENTO",(Užs2!H114/1000)*Užs2!L114,0)+(IF(Užs2!J114="MEL-KLIENTO",(Užs2!H114/1000)*Užs2!L114,0)))))</f>
        <v>0</v>
      </c>
      <c r="R75" s="91">
        <f>SUM(IF(Užs2!F114="MEL-NE-PL",(Užs2!E114/1000)*Užs2!L114,0)+(IF(Užs2!G114="MEL-NE-PL",(Užs2!E114/1000)*Užs2!L114,0)+(IF(Užs2!I114="MEL-NE-PL",(Užs2!H114/1000)*Užs2!L114,0)+(IF(Užs2!J114="MEL-NE-PL",(Užs2!H114/1000)*Užs2!L114,0)))))</f>
        <v>0</v>
      </c>
      <c r="S75" s="91">
        <f>SUM(IF(Užs2!F114="MEL-40mm",(Užs2!E114/1000)*Užs2!L114,0)+(IF(Užs2!G114="MEL-40mm",(Užs2!E114/1000)*Užs2!L114,0)+(IF(Užs2!I114="MEL-40mm",(Užs2!H114/1000)*Užs2!L114,0)+(IF(Užs2!J114="MEL-40mm",(Užs2!H114/1000)*Užs2!L114,0)))))</f>
        <v>0</v>
      </c>
      <c r="T75" s="92">
        <f>SUM(IF(Užs2!F114="PVC-04mm",(Užs2!E114/1000)*Užs2!L114,0)+(IF(Užs2!G114="PVC-04mm",(Užs2!E114/1000)*Užs2!L114,0)+(IF(Užs2!I114="PVC-04mm",(Užs2!H114/1000)*Užs2!L114,0)+(IF(Užs2!J114="PVC-04mm",(Užs2!H114/1000)*Užs2!L114,0)))))</f>
        <v>0</v>
      </c>
      <c r="U75" s="92">
        <f>SUM(IF(Užs2!F114="PVC-06mm",(Užs2!E114/1000)*Užs2!L114,0)+(IF(Užs2!G114="PVC-06mm",(Užs2!E114/1000)*Užs2!L114,0)+(IF(Užs2!I114="PVC-06mm",(Užs2!H114/1000)*Užs2!L114,0)+(IF(Užs2!J114="PVC-06mm",(Užs2!H114/1000)*Užs2!L114,0)))))</f>
        <v>0</v>
      </c>
      <c r="V75" s="92">
        <f>SUM(IF(Užs2!F114="PVC-08mm",(Užs2!E114/1000)*Užs2!L114,0)+(IF(Užs2!G114="PVC-08mm",(Užs2!E114/1000)*Užs2!L114,0)+(IF(Užs2!I114="PVC-08mm",(Užs2!H114/1000)*Užs2!L114,0)+(IF(Užs2!J114="PVC-08mm",(Užs2!H114/1000)*Užs2!L114,0)))))</f>
        <v>0</v>
      </c>
      <c r="W75" s="92">
        <f>SUM(IF(Užs2!F114="PVC-1mm",(Užs2!E114/1000)*Užs2!L114,0)+(IF(Užs2!G114="PVC-1mm",(Užs2!E114/1000)*Užs2!L114,0)+(IF(Užs2!I114="PVC-1mm",(Užs2!H114/1000)*Užs2!L114,0)+(IF(Užs2!J114="PVC-1mm",(Užs2!H114/1000)*Užs2!L114,0)))))</f>
        <v>0</v>
      </c>
      <c r="X75" s="92">
        <f>SUM(IF(Užs2!F114="PVC-2mm",(Užs2!E114/1000)*Užs2!L114,0)+(IF(Užs2!G114="PVC-2mm",(Užs2!E114/1000)*Užs2!L114,0)+(IF(Užs2!I114="PVC-2mm",(Užs2!H114/1000)*Užs2!L114,0)+(IF(Užs2!J114="PVC-2mm",(Užs2!H114/1000)*Užs2!L114,0)))))</f>
        <v>0</v>
      </c>
      <c r="Y75" s="92">
        <f>SUM(IF(Užs2!F114="PVC-42/2mm",(Užs2!E114/1000)*Užs2!L114,0)+(IF(Užs2!G114="PVC-42/2mm",(Užs2!E114/1000)*Užs2!L114,0)+(IF(Užs2!I114="PVC-42/2mm",(Užs2!H114/1000)*Užs2!L114,0)+(IF(Užs2!J114="PVC-42/2mm",(Užs2!H114/1000)*Užs2!L114,0)))))</f>
        <v>0</v>
      </c>
      <c r="Z75" s="313">
        <f>SUM(IF(Užs2!F114="BESIULIS-08mm",(Užs2!E114/1000)*Užs2!L114,0)+(IF(Užs2!G114="BESIULIS-08mm",(Užs2!E114/1000)*Užs2!L114,0)+(IF(Užs2!I114="BESIULIS-08mm",(Užs2!H114/1000)*Užs2!L114,0)+(IF(Užs2!J114="BESIULIS-08mm",(Užs2!H114/1000)*Užs2!L114,0)))))</f>
        <v>0</v>
      </c>
      <c r="AA75" s="313">
        <f>SUM(IF(Užs2!F114="BESIULIS-1mm",(Užs2!E114/1000)*Užs2!L114,0)+(IF(Užs2!G114="BESIULIS-1mm",(Užs2!E114/1000)*Užs2!L114,0)+(IF(Užs2!I114="BESIULIS-1mm",(Užs2!H114/1000)*Užs2!L114,0)+(IF(Užs2!J114="BESIULIS-1mm",(Užs2!H114/1000)*Užs2!L114,0)))))</f>
        <v>0</v>
      </c>
      <c r="AB75" s="313">
        <f>SUM(IF(Užs2!F114="BESIULIS-2mm",(Užs2!E114/1000)*Užs2!L114,0)+(IF(Užs2!G114="BESIULIS-2mm",(Užs2!E114/1000)*Užs2!L114,0)+(IF(Užs2!I114="BESIULIS-2mm",(Užs2!H114/1000)*Užs2!L114,0)+(IF(Užs2!J114="BESIULIS-2mm",(Užs2!H114/1000)*Užs2!L114,0)))))</f>
        <v>0</v>
      </c>
      <c r="AC75" s="93">
        <f>SUM(IF(Užs2!F114="KLIEN-PVC-04mm",(Užs2!E114/1000)*Užs2!L114,0)+(IF(Užs2!G114="KLIEN-PVC-04mm",(Užs2!E114/1000)*Užs2!L114,0)+(IF(Užs2!I114="KLIEN-PVC-04mm",(Užs2!H114/1000)*Užs2!L114,0)+(IF(Užs2!J114="KLIEN-PVC-04mm",(Užs2!H114/1000)*Užs2!L114,0)))))</f>
        <v>0</v>
      </c>
      <c r="AD75" s="93">
        <f>SUM(IF(Užs2!F114="KLIEN-PVC-06mm",(Užs2!E114/1000)*Užs2!L114,0)+(IF(Užs2!G114="KLIEN-PVC-06mm",(Užs2!E114/1000)*Užs2!L114,0)+(IF(Užs2!I114="KLIEN-PVC-06mm",(Užs2!H114/1000)*Užs2!L114,0)+(IF(Užs2!J114="KLIEN-PVC-06mm",(Užs2!H114/1000)*Užs2!L114,0)))))</f>
        <v>0</v>
      </c>
      <c r="AE75" s="93">
        <f>SUM(IF(Užs2!F114="KLIEN-PVC-08mm",(Užs2!E114/1000)*Užs2!L114,0)+(IF(Užs2!G114="KLIEN-PVC-08mm",(Užs2!E114/1000)*Užs2!L114,0)+(IF(Užs2!I114="KLIEN-PVC-08mm",(Užs2!H114/1000)*Užs2!L114,0)+(IF(Užs2!J114="KLIEN-PVC-08mm",(Užs2!H114/1000)*Užs2!L114,0)))))</f>
        <v>0</v>
      </c>
      <c r="AF75" s="93">
        <f>SUM(IF(Užs2!F114="KLIEN-PVC-1mm",(Užs2!E114/1000)*Užs2!L114,0)+(IF(Užs2!G114="KLIEN-PVC-1mm",(Užs2!E114/1000)*Užs2!L114,0)+(IF(Užs2!I114="KLIEN-PVC-1mm",(Užs2!H114/1000)*Užs2!L114,0)+(IF(Užs2!J114="KLIEN-PVC-1mm",(Užs2!H114/1000)*Užs2!L114,0)))))</f>
        <v>0</v>
      </c>
      <c r="AG75" s="93">
        <f>SUM(IF(Užs2!F114="KLIEN-PVC-2mm",(Užs2!E114/1000)*Užs2!L114,0)+(IF(Užs2!G114="KLIEN-PVC-2mm",(Užs2!E114/1000)*Užs2!L114,0)+(IF(Užs2!I114="KLIEN-PVC-2mm",(Užs2!H114/1000)*Užs2!L114,0)+(IF(Užs2!J114="KLIEN-PVC-2mm",(Užs2!H114/1000)*Užs2!L114,0)))))</f>
        <v>0</v>
      </c>
      <c r="AH75" s="93">
        <f>SUM(IF(Užs2!F114="KLIEN-PVC-42/2mm",(Užs2!E114/1000)*Užs2!L114,0)+(IF(Užs2!G114="KLIEN-PVC-42/2mm",(Užs2!E114/1000)*Užs2!L114,0)+(IF(Užs2!I114="KLIEN-PVC-42/2mm",(Užs2!H114/1000)*Užs2!L114,0)+(IF(Užs2!J114="KLIEN-PVC-42/2mm",(Užs2!H114/1000)*Užs2!L114,0)))))</f>
        <v>0</v>
      </c>
      <c r="AI75" s="315">
        <f>SUM(IF(Užs2!F114="KLIEN-BESIUL-08mm",(Užs2!E114/1000)*Užs2!L114,0)+(IF(Užs2!G114="KLIEN-BESIUL-08mm",(Užs2!E114/1000)*Užs2!L114,0)+(IF(Užs2!I114="KLIEN-BESIUL-08mm",(Užs2!H114/1000)*Užs2!L114,0)+(IF(Užs2!J114="KLIEN-BESIUL-08mm",(Užs2!H114/1000)*Užs2!L114,0)))))</f>
        <v>0</v>
      </c>
      <c r="AJ75" s="315">
        <f>SUM(IF(Užs2!F114="KLIEN-BESIUL-1mm",(Užs2!E114/1000)*Užs2!L114,0)+(IF(Užs2!G114="KLIEN-BESIUL-1mm",(Užs2!E114/1000)*Užs2!L114,0)+(IF(Užs2!I114="KLIEN-BESIUL-1mm",(Užs2!H114/1000)*Užs2!L114,0)+(IF(Užs2!J114="KLIEN-BESIUL-1mm",(Užs2!H114/1000)*Užs2!L114,0)))))</f>
        <v>0</v>
      </c>
      <c r="AK75" s="315">
        <f>SUM(IF(Užs2!F114="KLIEN-BESIUL-2mm",(Užs2!E114/1000)*Užs2!L114,0)+(IF(Užs2!G114="KLIEN-BESIUL-2mm",(Užs2!E114/1000)*Užs2!L114,0)+(IF(Užs2!I114="KLIEN-BESIUL-2mm",(Užs2!H114/1000)*Užs2!L114,0)+(IF(Užs2!J114="KLIEN-BESIUL-2mm",(Užs2!H114/1000)*Užs2!L114,0)))))</f>
        <v>0</v>
      </c>
      <c r="AL75" s="94">
        <f>SUM(IF(Užs2!F114="NE-PL-PVC-04mm",(Užs2!E114/1000)*Užs2!L114,0)+(IF(Užs2!G114="NE-PL-PVC-04mm",(Užs2!E114/1000)*Užs2!L114,0)+(IF(Užs2!I114="NE-PL-PVC-04mm",(Užs2!H114/1000)*Užs2!L114,0)+(IF(Užs2!J114="NE-PL-PVC-04mm",(Užs2!H114/1000)*Užs2!L114,0)))))</f>
        <v>0</v>
      </c>
      <c r="AM75" s="94">
        <f>SUM(IF(Užs2!F114="NE-PL-PVC-06mm",(Užs2!E114/1000)*Užs2!L114,0)+(IF(Užs2!G114="NE-PL-PVC-06mm",(Užs2!E114/1000)*Užs2!L114,0)+(IF(Užs2!I114="NE-PL-PVC-06mm",(Užs2!H114/1000)*Užs2!L114,0)+(IF(Užs2!J114="NE-PL-PVC-06mm",(Užs2!H114/1000)*Užs2!L114,0)))))</f>
        <v>0</v>
      </c>
      <c r="AN75" s="94">
        <f>SUM(IF(Užs2!F114="NE-PL-PVC-08mm",(Užs2!E114/1000)*Užs2!L114,0)+(IF(Užs2!G114="NE-PL-PVC-08mm",(Užs2!E114/1000)*Užs2!L114,0)+(IF(Užs2!I114="NE-PL-PVC-08mm",(Užs2!H114/1000)*Užs2!L114,0)+(IF(Užs2!J114="NE-PL-PVC-08mm",(Užs2!H114/1000)*Užs2!L114,0)))))</f>
        <v>0</v>
      </c>
      <c r="AO75" s="94">
        <f>SUM(IF(Užs2!F114="NE-PL-PVC-1mm",(Užs2!E114/1000)*Užs2!L114,0)+(IF(Užs2!G114="NE-PL-PVC-1mm",(Užs2!E114/1000)*Užs2!L114,0)+(IF(Užs2!I114="NE-PL-PVC-1mm",(Užs2!H114/1000)*Užs2!L114,0)+(IF(Užs2!J114="NE-PL-PVC-1mm",(Užs2!H114/1000)*Užs2!L114,0)))))</f>
        <v>0</v>
      </c>
      <c r="AP75" s="94">
        <f>SUM(IF(Užs2!F114="NE-PL-PVC-2mm",(Užs2!E114/1000)*Užs2!L114,0)+(IF(Užs2!G114="NE-PL-PVC-2mm",(Užs2!E114/1000)*Užs2!L114,0)+(IF(Užs2!I114="NE-PL-PVC-2mm",(Užs2!H114/1000)*Užs2!L114,0)+(IF(Užs2!J114="NE-PL-PVC-2mm",(Užs2!H114/1000)*Užs2!L114,0)))))</f>
        <v>0</v>
      </c>
      <c r="AQ75" s="94">
        <f>SUM(IF(Užs2!F114="NE-PL-PVC-42/2mm",(Užs2!E114/1000)*Užs2!L114,0)+(IF(Užs2!G114="NE-PL-PVC-42/2mm",(Užs2!E114/1000)*Užs2!L114,0)+(IF(Užs2!I114="NE-PL-PVC-42/2mm",(Užs2!H114/1000)*Užs2!L114,0)+(IF(Užs2!J114="NE-PL-PVC-42/2mm",(Užs2!H114/1000)*Užs2!L114,0)))))</f>
        <v>0</v>
      </c>
      <c r="AR75" s="79"/>
    </row>
    <row r="76" spans="1:44" ht="16.8">
      <c r="A76" s="79"/>
      <c r="B76" s="79"/>
      <c r="C76" s="95"/>
      <c r="D76" s="79"/>
      <c r="E76" s="79"/>
      <c r="F76" s="79"/>
      <c r="G76" s="79"/>
      <c r="H76" s="79"/>
      <c r="I76" s="79"/>
      <c r="J76" s="79"/>
      <c r="K76" s="87">
        <v>75</v>
      </c>
      <c r="L76" s="88">
        <f>Užs2!L115</f>
        <v>0</v>
      </c>
      <c r="M76" s="89">
        <f>(Užs2!E115/1000)*(Užs2!H115/1000)*Užs2!L115</f>
        <v>0</v>
      </c>
      <c r="N76" s="90">
        <f>SUM(IF(Užs2!F115="MEL",(Užs2!E115/1000)*Užs2!L115,0)+(IF(Užs2!G115="MEL",(Užs2!E115/1000)*Užs2!L115,0)+(IF(Užs2!I115="MEL",(Užs2!H115/1000)*Užs2!L115,0)+(IF(Užs2!J115="MEL",(Užs2!H115/1000)*Užs2!L115,0)))))</f>
        <v>0</v>
      </c>
      <c r="O76" s="91">
        <f>SUM(IF(Užs2!F115="MEL-BALTAS",(Užs2!E115/1000)*Užs2!L115,0)+(IF(Užs2!G115="MEL-BALTAS",(Užs2!E115/1000)*Užs2!L115,0)+(IF(Užs2!I115="MEL-BALTAS",(Užs2!H115/1000)*Užs2!L115,0)+(IF(Užs2!J115="MEL-BALTAS",(Užs2!H115/1000)*Užs2!L115,0)))))</f>
        <v>0</v>
      </c>
      <c r="P76" s="91">
        <f>SUM(IF(Užs2!F115="MEL-PILKAS",(Užs2!E115/1000)*Užs2!L115,0)+(IF(Užs2!G115="MEL-PILKAS",(Užs2!E115/1000)*Užs2!L115,0)+(IF(Užs2!I115="MEL-PILKAS",(Užs2!H115/1000)*Užs2!L115,0)+(IF(Užs2!J115="MEL-PILKAS",(Užs2!H115/1000)*Užs2!L115,0)))))</f>
        <v>0</v>
      </c>
      <c r="Q76" s="91">
        <f>SUM(IF(Užs2!F115="MEL-KLIENTO",(Užs2!E115/1000)*Užs2!L115,0)+(IF(Užs2!G115="MEL-KLIENTO",(Užs2!E115/1000)*Užs2!L115,0)+(IF(Užs2!I115="MEL-KLIENTO",(Užs2!H115/1000)*Užs2!L115,0)+(IF(Užs2!J115="MEL-KLIENTO",(Užs2!H115/1000)*Užs2!L115,0)))))</f>
        <v>0</v>
      </c>
      <c r="R76" s="91">
        <f>SUM(IF(Užs2!F115="MEL-NE-PL",(Užs2!E115/1000)*Užs2!L115,0)+(IF(Užs2!G115="MEL-NE-PL",(Užs2!E115/1000)*Užs2!L115,0)+(IF(Užs2!I115="MEL-NE-PL",(Užs2!H115/1000)*Užs2!L115,0)+(IF(Užs2!J115="MEL-NE-PL",(Užs2!H115/1000)*Užs2!L115,0)))))</f>
        <v>0</v>
      </c>
      <c r="S76" s="91">
        <f>SUM(IF(Užs2!F115="MEL-40mm",(Užs2!E115/1000)*Užs2!L115,0)+(IF(Užs2!G115="MEL-40mm",(Užs2!E115/1000)*Užs2!L115,0)+(IF(Užs2!I115="MEL-40mm",(Užs2!H115/1000)*Užs2!L115,0)+(IF(Užs2!J115="MEL-40mm",(Užs2!H115/1000)*Užs2!L115,0)))))</f>
        <v>0</v>
      </c>
      <c r="T76" s="92">
        <f>SUM(IF(Užs2!F115="PVC-04mm",(Užs2!E115/1000)*Užs2!L115,0)+(IF(Užs2!G115="PVC-04mm",(Užs2!E115/1000)*Užs2!L115,0)+(IF(Užs2!I115="PVC-04mm",(Užs2!H115/1000)*Užs2!L115,0)+(IF(Užs2!J115="PVC-04mm",(Užs2!H115/1000)*Užs2!L115,0)))))</f>
        <v>0</v>
      </c>
      <c r="U76" s="92">
        <f>SUM(IF(Užs2!F115="PVC-06mm",(Užs2!E115/1000)*Užs2!L115,0)+(IF(Užs2!G115="PVC-06mm",(Užs2!E115/1000)*Užs2!L115,0)+(IF(Užs2!I115="PVC-06mm",(Užs2!H115/1000)*Užs2!L115,0)+(IF(Užs2!J115="PVC-06mm",(Užs2!H115/1000)*Užs2!L115,0)))))</f>
        <v>0</v>
      </c>
      <c r="V76" s="92">
        <f>SUM(IF(Užs2!F115="PVC-08mm",(Užs2!E115/1000)*Užs2!L115,0)+(IF(Užs2!G115="PVC-08mm",(Užs2!E115/1000)*Užs2!L115,0)+(IF(Užs2!I115="PVC-08mm",(Užs2!H115/1000)*Užs2!L115,0)+(IF(Užs2!J115="PVC-08mm",(Užs2!H115/1000)*Užs2!L115,0)))))</f>
        <v>0</v>
      </c>
      <c r="W76" s="92">
        <f>SUM(IF(Užs2!F115="PVC-1mm",(Užs2!E115/1000)*Užs2!L115,0)+(IF(Užs2!G115="PVC-1mm",(Užs2!E115/1000)*Užs2!L115,0)+(IF(Užs2!I115="PVC-1mm",(Užs2!H115/1000)*Užs2!L115,0)+(IF(Užs2!J115="PVC-1mm",(Užs2!H115/1000)*Užs2!L115,0)))))</f>
        <v>0</v>
      </c>
      <c r="X76" s="92">
        <f>SUM(IF(Užs2!F115="PVC-2mm",(Užs2!E115/1000)*Užs2!L115,0)+(IF(Užs2!G115="PVC-2mm",(Užs2!E115/1000)*Užs2!L115,0)+(IF(Užs2!I115="PVC-2mm",(Užs2!H115/1000)*Užs2!L115,0)+(IF(Užs2!J115="PVC-2mm",(Užs2!H115/1000)*Užs2!L115,0)))))</f>
        <v>0</v>
      </c>
      <c r="Y76" s="92">
        <f>SUM(IF(Užs2!F115="PVC-42/2mm",(Užs2!E115/1000)*Užs2!L115,0)+(IF(Užs2!G115="PVC-42/2mm",(Užs2!E115/1000)*Užs2!L115,0)+(IF(Užs2!I115="PVC-42/2mm",(Užs2!H115/1000)*Užs2!L115,0)+(IF(Užs2!J115="PVC-42/2mm",(Užs2!H115/1000)*Užs2!L115,0)))))</f>
        <v>0</v>
      </c>
      <c r="Z76" s="313">
        <f>SUM(IF(Užs2!F115="BESIULIS-08mm",(Užs2!E115/1000)*Užs2!L115,0)+(IF(Užs2!G115="BESIULIS-08mm",(Užs2!E115/1000)*Užs2!L115,0)+(IF(Užs2!I115="BESIULIS-08mm",(Užs2!H115/1000)*Užs2!L115,0)+(IF(Užs2!J115="BESIULIS-08mm",(Užs2!H115/1000)*Užs2!L115,0)))))</f>
        <v>0</v>
      </c>
      <c r="AA76" s="313">
        <f>SUM(IF(Užs2!F115="BESIULIS-1mm",(Užs2!E115/1000)*Užs2!L115,0)+(IF(Užs2!G115="BESIULIS-1mm",(Užs2!E115/1000)*Užs2!L115,0)+(IF(Užs2!I115="BESIULIS-1mm",(Užs2!H115/1000)*Užs2!L115,0)+(IF(Užs2!J115="BESIULIS-1mm",(Užs2!H115/1000)*Užs2!L115,0)))))</f>
        <v>0</v>
      </c>
      <c r="AB76" s="313">
        <f>SUM(IF(Užs2!F115="BESIULIS-2mm",(Užs2!E115/1000)*Užs2!L115,0)+(IF(Užs2!G115="BESIULIS-2mm",(Užs2!E115/1000)*Užs2!L115,0)+(IF(Užs2!I115="BESIULIS-2mm",(Užs2!H115/1000)*Užs2!L115,0)+(IF(Užs2!J115="BESIULIS-2mm",(Užs2!H115/1000)*Užs2!L115,0)))))</f>
        <v>0</v>
      </c>
      <c r="AC76" s="93">
        <f>SUM(IF(Užs2!F115="KLIEN-PVC-04mm",(Užs2!E115/1000)*Užs2!L115,0)+(IF(Užs2!G115="KLIEN-PVC-04mm",(Užs2!E115/1000)*Užs2!L115,0)+(IF(Užs2!I115="KLIEN-PVC-04mm",(Užs2!H115/1000)*Užs2!L115,0)+(IF(Užs2!J115="KLIEN-PVC-04mm",(Užs2!H115/1000)*Užs2!L115,0)))))</f>
        <v>0</v>
      </c>
      <c r="AD76" s="93">
        <f>SUM(IF(Užs2!F115="KLIEN-PVC-06mm",(Užs2!E115/1000)*Užs2!L115,0)+(IF(Užs2!G115="KLIEN-PVC-06mm",(Užs2!E115/1000)*Užs2!L115,0)+(IF(Užs2!I115="KLIEN-PVC-06mm",(Užs2!H115/1000)*Užs2!L115,0)+(IF(Užs2!J115="KLIEN-PVC-06mm",(Užs2!H115/1000)*Užs2!L115,0)))))</f>
        <v>0</v>
      </c>
      <c r="AE76" s="93">
        <f>SUM(IF(Užs2!F115="KLIEN-PVC-08mm",(Užs2!E115/1000)*Užs2!L115,0)+(IF(Užs2!G115="KLIEN-PVC-08mm",(Užs2!E115/1000)*Užs2!L115,0)+(IF(Užs2!I115="KLIEN-PVC-08mm",(Užs2!H115/1000)*Užs2!L115,0)+(IF(Užs2!J115="KLIEN-PVC-08mm",(Užs2!H115/1000)*Užs2!L115,0)))))</f>
        <v>0</v>
      </c>
      <c r="AF76" s="93">
        <f>SUM(IF(Užs2!F115="KLIEN-PVC-1mm",(Užs2!E115/1000)*Užs2!L115,0)+(IF(Užs2!G115="KLIEN-PVC-1mm",(Užs2!E115/1000)*Užs2!L115,0)+(IF(Užs2!I115="KLIEN-PVC-1mm",(Užs2!H115/1000)*Užs2!L115,0)+(IF(Užs2!J115="KLIEN-PVC-1mm",(Užs2!H115/1000)*Užs2!L115,0)))))</f>
        <v>0</v>
      </c>
      <c r="AG76" s="93">
        <f>SUM(IF(Užs2!F115="KLIEN-PVC-2mm",(Užs2!E115/1000)*Užs2!L115,0)+(IF(Užs2!G115="KLIEN-PVC-2mm",(Užs2!E115/1000)*Užs2!L115,0)+(IF(Užs2!I115="KLIEN-PVC-2mm",(Užs2!H115/1000)*Užs2!L115,0)+(IF(Užs2!J115="KLIEN-PVC-2mm",(Užs2!H115/1000)*Užs2!L115,0)))))</f>
        <v>0</v>
      </c>
      <c r="AH76" s="93">
        <f>SUM(IF(Užs2!F115="KLIEN-PVC-42/2mm",(Užs2!E115/1000)*Užs2!L115,0)+(IF(Užs2!G115="KLIEN-PVC-42/2mm",(Užs2!E115/1000)*Užs2!L115,0)+(IF(Užs2!I115="KLIEN-PVC-42/2mm",(Užs2!H115/1000)*Užs2!L115,0)+(IF(Užs2!J115="KLIEN-PVC-42/2mm",(Užs2!H115/1000)*Užs2!L115,0)))))</f>
        <v>0</v>
      </c>
      <c r="AI76" s="315">
        <f>SUM(IF(Užs2!F115="KLIEN-BESIUL-08mm",(Užs2!E115/1000)*Užs2!L115,0)+(IF(Užs2!G115="KLIEN-BESIUL-08mm",(Užs2!E115/1000)*Užs2!L115,0)+(IF(Užs2!I115="KLIEN-BESIUL-08mm",(Užs2!H115/1000)*Užs2!L115,0)+(IF(Užs2!J115="KLIEN-BESIUL-08mm",(Užs2!H115/1000)*Užs2!L115,0)))))</f>
        <v>0</v>
      </c>
      <c r="AJ76" s="315">
        <f>SUM(IF(Užs2!F115="KLIEN-BESIUL-1mm",(Užs2!E115/1000)*Užs2!L115,0)+(IF(Užs2!G115="KLIEN-BESIUL-1mm",(Užs2!E115/1000)*Užs2!L115,0)+(IF(Užs2!I115="KLIEN-BESIUL-1mm",(Užs2!H115/1000)*Užs2!L115,0)+(IF(Užs2!J115="KLIEN-BESIUL-1mm",(Užs2!H115/1000)*Užs2!L115,0)))))</f>
        <v>0</v>
      </c>
      <c r="AK76" s="315">
        <f>SUM(IF(Užs2!F115="KLIEN-BESIUL-2mm",(Užs2!E115/1000)*Užs2!L115,0)+(IF(Užs2!G115="KLIEN-BESIUL-2mm",(Užs2!E115/1000)*Užs2!L115,0)+(IF(Užs2!I115="KLIEN-BESIUL-2mm",(Užs2!H115/1000)*Užs2!L115,0)+(IF(Užs2!J115="KLIEN-BESIUL-2mm",(Užs2!H115/1000)*Užs2!L115,0)))))</f>
        <v>0</v>
      </c>
      <c r="AL76" s="94">
        <f>SUM(IF(Užs2!F115="NE-PL-PVC-04mm",(Užs2!E115/1000)*Užs2!L115,0)+(IF(Užs2!G115="NE-PL-PVC-04mm",(Užs2!E115/1000)*Užs2!L115,0)+(IF(Užs2!I115="NE-PL-PVC-04mm",(Užs2!H115/1000)*Užs2!L115,0)+(IF(Užs2!J115="NE-PL-PVC-04mm",(Užs2!H115/1000)*Užs2!L115,0)))))</f>
        <v>0</v>
      </c>
      <c r="AM76" s="94">
        <f>SUM(IF(Užs2!F115="NE-PL-PVC-06mm",(Užs2!E115/1000)*Užs2!L115,0)+(IF(Užs2!G115="NE-PL-PVC-06mm",(Užs2!E115/1000)*Užs2!L115,0)+(IF(Užs2!I115="NE-PL-PVC-06mm",(Užs2!H115/1000)*Užs2!L115,0)+(IF(Užs2!J115="NE-PL-PVC-06mm",(Užs2!H115/1000)*Užs2!L115,0)))))</f>
        <v>0</v>
      </c>
      <c r="AN76" s="94">
        <f>SUM(IF(Užs2!F115="NE-PL-PVC-08mm",(Užs2!E115/1000)*Užs2!L115,0)+(IF(Užs2!G115="NE-PL-PVC-08mm",(Užs2!E115/1000)*Užs2!L115,0)+(IF(Užs2!I115="NE-PL-PVC-08mm",(Užs2!H115/1000)*Užs2!L115,0)+(IF(Užs2!J115="NE-PL-PVC-08mm",(Užs2!H115/1000)*Užs2!L115,0)))))</f>
        <v>0</v>
      </c>
      <c r="AO76" s="94">
        <f>SUM(IF(Užs2!F115="NE-PL-PVC-1mm",(Užs2!E115/1000)*Užs2!L115,0)+(IF(Užs2!G115="NE-PL-PVC-1mm",(Užs2!E115/1000)*Užs2!L115,0)+(IF(Užs2!I115="NE-PL-PVC-1mm",(Užs2!H115/1000)*Užs2!L115,0)+(IF(Užs2!J115="NE-PL-PVC-1mm",(Užs2!H115/1000)*Užs2!L115,0)))))</f>
        <v>0</v>
      </c>
      <c r="AP76" s="94">
        <f>SUM(IF(Užs2!F115="NE-PL-PVC-2mm",(Užs2!E115/1000)*Užs2!L115,0)+(IF(Užs2!G115="NE-PL-PVC-2mm",(Užs2!E115/1000)*Užs2!L115,0)+(IF(Užs2!I115="NE-PL-PVC-2mm",(Užs2!H115/1000)*Užs2!L115,0)+(IF(Užs2!J115="NE-PL-PVC-2mm",(Užs2!H115/1000)*Užs2!L115,0)))))</f>
        <v>0</v>
      </c>
      <c r="AQ76" s="94">
        <f>SUM(IF(Užs2!F115="NE-PL-PVC-42/2mm",(Užs2!E115/1000)*Užs2!L115,0)+(IF(Užs2!G115="NE-PL-PVC-42/2mm",(Užs2!E115/1000)*Užs2!L115,0)+(IF(Užs2!I115="NE-PL-PVC-42/2mm",(Užs2!H115/1000)*Užs2!L115,0)+(IF(Užs2!J115="NE-PL-PVC-42/2mm",(Užs2!H115/1000)*Užs2!L115,0)))))</f>
        <v>0</v>
      </c>
      <c r="AR76" s="79"/>
    </row>
    <row r="77" spans="1:44" ht="16.8">
      <c r="A77" s="79"/>
      <c r="B77" s="79"/>
      <c r="C77" s="95"/>
      <c r="D77" s="79"/>
      <c r="E77" s="79"/>
      <c r="F77" s="79"/>
      <c r="G77" s="79"/>
      <c r="H77" s="79"/>
      <c r="I77" s="79"/>
      <c r="J77" s="79"/>
      <c r="K77" s="87">
        <v>76</v>
      </c>
      <c r="L77" s="88">
        <f>Užs2!L116</f>
        <v>0</v>
      </c>
      <c r="M77" s="89">
        <f>(Užs2!E116/1000)*(Užs2!H116/1000)*Užs2!L116</f>
        <v>0</v>
      </c>
      <c r="N77" s="90">
        <f>SUM(IF(Užs2!F116="MEL",(Užs2!E116/1000)*Užs2!L116,0)+(IF(Užs2!G116="MEL",(Užs2!E116/1000)*Užs2!L116,0)+(IF(Užs2!I116="MEL",(Užs2!H116/1000)*Užs2!L116,0)+(IF(Užs2!J116="MEL",(Užs2!H116/1000)*Užs2!L116,0)))))</f>
        <v>0</v>
      </c>
      <c r="O77" s="91">
        <f>SUM(IF(Užs2!F116="MEL-BALTAS",(Užs2!E116/1000)*Užs2!L116,0)+(IF(Užs2!G116="MEL-BALTAS",(Užs2!E116/1000)*Užs2!L116,0)+(IF(Užs2!I116="MEL-BALTAS",(Užs2!H116/1000)*Užs2!L116,0)+(IF(Užs2!J116="MEL-BALTAS",(Užs2!H116/1000)*Užs2!L116,0)))))</f>
        <v>0</v>
      </c>
      <c r="P77" s="91">
        <f>SUM(IF(Užs2!F116="MEL-PILKAS",(Užs2!E116/1000)*Užs2!L116,0)+(IF(Užs2!G116="MEL-PILKAS",(Užs2!E116/1000)*Užs2!L116,0)+(IF(Užs2!I116="MEL-PILKAS",(Užs2!H116/1000)*Užs2!L116,0)+(IF(Užs2!J116="MEL-PILKAS",(Užs2!H116/1000)*Užs2!L116,0)))))</f>
        <v>0</v>
      </c>
      <c r="Q77" s="91">
        <f>SUM(IF(Užs2!F116="MEL-KLIENTO",(Užs2!E116/1000)*Užs2!L116,0)+(IF(Užs2!G116="MEL-KLIENTO",(Užs2!E116/1000)*Užs2!L116,0)+(IF(Užs2!I116="MEL-KLIENTO",(Užs2!H116/1000)*Užs2!L116,0)+(IF(Užs2!J116="MEL-KLIENTO",(Užs2!H116/1000)*Užs2!L116,0)))))</f>
        <v>0</v>
      </c>
      <c r="R77" s="91">
        <f>SUM(IF(Užs2!F116="MEL-NE-PL",(Užs2!E116/1000)*Užs2!L116,0)+(IF(Užs2!G116="MEL-NE-PL",(Užs2!E116/1000)*Užs2!L116,0)+(IF(Užs2!I116="MEL-NE-PL",(Užs2!H116/1000)*Užs2!L116,0)+(IF(Užs2!J116="MEL-NE-PL",(Užs2!H116/1000)*Užs2!L116,0)))))</f>
        <v>0</v>
      </c>
      <c r="S77" s="91">
        <f>SUM(IF(Užs2!F116="MEL-40mm",(Užs2!E116/1000)*Užs2!L116,0)+(IF(Užs2!G116="MEL-40mm",(Užs2!E116/1000)*Užs2!L116,0)+(IF(Užs2!I116="MEL-40mm",(Užs2!H116/1000)*Užs2!L116,0)+(IF(Užs2!J116="MEL-40mm",(Užs2!H116/1000)*Užs2!L116,0)))))</f>
        <v>0</v>
      </c>
      <c r="T77" s="92">
        <f>SUM(IF(Užs2!F116="PVC-04mm",(Užs2!E116/1000)*Užs2!L116,0)+(IF(Užs2!G116="PVC-04mm",(Užs2!E116/1000)*Užs2!L116,0)+(IF(Užs2!I116="PVC-04mm",(Užs2!H116/1000)*Užs2!L116,0)+(IF(Užs2!J116="PVC-04mm",(Užs2!H116/1000)*Užs2!L116,0)))))</f>
        <v>0</v>
      </c>
      <c r="U77" s="92">
        <f>SUM(IF(Užs2!F116="PVC-06mm",(Užs2!E116/1000)*Užs2!L116,0)+(IF(Užs2!G116="PVC-06mm",(Užs2!E116/1000)*Užs2!L116,0)+(IF(Užs2!I116="PVC-06mm",(Užs2!H116/1000)*Užs2!L116,0)+(IF(Užs2!J116="PVC-06mm",(Užs2!H116/1000)*Užs2!L116,0)))))</f>
        <v>0</v>
      </c>
      <c r="V77" s="92">
        <f>SUM(IF(Užs2!F116="PVC-08mm",(Užs2!E116/1000)*Užs2!L116,0)+(IF(Užs2!G116="PVC-08mm",(Užs2!E116/1000)*Užs2!L116,0)+(IF(Užs2!I116="PVC-08mm",(Užs2!H116/1000)*Užs2!L116,0)+(IF(Užs2!J116="PVC-08mm",(Užs2!H116/1000)*Užs2!L116,0)))))</f>
        <v>0</v>
      </c>
      <c r="W77" s="92">
        <f>SUM(IF(Užs2!F116="PVC-1mm",(Užs2!E116/1000)*Užs2!L116,0)+(IF(Užs2!G116="PVC-1mm",(Užs2!E116/1000)*Užs2!L116,0)+(IF(Užs2!I116="PVC-1mm",(Užs2!H116/1000)*Užs2!L116,0)+(IF(Užs2!J116="PVC-1mm",(Užs2!H116/1000)*Užs2!L116,0)))))</f>
        <v>0</v>
      </c>
      <c r="X77" s="92">
        <f>SUM(IF(Užs2!F116="PVC-2mm",(Užs2!E116/1000)*Užs2!L116,0)+(IF(Užs2!G116="PVC-2mm",(Užs2!E116/1000)*Užs2!L116,0)+(IF(Užs2!I116="PVC-2mm",(Užs2!H116/1000)*Užs2!L116,0)+(IF(Užs2!J116="PVC-2mm",(Užs2!H116/1000)*Užs2!L116,0)))))</f>
        <v>0</v>
      </c>
      <c r="Y77" s="92">
        <f>SUM(IF(Užs2!F116="PVC-42/2mm",(Užs2!E116/1000)*Užs2!L116,0)+(IF(Užs2!G116="PVC-42/2mm",(Užs2!E116/1000)*Užs2!L116,0)+(IF(Užs2!I116="PVC-42/2mm",(Užs2!H116/1000)*Užs2!L116,0)+(IF(Užs2!J116="PVC-42/2mm",(Užs2!H116/1000)*Užs2!L116,0)))))</f>
        <v>0</v>
      </c>
      <c r="Z77" s="313">
        <f>SUM(IF(Užs2!F116="BESIULIS-08mm",(Užs2!E116/1000)*Užs2!L116,0)+(IF(Užs2!G116="BESIULIS-08mm",(Užs2!E116/1000)*Užs2!L116,0)+(IF(Užs2!I116="BESIULIS-08mm",(Užs2!H116/1000)*Užs2!L116,0)+(IF(Užs2!J116="BESIULIS-08mm",(Užs2!H116/1000)*Užs2!L116,0)))))</f>
        <v>0</v>
      </c>
      <c r="AA77" s="313">
        <f>SUM(IF(Užs2!F116="BESIULIS-1mm",(Užs2!E116/1000)*Užs2!L116,0)+(IF(Užs2!G116="BESIULIS-1mm",(Užs2!E116/1000)*Užs2!L116,0)+(IF(Užs2!I116="BESIULIS-1mm",(Užs2!H116/1000)*Užs2!L116,0)+(IF(Užs2!J116="BESIULIS-1mm",(Užs2!H116/1000)*Užs2!L116,0)))))</f>
        <v>0</v>
      </c>
      <c r="AB77" s="313">
        <f>SUM(IF(Užs2!F116="BESIULIS-2mm",(Užs2!E116/1000)*Užs2!L116,0)+(IF(Užs2!G116="BESIULIS-2mm",(Užs2!E116/1000)*Užs2!L116,0)+(IF(Užs2!I116="BESIULIS-2mm",(Užs2!H116/1000)*Užs2!L116,0)+(IF(Užs2!J116="BESIULIS-2mm",(Užs2!H116/1000)*Užs2!L116,0)))))</f>
        <v>0</v>
      </c>
      <c r="AC77" s="93">
        <f>SUM(IF(Užs2!F116="KLIEN-PVC-04mm",(Užs2!E116/1000)*Užs2!L116,0)+(IF(Užs2!G116="KLIEN-PVC-04mm",(Užs2!E116/1000)*Užs2!L116,0)+(IF(Užs2!I116="KLIEN-PVC-04mm",(Užs2!H116/1000)*Užs2!L116,0)+(IF(Užs2!J116="KLIEN-PVC-04mm",(Užs2!H116/1000)*Užs2!L116,0)))))</f>
        <v>0</v>
      </c>
      <c r="AD77" s="93">
        <f>SUM(IF(Užs2!F116="KLIEN-PVC-06mm",(Užs2!E116/1000)*Užs2!L116,0)+(IF(Užs2!G116="KLIEN-PVC-06mm",(Užs2!E116/1000)*Užs2!L116,0)+(IF(Užs2!I116="KLIEN-PVC-06mm",(Užs2!H116/1000)*Užs2!L116,0)+(IF(Užs2!J116="KLIEN-PVC-06mm",(Užs2!H116/1000)*Užs2!L116,0)))))</f>
        <v>0</v>
      </c>
      <c r="AE77" s="93">
        <f>SUM(IF(Užs2!F116="KLIEN-PVC-08mm",(Užs2!E116/1000)*Užs2!L116,0)+(IF(Užs2!G116="KLIEN-PVC-08mm",(Užs2!E116/1000)*Užs2!L116,0)+(IF(Užs2!I116="KLIEN-PVC-08mm",(Užs2!H116/1000)*Užs2!L116,0)+(IF(Užs2!J116="KLIEN-PVC-08mm",(Užs2!H116/1000)*Užs2!L116,0)))))</f>
        <v>0</v>
      </c>
      <c r="AF77" s="93">
        <f>SUM(IF(Užs2!F116="KLIEN-PVC-1mm",(Užs2!E116/1000)*Užs2!L116,0)+(IF(Užs2!G116="KLIEN-PVC-1mm",(Užs2!E116/1000)*Užs2!L116,0)+(IF(Užs2!I116="KLIEN-PVC-1mm",(Užs2!H116/1000)*Užs2!L116,0)+(IF(Užs2!J116="KLIEN-PVC-1mm",(Užs2!H116/1000)*Užs2!L116,0)))))</f>
        <v>0</v>
      </c>
      <c r="AG77" s="93">
        <f>SUM(IF(Užs2!F116="KLIEN-PVC-2mm",(Užs2!E116/1000)*Užs2!L116,0)+(IF(Užs2!G116="KLIEN-PVC-2mm",(Užs2!E116/1000)*Užs2!L116,0)+(IF(Užs2!I116="KLIEN-PVC-2mm",(Užs2!H116/1000)*Užs2!L116,0)+(IF(Užs2!J116="KLIEN-PVC-2mm",(Užs2!H116/1000)*Užs2!L116,0)))))</f>
        <v>0</v>
      </c>
      <c r="AH77" s="93">
        <f>SUM(IF(Užs2!F116="KLIEN-PVC-42/2mm",(Užs2!E116/1000)*Užs2!L116,0)+(IF(Užs2!G116="KLIEN-PVC-42/2mm",(Užs2!E116/1000)*Užs2!L116,0)+(IF(Užs2!I116="KLIEN-PVC-42/2mm",(Užs2!H116/1000)*Užs2!L116,0)+(IF(Užs2!J116="KLIEN-PVC-42/2mm",(Užs2!H116/1000)*Užs2!L116,0)))))</f>
        <v>0</v>
      </c>
      <c r="AI77" s="315">
        <f>SUM(IF(Užs2!F116="KLIEN-BESIUL-08mm",(Užs2!E116/1000)*Užs2!L116,0)+(IF(Užs2!G116="KLIEN-BESIUL-08mm",(Užs2!E116/1000)*Užs2!L116,0)+(IF(Užs2!I116="KLIEN-BESIUL-08mm",(Užs2!H116/1000)*Užs2!L116,0)+(IF(Užs2!J116="KLIEN-BESIUL-08mm",(Užs2!H116/1000)*Užs2!L116,0)))))</f>
        <v>0</v>
      </c>
      <c r="AJ77" s="315">
        <f>SUM(IF(Užs2!F116="KLIEN-BESIUL-1mm",(Užs2!E116/1000)*Užs2!L116,0)+(IF(Užs2!G116="KLIEN-BESIUL-1mm",(Užs2!E116/1000)*Užs2!L116,0)+(IF(Užs2!I116="KLIEN-BESIUL-1mm",(Užs2!H116/1000)*Užs2!L116,0)+(IF(Užs2!J116="KLIEN-BESIUL-1mm",(Užs2!H116/1000)*Užs2!L116,0)))))</f>
        <v>0</v>
      </c>
      <c r="AK77" s="315">
        <f>SUM(IF(Užs2!F116="KLIEN-BESIUL-2mm",(Užs2!E116/1000)*Užs2!L116,0)+(IF(Užs2!G116="KLIEN-BESIUL-2mm",(Užs2!E116/1000)*Užs2!L116,0)+(IF(Užs2!I116="KLIEN-BESIUL-2mm",(Užs2!H116/1000)*Užs2!L116,0)+(IF(Užs2!J116="KLIEN-BESIUL-2mm",(Užs2!H116/1000)*Užs2!L116,0)))))</f>
        <v>0</v>
      </c>
      <c r="AL77" s="94">
        <f>SUM(IF(Užs2!F116="NE-PL-PVC-04mm",(Užs2!E116/1000)*Užs2!L116,0)+(IF(Užs2!G116="NE-PL-PVC-04mm",(Užs2!E116/1000)*Užs2!L116,0)+(IF(Užs2!I116="NE-PL-PVC-04mm",(Užs2!H116/1000)*Užs2!L116,0)+(IF(Užs2!J116="NE-PL-PVC-04mm",(Užs2!H116/1000)*Užs2!L116,0)))))</f>
        <v>0</v>
      </c>
      <c r="AM77" s="94">
        <f>SUM(IF(Užs2!F116="NE-PL-PVC-06mm",(Užs2!E116/1000)*Užs2!L116,0)+(IF(Užs2!G116="NE-PL-PVC-06mm",(Užs2!E116/1000)*Užs2!L116,0)+(IF(Užs2!I116="NE-PL-PVC-06mm",(Užs2!H116/1000)*Užs2!L116,0)+(IF(Užs2!J116="NE-PL-PVC-06mm",(Užs2!H116/1000)*Užs2!L116,0)))))</f>
        <v>0</v>
      </c>
      <c r="AN77" s="94">
        <f>SUM(IF(Užs2!F116="NE-PL-PVC-08mm",(Užs2!E116/1000)*Užs2!L116,0)+(IF(Užs2!G116="NE-PL-PVC-08mm",(Užs2!E116/1000)*Užs2!L116,0)+(IF(Užs2!I116="NE-PL-PVC-08mm",(Užs2!H116/1000)*Užs2!L116,0)+(IF(Užs2!J116="NE-PL-PVC-08mm",(Užs2!H116/1000)*Užs2!L116,0)))))</f>
        <v>0</v>
      </c>
      <c r="AO77" s="94">
        <f>SUM(IF(Užs2!F116="NE-PL-PVC-1mm",(Užs2!E116/1000)*Užs2!L116,0)+(IF(Užs2!G116="NE-PL-PVC-1mm",(Užs2!E116/1000)*Užs2!L116,0)+(IF(Užs2!I116="NE-PL-PVC-1mm",(Užs2!H116/1000)*Užs2!L116,0)+(IF(Užs2!J116="NE-PL-PVC-1mm",(Užs2!H116/1000)*Užs2!L116,0)))))</f>
        <v>0</v>
      </c>
      <c r="AP77" s="94">
        <f>SUM(IF(Užs2!F116="NE-PL-PVC-2mm",(Užs2!E116/1000)*Užs2!L116,0)+(IF(Užs2!G116="NE-PL-PVC-2mm",(Užs2!E116/1000)*Užs2!L116,0)+(IF(Užs2!I116="NE-PL-PVC-2mm",(Užs2!H116/1000)*Užs2!L116,0)+(IF(Užs2!J116="NE-PL-PVC-2mm",(Užs2!H116/1000)*Užs2!L116,0)))))</f>
        <v>0</v>
      </c>
      <c r="AQ77" s="94">
        <f>SUM(IF(Užs2!F116="NE-PL-PVC-42/2mm",(Užs2!E116/1000)*Užs2!L116,0)+(IF(Užs2!G116="NE-PL-PVC-42/2mm",(Užs2!E116/1000)*Užs2!L116,0)+(IF(Užs2!I116="NE-PL-PVC-42/2mm",(Užs2!H116/1000)*Užs2!L116,0)+(IF(Užs2!J116="NE-PL-PVC-42/2mm",(Užs2!H116/1000)*Užs2!L116,0)))))</f>
        <v>0</v>
      </c>
      <c r="AR77" s="79"/>
    </row>
    <row r="78" spans="1:44" ht="16.8">
      <c r="A78" s="79"/>
      <c r="B78" s="79"/>
      <c r="C78" s="95"/>
      <c r="D78" s="79"/>
      <c r="E78" s="79"/>
      <c r="F78" s="79"/>
      <c r="G78" s="79"/>
      <c r="H78" s="79"/>
      <c r="I78" s="79"/>
      <c r="J78" s="79"/>
      <c r="K78" s="87">
        <v>77</v>
      </c>
      <c r="L78" s="88">
        <f>Užs2!L117</f>
        <v>0</v>
      </c>
      <c r="M78" s="89">
        <f>(Užs2!E117/1000)*(Užs2!H117/1000)*Užs2!L117</f>
        <v>0</v>
      </c>
      <c r="N78" s="90">
        <f>SUM(IF(Užs2!F117="MEL",(Užs2!E117/1000)*Užs2!L117,0)+(IF(Užs2!G117="MEL",(Užs2!E117/1000)*Užs2!L117,0)+(IF(Užs2!I117="MEL",(Užs2!H117/1000)*Užs2!L117,0)+(IF(Užs2!J117="MEL",(Užs2!H117/1000)*Užs2!L117,0)))))</f>
        <v>0</v>
      </c>
      <c r="O78" s="91">
        <f>SUM(IF(Užs2!F117="MEL-BALTAS",(Užs2!E117/1000)*Užs2!L117,0)+(IF(Užs2!G117="MEL-BALTAS",(Užs2!E117/1000)*Užs2!L117,0)+(IF(Užs2!I117="MEL-BALTAS",(Užs2!H117/1000)*Užs2!L117,0)+(IF(Užs2!J117="MEL-BALTAS",(Užs2!H117/1000)*Užs2!L117,0)))))</f>
        <v>0</v>
      </c>
      <c r="P78" s="91">
        <f>SUM(IF(Užs2!F117="MEL-PILKAS",(Užs2!E117/1000)*Užs2!L117,0)+(IF(Užs2!G117="MEL-PILKAS",(Užs2!E117/1000)*Užs2!L117,0)+(IF(Užs2!I117="MEL-PILKAS",(Užs2!H117/1000)*Užs2!L117,0)+(IF(Užs2!J117="MEL-PILKAS",(Užs2!H117/1000)*Užs2!L117,0)))))</f>
        <v>0</v>
      </c>
      <c r="Q78" s="91">
        <f>SUM(IF(Užs2!F117="MEL-KLIENTO",(Užs2!E117/1000)*Užs2!L117,0)+(IF(Užs2!G117="MEL-KLIENTO",(Užs2!E117/1000)*Užs2!L117,0)+(IF(Užs2!I117="MEL-KLIENTO",(Užs2!H117/1000)*Užs2!L117,0)+(IF(Užs2!J117="MEL-KLIENTO",(Užs2!H117/1000)*Užs2!L117,0)))))</f>
        <v>0</v>
      </c>
      <c r="R78" s="91">
        <f>SUM(IF(Užs2!F117="MEL-NE-PL",(Užs2!E117/1000)*Užs2!L117,0)+(IF(Užs2!G117="MEL-NE-PL",(Užs2!E117/1000)*Užs2!L117,0)+(IF(Užs2!I117="MEL-NE-PL",(Užs2!H117/1000)*Užs2!L117,0)+(IF(Užs2!J117="MEL-NE-PL",(Užs2!H117/1000)*Užs2!L117,0)))))</f>
        <v>0</v>
      </c>
      <c r="S78" s="91">
        <f>SUM(IF(Užs2!F117="MEL-40mm",(Užs2!E117/1000)*Užs2!L117,0)+(IF(Užs2!G117="MEL-40mm",(Užs2!E117/1000)*Užs2!L117,0)+(IF(Užs2!I117="MEL-40mm",(Užs2!H117/1000)*Užs2!L117,0)+(IF(Užs2!J117="MEL-40mm",(Užs2!H117/1000)*Užs2!L117,0)))))</f>
        <v>0</v>
      </c>
      <c r="T78" s="92">
        <f>SUM(IF(Užs2!F117="PVC-04mm",(Užs2!E117/1000)*Užs2!L117,0)+(IF(Užs2!G117="PVC-04mm",(Užs2!E117/1000)*Užs2!L117,0)+(IF(Užs2!I117="PVC-04mm",(Užs2!H117/1000)*Užs2!L117,0)+(IF(Užs2!J117="PVC-04mm",(Užs2!H117/1000)*Užs2!L117,0)))))</f>
        <v>0</v>
      </c>
      <c r="U78" s="92">
        <f>SUM(IF(Užs2!F117="PVC-06mm",(Užs2!E117/1000)*Užs2!L117,0)+(IF(Užs2!G117="PVC-06mm",(Užs2!E117/1000)*Užs2!L117,0)+(IF(Užs2!I117="PVC-06mm",(Užs2!H117/1000)*Užs2!L117,0)+(IF(Užs2!J117="PVC-06mm",(Užs2!H117/1000)*Užs2!L117,0)))))</f>
        <v>0</v>
      </c>
      <c r="V78" s="92">
        <f>SUM(IF(Užs2!F117="PVC-08mm",(Užs2!E117/1000)*Užs2!L117,0)+(IF(Užs2!G117="PVC-08mm",(Užs2!E117/1000)*Užs2!L117,0)+(IF(Užs2!I117="PVC-08mm",(Užs2!H117/1000)*Užs2!L117,0)+(IF(Užs2!J117="PVC-08mm",(Užs2!H117/1000)*Užs2!L117,0)))))</f>
        <v>0</v>
      </c>
      <c r="W78" s="92">
        <f>SUM(IF(Užs2!F117="PVC-1mm",(Užs2!E117/1000)*Užs2!L117,0)+(IF(Užs2!G117="PVC-1mm",(Užs2!E117/1000)*Užs2!L117,0)+(IF(Užs2!I117="PVC-1mm",(Užs2!H117/1000)*Užs2!L117,0)+(IF(Užs2!J117="PVC-1mm",(Užs2!H117/1000)*Užs2!L117,0)))))</f>
        <v>0</v>
      </c>
      <c r="X78" s="92">
        <f>SUM(IF(Užs2!F117="PVC-2mm",(Užs2!E117/1000)*Užs2!L117,0)+(IF(Užs2!G117="PVC-2mm",(Užs2!E117/1000)*Užs2!L117,0)+(IF(Užs2!I117="PVC-2mm",(Užs2!H117/1000)*Užs2!L117,0)+(IF(Užs2!J117="PVC-2mm",(Užs2!H117/1000)*Užs2!L117,0)))))</f>
        <v>0</v>
      </c>
      <c r="Y78" s="92">
        <f>SUM(IF(Užs2!F117="PVC-42/2mm",(Užs2!E117/1000)*Užs2!L117,0)+(IF(Užs2!G117="PVC-42/2mm",(Užs2!E117/1000)*Užs2!L117,0)+(IF(Užs2!I117="PVC-42/2mm",(Užs2!H117/1000)*Užs2!L117,0)+(IF(Užs2!J117="PVC-42/2mm",(Užs2!H117/1000)*Užs2!L117,0)))))</f>
        <v>0</v>
      </c>
      <c r="Z78" s="313">
        <f>SUM(IF(Užs2!F117="BESIULIS-08mm",(Užs2!E117/1000)*Užs2!L117,0)+(IF(Užs2!G117="BESIULIS-08mm",(Užs2!E117/1000)*Užs2!L117,0)+(IF(Užs2!I117="BESIULIS-08mm",(Užs2!H117/1000)*Užs2!L117,0)+(IF(Užs2!J117="BESIULIS-08mm",(Užs2!H117/1000)*Užs2!L117,0)))))</f>
        <v>0</v>
      </c>
      <c r="AA78" s="313">
        <f>SUM(IF(Užs2!F117="BESIULIS-1mm",(Užs2!E117/1000)*Užs2!L117,0)+(IF(Užs2!G117="BESIULIS-1mm",(Užs2!E117/1000)*Užs2!L117,0)+(IF(Užs2!I117="BESIULIS-1mm",(Užs2!H117/1000)*Užs2!L117,0)+(IF(Užs2!J117="BESIULIS-1mm",(Užs2!H117/1000)*Užs2!L117,0)))))</f>
        <v>0</v>
      </c>
      <c r="AB78" s="313">
        <f>SUM(IF(Užs2!F117="BESIULIS-2mm",(Užs2!E117/1000)*Užs2!L117,0)+(IF(Užs2!G117="BESIULIS-2mm",(Užs2!E117/1000)*Užs2!L117,0)+(IF(Užs2!I117="BESIULIS-2mm",(Užs2!H117/1000)*Užs2!L117,0)+(IF(Užs2!J117="BESIULIS-2mm",(Užs2!H117/1000)*Užs2!L117,0)))))</f>
        <v>0</v>
      </c>
      <c r="AC78" s="93">
        <f>SUM(IF(Užs2!F117="KLIEN-PVC-04mm",(Užs2!E117/1000)*Užs2!L117,0)+(IF(Užs2!G117="KLIEN-PVC-04mm",(Užs2!E117/1000)*Užs2!L117,0)+(IF(Užs2!I117="KLIEN-PVC-04mm",(Užs2!H117/1000)*Užs2!L117,0)+(IF(Užs2!J117="KLIEN-PVC-04mm",(Užs2!H117/1000)*Užs2!L117,0)))))</f>
        <v>0</v>
      </c>
      <c r="AD78" s="93">
        <f>SUM(IF(Užs2!F117="KLIEN-PVC-06mm",(Užs2!E117/1000)*Užs2!L117,0)+(IF(Užs2!G117="KLIEN-PVC-06mm",(Užs2!E117/1000)*Užs2!L117,0)+(IF(Užs2!I117="KLIEN-PVC-06mm",(Užs2!H117/1000)*Užs2!L117,0)+(IF(Užs2!J117="KLIEN-PVC-06mm",(Užs2!H117/1000)*Užs2!L117,0)))))</f>
        <v>0</v>
      </c>
      <c r="AE78" s="93">
        <f>SUM(IF(Užs2!F117="KLIEN-PVC-08mm",(Užs2!E117/1000)*Užs2!L117,0)+(IF(Užs2!G117="KLIEN-PVC-08mm",(Užs2!E117/1000)*Užs2!L117,0)+(IF(Užs2!I117="KLIEN-PVC-08mm",(Užs2!H117/1000)*Užs2!L117,0)+(IF(Užs2!J117="KLIEN-PVC-08mm",(Užs2!H117/1000)*Užs2!L117,0)))))</f>
        <v>0</v>
      </c>
      <c r="AF78" s="93">
        <f>SUM(IF(Užs2!F117="KLIEN-PVC-1mm",(Užs2!E117/1000)*Užs2!L117,0)+(IF(Užs2!G117="KLIEN-PVC-1mm",(Užs2!E117/1000)*Užs2!L117,0)+(IF(Užs2!I117="KLIEN-PVC-1mm",(Užs2!H117/1000)*Užs2!L117,0)+(IF(Užs2!J117="KLIEN-PVC-1mm",(Užs2!H117/1000)*Užs2!L117,0)))))</f>
        <v>0</v>
      </c>
      <c r="AG78" s="93">
        <f>SUM(IF(Užs2!F117="KLIEN-PVC-2mm",(Užs2!E117/1000)*Užs2!L117,0)+(IF(Užs2!G117="KLIEN-PVC-2mm",(Užs2!E117/1000)*Užs2!L117,0)+(IF(Užs2!I117="KLIEN-PVC-2mm",(Užs2!H117/1000)*Užs2!L117,0)+(IF(Užs2!J117="KLIEN-PVC-2mm",(Užs2!H117/1000)*Užs2!L117,0)))))</f>
        <v>0</v>
      </c>
      <c r="AH78" s="93">
        <f>SUM(IF(Užs2!F117="KLIEN-PVC-42/2mm",(Užs2!E117/1000)*Užs2!L117,0)+(IF(Užs2!G117="KLIEN-PVC-42/2mm",(Užs2!E117/1000)*Užs2!L117,0)+(IF(Užs2!I117="KLIEN-PVC-42/2mm",(Užs2!H117/1000)*Užs2!L117,0)+(IF(Užs2!J117="KLIEN-PVC-42/2mm",(Užs2!H117/1000)*Užs2!L117,0)))))</f>
        <v>0</v>
      </c>
      <c r="AI78" s="315">
        <f>SUM(IF(Užs2!F117="KLIEN-BESIUL-08mm",(Užs2!E117/1000)*Užs2!L117,0)+(IF(Užs2!G117="KLIEN-BESIUL-08mm",(Užs2!E117/1000)*Užs2!L117,0)+(IF(Užs2!I117="KLIEN-BESIUL-08mm",(Užs2!H117/1000)*Užs2!L117,0)+(IF(Užs2!J117="KLIEN-BESIUL-08mm",(Užs2!H117/1000)*Užs2!L117,0)))))</f>
        <v>0</v>
      </c>
      <c r="AJ78" s="315">
        <f>SUM(IF(Užs2!F117="KLIEN-BESIUL-1mm",(Užs2!E117/1000)*Užs2!L117,0)+(IF(Užs2!G117="KLIEN-BESIUL-1mm",(Užs2!E117/1000)*Užs2!L117,0)+(IF(Užs2!I117="KLIEN-BESIUL-1mm",(Užs2!H117/1000)*Užs2!L117,0)+(IF(Užs2!J117="KLIEN-BESIUL-1mm",(Užs2!H117/1000)*Užs2!L117,0)))))</f>
        <v>0</v>
      </c>
      <c r="AK78" s="315">
        <f>SUM(IF(Užs2!F117="KLIEN-BESIUL-2mm",(Užs2!E117/1000)*Užs2!L117,0)+(IF(Užs2!G117="KLIEN-BESIUL-2mm",(Užs2!E117/1000)*Užs2!L117,0)+(IF(Užs2!I117="KLIEN-BESIUL-2mm",(Užs2!H117/1000)*Užs2!L117,0)+(IF(Užs2!J117="KLIEN-BESIUL-2mm",(Užs2!H117/1000)*Užs2!L117,0)))))</f>
        <v>0</v>
      </c>
      <c r="AL78" s="94">
        <f>SUM(IF(Užs2!F117="NE-PL-PVC-04mm",(Užs2!E117/1000)*Užs2!L117,0)+(IF(Užs2!G117="NE-PL-PVC-04mm",(Užs2!E117/1000)*Užs2!L117,0)+(IF(Užs2!I117="NE-PL-PVC-04mm",(Užs2!H117/1000)*Užs2!L117,0)+(IF(Užs2!J117="NE-PL-PVC-04mm",(Užs2!H117/1000)*Užs2!L117,0)))))</f>
        <v>0</v>
      </c>
      <c r="AM78" s="94">
        <f>SUM(IF(Užs2!F117="NE-PL-PVC-06mm",(Užs2!E117/1000)*Užs2!L117,0)+(IF(Užs2!G117="NE-PL-PVC-06mm",(Užs2!E117/1000)*Užs2!L117,0)+(IF(Užs2!I117="NE-PL-PVC-06mm",(Užs2!H117/1000)*Užs2!L117,0)+(IF(Užs2!J117="NE-PL-PVC-06mm",(Užs2!H117/1000)*Užs2!L117,0)))))</f>
        <v>0</v>
      </c>
      <c r="AN78" s="94">
        <f>SUM(IF(Užs2!F117="NE-PL-PVC-08mm",(Užs2!E117/1000)*Užs2!L117,0)+(IF(Užs2!G117="NE-PL-PVC-08mm",(Užs2!E117/1000)*Užs2!L117,0)+(IF(Užs2!I117="NE-PL-PVC-08mm",(Užs2!H117/1000)*Užs2!L117,0)+(IF(Užs2!J117="NE-PL-PVC-08mm",(Užs2!H117/1000)*Užs2!L117,0)))))</f>
        <v>0</v>
      </c>
      <c r="AO78" s="94">
        <f>SUM(IF(Užs2!F117="NE-PL-PVC-1mm",(Užs2!E117/1000)*Užs2!L117,0)+(IF(Užs2!G117="NE-PL-PVC-1mm",(Užs2!E117/1000)*Užs2!L117,0)+(IF(Užs2!I117="NE-PL-PVC-1mm",(Užs2!H117/1000)*Užs2!L117,0)+(IF(Užs2!J117="NE-PL-PVC-1mm",(Užs2!H117/1000)*Užs2!L117,0)))))</f>
        <v>0</v>
      </c>
      <c r="AP78" s="94">
        <f>SUM(IF(Užs2!F117="NE-PL-PVC-2mm",(Užs2!E117/1000)*Užs2!L117,0)+(IF(Užs2!G117="NE-PL-PVC-2mm",(Užs2!E117/1000)*Užs2!L117,0)+(IF(Užs2!I117="NE-PL-PVC-2mm",(Užs2!H117/1000)*Užs2!L117,0)+(IF(Užs2!J117="NE-PL-PVC-2mm",(Užs2!H117/1000)*Užs2!L117,0)))))</f>
        <v>0</v>
      </c>
      <c r="AQ78" s="94">
        <f>SUM(IF(Užs2!F117="NE-PL-PVC-42/2mm",(Užs2!E117/1000)*Užs2!L117,0)+(IF(Užs2!G117="NE-PL-PVC-42/2mm",(Užs2!E117/1000)*Užs2!L117,0)+(IF(Užs2!I117="NE-PL-PVC-42/2mm",(Užs2!H117/1000)*Užs2!L117,0)+(IF(Užs2!J117="NE-PL-PVC-42/2mm",(Užs2!H117/1000)*Užs2!L117,0)))))</f>
        <v>0</v>
      </c>
      <c r="AR78" s="79"/>
    </row>
    <row r="79" spans="1:44" ht="16.8">
      <c r="A79" s="79"/>
      <c r="B79" s="79"/>
      <c r="C79" s="95"/>
      <c r="D79" s="79"/>
      <c r="E79" s="79"/>
      <c r="F79" s="79"/>
      <c r="G79" s="79"/>
      <c r="H79" s="79"/>
      <c r="I79" s="79"/>
      <c r="J79" s="79"/>
      <c r="K79" s="87">
        <v>78</v>
      </c>
      <c r="L79" s="88">
        <f>Užs2!L118</f>
        <v>0</v>
      </c>
      <c r="M79" s="89">
        <f>(Užs2!E118/1000)*(Užs2!H118/1000)*Užs2!L118</f>
        <v>0</v>
      </c>
      <c r="N79" s="90">
        <f>SUM(IF(Užs2!F118="MEL",(Užs2!E118/1000)*Užs2!L118,0)+(IF(Užs2!G118="MEL",(Užs2!E118/1000)*Užs2!L118,0)+(IF(Užs2!I118="MEL",(Užs2!H118/1000)*Užs2!L118,0)+(IF(Užs2!J118="MEL",(Užs2!H118/1000)*Užs2!L118,0)))))</f>
        <v>0</v>
      </c>
      <c r="O79" s="91">
        <f>SUM(IF(Užs2!F118="MEL-BALTAS",(Užs2!E118/1000)*Užs2!L118,0)+(IF(Užs2!G118="MEL-BALTAS",(Užs2!E118/1000)*Užs2!L118,0)+(IF(Užs2!I118="MEL-BALTAS",(Užs2!H118/1000)*Užs2!L118,0)+(IF(Užs2!J118="MEL-BALTAS",(Užs2!H118/1000)*Užs2!L118,0)))))</f>
        <v>0</v>
      </c>
      <c r="P79" s="91">
        <f>SUM(IF(Užs2!F118="MEL-PILKAS",(Užs2!E118/1000)*Užs2!L118,0)+(IF(Užs2!G118="MEL-PILKAS",(Užs2!E118/1000)*Užs2!L118,0)+(IF(Užs2!I118="MEL-PILKAS",(Užs2!H118/1000)*Užs2!L118,0)+(IF(Užs2!J118="MEL-PILKAS",(Užs2!H118/1000)*Užs2!L118,0)))))</f>
        <v>0</v>
      </c>
      <c r="Q79" s="91">
        <f>SUM(IF(Užs2!F118="MEL-KLIENTO",(Užs2!E118/1000)*Užs2!L118,0)+(IF(Užs2!G118="MEL-KLIENTO",(Užs2!E118/1000)*Užs2!L118,0)+(IF(Užs2!I118="MEL-KLIENTO",(Užs2!H118/1000)*Užs2!L118,0)+(IF(Užs2!J118="MEL-KLIENTO",(Užs2!H118/1000)*Užs2!L118,0)))))</f>
        <v>0</v>
      </c>
      <c r="R79" s="91">
        <f>SUM(IF(Užs2!F118="MEL-NE-PL",(Užs2!E118/1000)*Užs2!L118,0)+(IF(Užs2!G118="MEL-NE-PL",(Užs2!E118/1000)*Užs2!L118,0)+(IF(Užs2!I118="MEL-NE-PL",(Užs2!H118/1000)*Užs2!L118,0)+(IF(Užs2!J118="MEL-NE-PL",(Užs2!H118/1000)*Užs2!L118,0)))))</f>
        <v>0</v>
      </c>
      <c r="S79" s="91">
        <f>SUM(IF(Užs2!F118="MEL-40mm",(Užs2!E118/1000)*Užs2!L118,0)+(IF(Užs2!G118="MEL-40mm",(Užs2!E118/1000)*Užs2!L118,0)+(IF(Užs2!I118="MEL-40mm",(Užs2!H118/1000)*Užs2!L118,0)+(IF(Užs2!J118="MEL-40mm",(Užs2!H118/1000)*Užs2!L118,0)))))</f>
        <v>0</v>
      </c>
      <c r="T79" s="92">
        <f>SUM(IF(Užs2!F118="PVC-04mm",(Užs2!E118/1000)*Užs2!L118,0)+(IF(Užs2!G118="PVC-04mm",(Užs2!E118/1000)*Užs2!L118,0)+(IF(Užs2!I118="PVC-04mm",(Užs2!H118/1000)*Užs2!L118,0)+(IF(Užs2!J118="PVC-04mm",(Užs2!H118/1000)*Užs2!L118,0)))))</f>
        <v>0</v>
      </c>
      <c r="U79" s="92">
        <f>SUM(IF(Užs2!F118="PVC-06mm",(Užs2!E118/1000)*Užs2!L118,0)+(IF(Užs2!G118="PVC-06mm",(Užs2!E118/1000)*Užs2!L118,0)+(IF(Užs2!I118="PVC-06mm",(Užs2!H118/1000)*Užs2!L118,0)+(IF(Užs2!J118="PVC-06mm",(Užs2!H118/1000)*Užs2!L118,0)))))</f>
        <v>0</v>
      </c>
      <c r="V79" s="92">
        <f>SUM(IF(Užs2!F118="PVC-08mm",(Užs2!E118/1000)*Užs2!L118,0)+(IF(Užs2!G118="PVC-08mm",(Užs2!E118/1000)*Užs2!L118,0)+(IF(Užs2!I118="PVC-08mm",(Užs2!H118/1000)*Užs2!L118,0)+(IF(Užs2!J118="PVC-08mm",(Užs2!H118/1000)*Užs2!L118,0)))))</f>
        <v>0</v>
      </c>
      <c r="W79" s="92">
        <f>SUM(IF(Užs2!F118="PVC-1mm",(Užs2!E118/1000)*Užs2!L118,0)+(IF(Užs2!G118="PVC-1mm",(Užs2!E118/1000)*Užs2!L118,0)+(IF(Užs2!I118="PVC-1mm",(Užs2!H118/1000)*Užs2!L118,0)+(IF(Užs2!J118="PVC-1mm",(Užs2!H118/1000)*Užs2!L118,0)))))</f>
        <v>0</v>
      </c>
      <c r="X79" s="92">
        <f>SUM(IF(Užs2!F118="PVC-2mm",(Užs2!E118/1000)*Užs2!L118,0)+(IF(Užs2!G118="PVC-2mm",(Užs2!E118/1000)*Užs2!L118,0)+(IF(Užs2!I118="PVC-2mm",(Užs2!H118/1000)*Užs2!L118,0)+(IF(Užs2!J118="PVC-2mm",(Užs2!H118/1000)*Užs2!L118,0)))))</f>
        <v>0</v>
      </c>
      <c r="Y79" s="92">
        <f>SUM(IF(Užs2!F118="PVC-42/2mm",(Užs2!E118/1000)*Užs2!L118,0)+(IF(Užs2!G118="PVC-42/2mm",(Užs2!E118/1000)*Užs2!L118,0)+(IF(Užs2!I118="PVC-42/2mm",(Užs2!H118/1000)*Užs2!L118,0)+(IF(Užs2!J118="PVC-42/2mm",(Užs2!H118/1000)*Užs2!L118,0)))))</f>
        <v>0</v>
      </c>
      <c r="Z79" s="313">
        <f>SUM(IF(Užs2!F118="BESIULIS-08mm",(Užs2!E118/1000)*Užs2!L118,0)+(IF(Užs2!G118="BESIULIS-08mm",(Užs2!E118/1000)*Užs2!L118,0)+(IF(Užs2!I118="BESIULIS-08mm",(Užs2!H118/1000)*Užs2!L118,0)+(IF(Užs2!J118="BESIULIS-08mm",(Užs2!H118/1000)*Užs2!L118,0)))))</f>
        <v>0</v>
      </c>
      <c r="AA79" s="313">
        <f>SUM(IF(Užs2!F118="BESIULIS-1mm",(Užs2!E118/1000)*Užs2!L118,0)+(IF(Užs2!G118="BESIULIS-1mm",(Užs2!E118/1000)*Užs2!L118,0)+(IF(Užs2!I118="BESIULIS-1mm",(Užs2!H118/1000)*Užs2!L118,0)+(IF(Užs2!J118="BESIULIS-1mm",(Užs2!H118/1000)*Užs2!L118,0)))))</f>
        <v>0</v>
      </c>
      <c r="AB79" s="313">
        <f>SUM(IF(Užs2!F118="BESIULIS-2mm",(Užs2!E118/1000)*Užs2!L118,0)+(IF(Užs2!G118="BESIULIS-2mm",(Užs2!E118/1000)*Užs2!L118,0)+(IF(Užs2!I118="BESIULIS-2mm",(Užs2!H118/1000)*Užs2!L118,0)+(IF(Užs2!J118="BESIULIS-2mm",(Užs2!H118/1000)*Užs2!L118,0)))))</f>
        <v>0</v>
      </c>
      <c r="AC79" s="93">
        <f>SUM(IF(Užs2!F118="KLIEN-PVC-04mm",(Užs2!E118/1000)*Užs2!L118,0)+(IF(Užs2!G118="KLIEN-PVC-04mm",(Užs2!E118/1000)*Užs2!L118,0)+(IF(Užs2!I118="KLIEN-PVC-04mm",(Užs2!H118/1000)*Užs2!L118,0)+(IF(Užs2!J118="KLIEN-PVC-04mm",(Užs2!H118/1000)*Užs2!L118,0)))))</f>
        <v>0</v>
      </c>
      <c r="AD79" s="93">
        <f>SUM(IF(Užs2!F118="KLIEN-PVC-06mm",(Užs2!E118/1000)*Užs2!L118,0)+(IF(Užs2!G118="KLIEN-PVC-06mm",(Užs2!E118/1000)*Užs2!L118,0)+(IF(Užs2!I118="KLIEN-PVC-06mm",(Užs2!H118/1000)*Užs2!L118,0)+(IF(Užs2!J118="KLIEN-PVC-06mm",(Užs2!H118/1000)*Užs2!L118,0)))))</f>
        <v>0</v>
      </c>
      <c r="AE79" s="93">
        <f>SUM(IF(Užs2!F118="KLIEN-PVC-08mm",(Užs2!E118/1000)*Užs2!L118,0)+(IF(Užs2!G118="KLIEN-PVC-08mm",(Užs2!E118/1000)*Užs2!L118,0)+(IF(Užs2!I118="KLIEN-PVC-08mm",(Užs2!H118/1000)*Užs2!L118,0)+(IF(Užs2!J118="KLIEN-PVC-08mm",(Užs2!H118/1000)*Užs2!L118,0)))))</f>
        <v>0</v>
      </c>
      <c r="AF79" s="93">
        <f>SUM(IF(Užs2!F118="KLIEN-PVC-1mm",(Užs2!E118/1000)*Užs2!L118,0)+(IF(Užs2!G118="KLIEN-PVC-1mm",(Užs2!E118/1000)*Užs2!L118,0)+(IF(Užs2!I118="KLIEN-PVC-1mm",(Užs2!H118/1000)*Užs2!L118,0)+(IF(Užs2!J118="KLIEN-PVC-1mm",(Užs2!H118/1000)*Užs2!L118,0)))))</f>
        <v>0</v>
      </c>
      <c r="AG79" s="93">
        <f>SUM(IF(Užs2!F118="KLIEN-PVC-2mm",(Užs2!E118/1000)*Užs2!L118,0)+(IF(Užs2!G118="KLIEN-PVC-2mm",(Užs2!E118/1000)*Užs2!L118,0)+(IF(Užs2!I118="KLIEN-PVC-2mm",(Užs2!H118/1000)*Užs2!L118,0)+(IF(Užs2!J118="KLIEN-PVC-2mm",(Užs2!H118/1000)*Užs2!L118,0)))))</f>
        <v>0</v>
      </c>
      <c r="AH79" s="93">
        <f>SUM(IF(Užs2!F118="KLIEN-PVC-42/2mm",(Užs2!E118/1000)*Užs2!L118,0)+(IF(Užs2!G118="KLIEN-PVC-42/2mm",(Užs2!E118/1000)*Užs2!L118,0)+(IF(Užs2!I118="KLIEN-PVC-42/2mm",(Užs2!H118/1000)*Užs2!L118,0)+(IF(Užs2!J118="KLIEN-PVC-42/2mm",(Užs2!H118/1000)*Užs2!L118,0)))))</f>
        <v>0</v>
      </c>
      <c r="AI79" s="315">
        <f>SUM(IF(Užs2!F118="KLIEN-BESIUL-08mm",(Užs2!E118/1000)*Užs2!L118,0)+(IF(Užs2!G118="KLIEN-BESIUL-08mm",(Užs2!E118/1000)*Užs2!L118,0)+(IF(Užs2!I118="KLIEN-BESIUL-08mm",(Užs2!H118/1000)*Užs2!L118,0)+(IF(Užs2!J118="KLIEN-BESIUL-08mm",(Užs2!H118/1000)*Užs2!L118,0)))))</f>
        <v>0</v>
      </c>
      <c r="AJ79" s="315">
        <f>SUM(IF(Užs2!F118="KLIEN-BESIUL-1mm",(Užs2!E118/1000)*Užs2!L118,0)+(IF(Užs2!G118="KLIEN-BESIUL-1mm",(Užs2!E118/1000)*Užs2!L118,0)+(IF(Užs2!I118="KLIEN-BESIUL-1mm",(Užs2!H118/1000)*Užs2!L118,0)+(IF(Užs2!J118="KLIEN-BESIUL-1mm",(Užs2!H118/1000)*Užs2!L118,0)))))</f>
        <v>0</v>
      </c>
      <c r="AK79" s="315">
        <f>SUM(IF(Užs2!F118="KLIEN-BESIUL-2mm",(Užs2!E118/1000)*Užs2!L118,0)+(IF(Užs2!G118="KLIEN-BESIUL-2mm",(Užs2!E118/1000)*Užs2!L118,0)+(IF(Užs2!I118="KLIEN-BESIUL-2mm",(Užs2!H118/1000)*Užs2!L118,0)+(IF(Užs2!J118="KLIEN-BESIUL-2mm",(Užs2!H118/1000)*Užs2!L118,0)))))</f>
        <v>0</v>
      </c>
      <c r="AL79" s="94">
        <f>SUM(IF(Užs2!F118="NE-PL-PVC-04mm",(Užs2!E118/1000)*Užs2!L118,0)+(IF(Užs2!G118="NE-PL-PVC-04mm",(Užs2!E118/1000)*Užs2!L118,0)+(IF(Užs2!I118="NE-PL-PVC-04mm",(Užs2!H118/1000)*Užs2!L118,0)+(IF(Užs2!J118="NE-PL-PVC-04mm",(Užs2!H118/1000)*Užs2!L118,0)))))</f>
        <v>0</v>
      </c>
      <c r="AM79" s="94">
        <f>SUM(IF(Užs2!F118="NE-PL-PVC-06mm",(Užs2!E118/1000)*Užs2!L118,0)+(IF(Užs2!G118="NE-PL-PVC-06mm",(Užs2!E118/1000)*Užs2!L118,0)+(IF(Užs2!I118="NE-PL-PVC-06mm",(Užs2!H118/1000)*Užs2!L118,0)+(IF(Užs2!J118="NE-PL-PVC-06mm",(Užs2!H118/1000)*Užs2!L118,0)))))</f>
        <v>0</v>
      </c>
      <c r="AN79" s="94">
        <f>SUM(IF(Užs2!F118="NE-PL-PVC-08mm",(Užs2!E118/1000)*Užs2!L118,0)+(IF(Užs2!G118="NE-PL-PVC-08mm",(Užs2!E118/1000)*Užs2!L118,0)+(IF(Užs2!I118="NE-PL-PVC-08mm",(Užs2!H118/1000)*Užs2!L118,0)+(IF(Užs2!J118="NE-PL-PVC-08mm",(Užs2!H118/1000)*Užs2!L118,0)))))</f>
        <v>0</v>
      </c>
      <c r="AO79" s="94">
        <f>SUM(IF(Užs2!F118="NE-PL-PVC-1mm",(Užs2!E118/1000)*Užs2!L118,0)+(IF(Užs2!G118="NE-PL-PVC-1mm",(Užs2!E118/1000)*Užs2!L118,0)+(IF(Užs2!I118="NE-PL-PVC-1mm",(Užs2!H118/1000)*Užs2!L118,0)+(IF(Užs2!J118="NE-PL-PVC-1mm",(Užs2!H118/1000)*Užs2!L118,0)))))</f>
        <v>0</v>
      </c>
      <c r="AP79" s="94">
        <f>SUM(IF(Užs2!F118="NE-PL-PVC-2mm",(Užs2!E118/1000)*Užs2!L118,0)+(IF(Užs2!G118="NE-PL-PVC-2mm",(Užs2!E118/1000)*Užs2!L118,0)+(IF(Užs2!I118="NE-PL-PVC-2mm",(Užs2!H118/1000)*Užs2!L118,0)+(IF(Užs2!J118="NE-PL-PVC-2mm",(Užs2!H118/1000)*Užs2!L118,0)))))</f>
        <v>0</v>
      </c>
      <c r="AQ79" s="94">
        <f>SUM(IF(Užs2!F118="NE-PL-PVC-42/2mm",(Užs2!E118/1000)*Užs2!L118,0)+(IF(Užs2!G118="NE-PL-PVC-42/2mm",(Užs2!E118/1000)*Užs2!L118,0)+(IF(Užs2!I118="NE-PL-PVC-42/2mm",(Užs2!H118/1000)*Užs2!L118,0)+(IF(Užs2!J118="NE-PL-PVC-42/2mm",(Užs2!H118/1000)*Užs2!L118,0)))))</f>
        <v>0</v>
      </c>
      <c r="AR79" s="79"/>
    </row>
    <row r="80" spans="1:44" ht="16.8">
      <c r="A80" s="79"/>
      <c r="B80" s="79"/>
      <c r="C80" s="95"/>
      <c r="D80" s="79"/>
      <c r="E80" s="79"/>
      <c r="F80" s="79"/>
      <c r="G80" s="79"/>
      <c r="H80" s="79"/>
      <c r="I80" s="79"/>
      <c r="J80" s="79"/>
      <c r="K80" s="87">
        <v>79</v>
      </c>
      <c r="L80" s="88">
        <f>Užs2!L119</f>
        <v>0</v>
      </c>
      <c r="M80" s="89">
        <f>(Užs2!E119/1000)*(Užs2!H119/1000)*Užs2!L119</f>
        <v>0</v>
      </c>
      <c r="N80" s="90">
        <f>SUM(IF(Užs2!F119="MEL",(Užs2!E119/1000)*Užs2!L119,0)+(IF(Užs2!G119="MEL",(Užs2!E119/1000)*Užs2!L119,0)+(IF(Užs2!I119="MEL",(Užs2!H119/1000)*Užs2!L119,0)+(IF(Užs2!J119="MEL",(Užs2!H119/1000)*Užs2!L119,0)))))</f>
        <v>0</v>
      </c>
      <c r="O80" s="91">
        <f>SUM(IF(Užs2!F119="MEL-BALTAS",(Užs2!E119/1000)*Užs2!L119,0)+(IF(Užs2!G119="MEL-BALTAS",(Užs2!E119/1000)*Užs2!L119,0)+(IF(Užs2!I119="MEL-BALTAS",(Užs2!H119/1000)*Užs2!L119,0)+(IF(Užs2!J119="MEL-BALTAS",(Užs2!H119/1000)*Užs2!L119,0)))))</f>
        <v>0</v>
      </c>
      <c r="P80" s="91">
        <f>SUM(IF(Užs2!F119="MEL-PILKAS",(Užs2!E119/1000)*Užs2!L119,0)+(IF(Užs2!G119="MEL-PILKAS",(Užs2!E119/1000)*Užs2!L119,0)+(IF(Užs2!I119="MEL-PILKAS",(Užs2!H119/1000)*Užs2!L119,0)+(IF(Užs2!J119="MEL-PILKAS",(Užs2!H119/1000)*Užs2!L119,0)))))</f>
        <v>0</v>
      </c>
      <c r="Q80" s="91">
        <f>SUM(IF(Užs2!F119="MEL-KLIENTO",(Užs2!E119/1000)*Užs2!L119,0)+(IF(Užs2!G119="MEL-KLIENTO",(Užs2!E119/1000)*Užs2!L119,0)+(IF(Užs2!I119="MEL-KLIENTO",(Užs2!H119/1000)*Užs2!L119,0)+(IF(Užs2!J119="MEL-KLIENTO",(Užs2!H119/1000)*Užs2!L119,0)))))</f>
        <v>0</v>
      </c>
      <c r="R80" s="91">
        <f>SUM(IF(Užs2!F119="MEL-NE-PL",(Užs2!E119/1000)*Užs2!L119,0)+(IF(Užs2!G119="MEL-NE-PL",(Užs2!E119/1000)*Užs2!L119,0)+(IF(Užs2!I119="MEL-NE-PL",(Užs2!H119/1000)*Užs2!L119,0)+(IF(Užs2!J119="MEL-NE-PL",(Užs2!H119/1000)*Užs2!L119,0)))))</f>
        <v>0</v>
      </c>
      <c r="S80" s="91">
        <f>SUM(IF(Užs2!F119="MEL-40mm",(Užs2!E119/1000)*Užs2!L119,0)+(IF(Užs2!G119="MEL-40mm",(Užs2!E119/1000)*Užs2!L119,0)+(IF(Užs2!I119="MEL-40mm",(Užs2!H119/1000)*Užs2!L119,0)+(IF(Užs2!J119="MEL-40mm",(Užs2!H119/1000)*Užs2!L119,0)))))</f>
        <v>0</v>
      </c>
      <c r="T80" s="92">
        <f>SUM(IF(Užs2!F119="PVC-04mm",(Užs2!E119/1000)*Užs2!L119,0)+(IF(Užs2!G119="PVC-04mm",(Užs2!E119/1000)*Užs2!L119,0)+(IF(Užs2!I119="PVC-04mm",(Užs2!H119/1000)*Užs2!L119,0)+(IF(Užs2!J119="PVC-04mm",(Užs2!H119/1000)*Užs2!L119,0)))))</f>
        <v>0</v>
      </c>
      <c r="U80" s="92">
        <f>SUM(IF(Užs2!F119="PVC-06mm",(Užs2!E119/1000)*Užs2!L119,0)+(IF(Užs2!G119="PVC-06mm",(Užs2!E119/1000)*Užs2!L119,0)+(IF(Užs2!I119="PVC-06mm",(Užs2!H119/1000)*Užs2!L119,0)+(IF(Užs2!J119="PVC-06mm",(Užs2!H119/1000)*Užs2!L119,0)))))</f>
        <v>0</v>
      </c>
      <c r="V80" s="92">
        <f>SUM(IF(Užs2!F119="PVC-08mm",(Užs2!E119/1000)*Užs2!L119,0)+(IF(Užs2!G119="PVC-08mm",(Užs2!E119/1000)*Užs2!L119,0)+(IF(Užs2!I119="PVC-08mm",(Užs2!H119/1000)*Užs2!L119,0)+(IF(Užs2!J119="PVC-08mm",(Užs2!H119/1000)*Užs2!L119,0)))))</f>
        <v>0</v>
      </c>
      <c r="W80" s="92">
        <f>SUM(IF(Užs2!F119="PVC-1mm",(Užs2!E119/1000)*Užs2!L119,0)+(IF(Užs2!G119="PVC-1mm",(Užs2!E119/1000)*Užs2!L119,0)+(IF(Užs2!I119="PVC-1mm",(Užs2!H119/1000)*Užs2!L119,0)+(IF(Užs2!J119="PVC-1mm",(Užs2!H119/1000)*Užs2!L119,0)))))</f>
        <v>0</v>
      </c>
      <c r="X80" s="92">
        <f>SUM(IF(Užs2!F119="PVC-2mm",(Užs2!E119/1000)*Užs2!L119,0)+(IF(Užs2!G119="PVC-2mm",(Užs2!E119/1000)*Užs2!L119,0)+(IF(Užs2!I119="PVC-2mm",(Užs2!H119/1000)*Užs2!L119,0)+(IF(Užs2!J119="PVC-2mm",(Užs2!H119/1000)*Užs2!L119,0)))))</f>
        <v>0</v>
      </c>
      <c r="Y80" s="92">
        <f>SUM(IF(Užs2!F119="PVC-42/2mm",(Užs2!E119/1000)*Užs2!L119,0)+(IF(Užs2!G119="PVC-42/2mm",(Užs2!E119/1000)*Užs2!L119,0)+(IF(Užs2!I119="PVC-42/2mm",(Užs2!H119/1000)*Užs2!L119,0)+(IF(Užs2!J119="PVC-42/2mm",(Užs2!H119/1000)*Užs2!L119,0)))))</f>
        <v>0</v>
      </c>
      <c r="Z80" s="313">
        <f>SUM(IF(Užs2!F119="BESIULIS-08mm",(Užs2!E119/1000)*Užs2!L119,0)+(IF(Užs2!G119="BESIULIS-08mm",(Užs2!E119/1000)*Užs2!L119,0)+(IF(Užs2!I119="BESIULIS-08mm",(Užs2!H119/1000)*Užs2!L119,0)+(IF(Užs2!J119="BESIULIS-08mm",(Užs2!H119/1000)*Užs2!L119,0)))))</f>
        <v>0</v>
      </c>
      <c r="AA80" s="313">
        <f>SUM(IF(Užs2!F119="BESIULIS-1mm",(Užs2!E119/1000)*Užs2!L119,0)+(IF(Užs2!G119="BESIULIS-1mm",(Užs2!E119/1000)*Užs2!L119,0)+(IF(Užs2!I119="BESIULIS-1mm",(Užs2!H119/1000)*Užs2!L119,0)+(IF(Užs2!J119="BESIULIS-1mm",(Užs2!H119/1000)*Užs2!L119,0)))))</f>
        <v>0</v>
      </c>
      <c r="AB80" s="313">
        <f>SUM(IF(Užs2!F119="BESIULIS-2mm",(Užs2!E119/1000)*Užs2!L119,0)+(IF(Užs2!G119="BESIULIS-2mm",(Užs2!E119/1000)*Užs2!L119,0)+(IF(Užs2!I119="BESIULIS-2mm",(Užs2!H119/1000)*Užs2!L119,0)+(IF(Užs2!J119="BESIULIS-2mm",(Užs2!H119/1000)*Užs2!L119,0)))))</f>
        <v>0</v>
      </c>
      <c r="AC80" s="93">
        <f>SUM(IF(Užs2!F119="KLIEN-PVC-04mm",(Užs2!E119/1000)*Užs2!L119,0)+(IF(Užs2!G119="KLIEN-PVC-04mm",(Užs2!E119/1000)*Užs2!L119,0)+(IF(Užs2!I119="KLIEN-PVC-04mm",(Užs2!H119/1000)*Užs2!L119,0)+(IF(Užs2!J119="KLIEN-PVC-04mm",(Užs2!H119/1000)*Užs2!L119,0)))))</f>
        <v>0</v>
      </c>
      <c r="AD80" s="93">
        <f>SUM(IF(Užs2!F119="KLIEN-PVC-06mm",(Užs2!E119/1000)*Užs2!L119,0)+(IF(Užs2!G119="KLIEN-PVC-06mm",(Užs2!E119/1000)*Užs2!L119,0)+(IF(Užs2!I119="KLIEN-PVC-06mm",(Užs2!H119/1000)*Užs2!L119,0)+(IF(Užs2!J119="KLIEN-PVC-06mm",(Užs2!H119/1000)*Užs2!L119,0)))))</f>
        <v>0</v>
      </c>
      <c r="AE80" s="93">
        <f>SUM(IF(Užs2!F119="KLIEN-PVC-08mm",(Užs2!E119/1000)*Užs2!L119,0)+(IF(Užs2!G119="KLIEN-PVC-08mm",(Užs2!E119/1000)*Užs2!L119,0)+(IF(Užs2!I119="KLIEN-PVC-08mm",(Užs2!H119/1000)*Užs2!L119,0)+(IF(Užs2!J119="KLIEN-PVC-08mm",(Užs2!H119/1000)*Užs2!L119,0)))))</f>
        <v>0</v>
      </c>
      <c r="AF80" s="93">
        <f>SUM(IF(Užs2!F119="KLIEN-PVC-1mm",(Užs2!E119/1000)*Užs2!L119,0)+(IF(Užs2!G119="KLIEN-PVC-1mm",(Užs2!E119/1000)*Užs2!L119,0)+(IF(Užs2!I119="KLIEN-PVC-1mm",(Užs2!H119/1000)*Užs2!L119,0)+(IF(Užs2!J119="KLIEN-PVC-1mm",(Užs2!H119/1000)*Užs2!L119,0)))))</f>
        <v>0</v>
      </c>
      <c r="AG80" s="93">
        <f>SUM(IF(Užs2!F119="KLIEN-PVC-2mm",(Užs2!E119/1000)*Užs2!L119,0)+(IF(Užs2!G119="KLIEN-PVC-2mm",(Užs2!E119/1000)*Užs2!L119,0)+(IF(Užs2!I119="KLIEN-PVC-2mm",(Užs2!H119/1000)*Užs2!L119,0)+(IF(Užs2!J119="KLIEN-PVC-2mm",(Užs2!H119/1000)*Užs2!L119,0)))))</f>
        <v>0</v>
      </c>
      <c r="AH80" s="93">
        <f>SUM(IF(Užs2!F119="KLIEN-PVC-42/2mm",(Užs2!E119/1000)*Užs2!L119,0)+(IF(Užs2!G119="KLIEN-PVC-42/2mm",(Užs2!E119/1000)*Užs2!L119,0)+(IF(Užs2!I119="KLIEN-PVC-42/2mm",(Užs2!H119/1000)*Užs2!L119,0)+(IF(Užs2!J119="KLIEN-PVC-42/2mm",(Užs2!H119/1000)*Užs2!L119,0)))))</f>
        <v>0</v>
      </c>
      <c r="AI80" s="315">
        <f>SUM(IF(Užs2!F119="KLIEN-BESIUL-08mm",(Užs2!E119/1000)*Užs2!L119,0)+(IF(Užs2!G119="KLIEN-BESIUL-08mm",(Užs2!E119/1000)*Užs2!L119,0)+(IF(Užs2!I119="KLIEN-BESIUL-08mm",(Užs2!H119/1000)*Užs2!L119,0)+(IF(Užs2!J119="KLIEN-BESIUL-08mm",(Užs2!H119/1000)*Užs2!L119,0)))))</f>
        <v>0</v>
      </c>
      <c r="AJ80" s="315">
        <f>SUM(IF(Užs2!F119="KLIEN-BESIUL-1mm",(Užs2!E119/1000)*Užs2!L119,0)+(IF(Užs2!G119="KLIEN-BESIUL-1mm",(Užs2!E119/1000)*Užs2!L119,0)+(IF(Užs2!I119="KLIEN-BESIUL-1mm",(Užs2!H119/1000)*Užs2!L119,0)+(IF(Užs2!J119="KLIEN-BESIUL-1mm",(Užs2!H119/1000)*Užs2!L119,0)))))</f>
        <v>0</v>
      </c>
      <c r="AK80" s="315">
        <f>SUM(IF(Užs2!F119="KLIEN-BESIUL-2mm",(Užs2!E119/1000)*Užs2!L119,0)+(IF(Užs2!G119="KLIEN-BESIUL-2mm",(Užs2!E119/1000)*Užs2!L119,0)+(IF(Užs2!I119="KLIEN-BESIUL-2mm",(Užs2!H119/1000)*Užs2!L119,0)+(IF(Užs2!J119="KLIEN-BESIUL-2mm",(Užs2!H119/1000)*Užs2!L119,0)))))</f>
        <v>0</v>
      </c>
      <c r="AL80" s="94">
        <f>SUM(IF(Užs2!F119="NE-PL-PVC-04mm",(Užs2!E119/1000)*Užs2!L119,0)+(IF(Užs2!G119="NE-PL-PVC-04mm",(Užs2!E119/1000)*Užs2!L119,0)+(IF(Užs2!I119="NE-PL-PVC-04mm",(Užs2!H119/1000)*Užs2!L119,0)+(IF(Užs2!J119="NE-PL-PVC-04mm",(Užs2!H119/1000)*Užs2!L119,0)))))</f>
        <v>0</v>
      </c>
      <c r="AM80" s="94">
        <f>SUM(IF(Užs2!F119="NE-PL-PVC-06mm",(Užs2!E119/1000)*Užs2!L119,0)+(IF(Užs2!G119="NE-PL-PVC-06mm",(Užs2!E119/1000)*Užs2!L119,0)+(IF(Užs2!I119="NE-PL-PVC-06mm",(Užs2!H119/1000)*Užs2!L119,0)+(IF(Užs2!J119="NE-PL-PVC-06mm",(Užs2!H119/1000)*Užs2!L119,0)))))</f>
        <v>0</v>
      </c>
      <c r="AN80" s="94">
        <f>SUM(IF(Užs2!F119="NE-PL-PVC-08mm",(Užs2!E119/1000)*Užs2!L119,0)+(IF(Užs2!G119="NE-PL-PVC-08mm",(Užs2!E119/1000)*Užs2!L119,0)+(IF(Užs2!I119="NE-PL-PVC-08mm",(Užs2!H119/1000)*Užs2!L119,0)+(IF(Užs2!J119="NE-PL-PVC-08mm",(Užs2!H119/1000)*Užs2!L119,0)))))</f>
        <v>0</v>
      </c>
      <c r="AO80" s="94">
        <f>SUM(IF(Užs2!F119="NE-PL-PVC-1mm",(Užs2!E119/1000)*Užs2!L119,0)+(IF(Užs2!G119="NE-PL-PVC-1mm",(Užs2!E119/1000)*Užs2!L119,0)+(IF(Užs2!I119="NE-PL-PVC-1mm",(Užs2!H119/1000)*Užs2!L119,0)+(IF(Užs2!J119="NE-PL-PVC-1mm",(Užs2!H119/1000)*Užs2!L119,0)))))</f>
        <v>0</v>
      </c>
      <c r="AP80" s="94">
        <f>SUM(IF(Užs2!F119="NE-PL-PVC-2mm",(Užs2!E119/1000)*Užs2!L119,0)+(IF(Užs2!G119="NE-PL-PVC-2mm",(Užs2!E119/1000)*Užs2!L119,0)+(IF(Užs2!I119="NE-PL-PVC-2mm",(Užs2!H119/1000)*Užs2!L119,0)+(IF(Užs2!J119="NE-PL-PVC-2mm",(Užs2!H119/1000)*Užs2!L119,0)))))</f>
        <v>0</v>
      </c>
      <c r="AQ80" s="94">
        <f>SUM(IF(Užs2!F119="NE-PL-PVC-42/2mm",(Užs2!E119/1000)*Užs2!L119,0)+(IF(Užs2!G119="NE-PL-PVC-42/2mm",(Užs2!E119/1000)*Užs2!L119,0)+(IF(Užs2!I119="NE-PL-PVC-42/2mm",(Užs2!H119/1000)*Užs2!L119,0)+(IF(Užs2!J119="NE-PL-PVC-42/2mm",(Užs2!H119/1000)*Užs2!L119,0)))))</f>
        <v>0</v>
      </c>
      <c r="AR80" s="79"/>
    </row>
    <row r="81" spans="1:44" ht="16.8">
      <c r="A81" s="79"/>
      <c r="B81" s="79"/>
      <c r="C81" s="95"/>
      <c r="D81" s="79"/>
      <c r="E81" s="79"/>
      <c r="F81" s="79"/>
      <c r="G81" s="79"/>
      <c r="H81" s="79"/>
      <c r="I81" s="79"/>
      <c r="J81" s="79"/>
      <c r="K81" s="87">
        <v>80</v>
      </c>
      <c r="L81" s="88">
        <f>Užs2!L120</f>
        <v>0</v>
      </c>
      <c r="M81" s="89">
        <f>(Užs2!E120/1000)*(Užs2!H120/1000)*Užs2!L120</f>
        <v>0</v>
      </c>
      <c r="N81" s="90">
        <f>SUM(IF(Užs2!F120="MEL",(Užs2!E120/1000)*Užs2!L120,0)+(IF(Užs2!G120="MEL",(Užs2!E120/1000)*Užs2!L120,0)+(IF(Užs2!I120="MEL",(Užs2!H120/1000)*Užs2!L120,0)+(IF(Užs2!J120="MEL",(Užs2!H120/1000)*Užs2!L120,0)))))</f>
        <v>0</v>
      </c>
      <c r="O81" s="91">
        <f>SUM(IF(Užs2!F120="MEL-BALTAS",(Užs2!E120/1000)*Užs2!L120,0)+(IF(Užs2!G120="MEL-BALTAS",(Užs2!E120/1000)*Užs2!L120,0)+(IF(Užs2!I120="MEL-BALTAS",(Užs2!H120/1000)*Užs2!L120,0)+(IF(Užs2!J120="MEL-BALTAS",(Užs2!H120/1000)*Užs2!L120,0)))))</f>
        <v>0</v>
      </c>
      <c r="P81" s="91">
        <f>SUM(IF(Užs2!F120="MEL-PILKAS",(Užs2!E120/1000)*Užs2!L120,0)+(IF(Užs2!G120="MEL-PILKAS",(Užs2!E120/1000)*Užs2!L120,0)+(IF(Užs2!I120="MEL-PILKAS",(Užs2!H120/1000)*Užs2!L120,0)+(IF(Užs2!J120="MEL-PILKAS",(Užs2!H120/1000)*Užs2!L120,0)))))</f>
        <v>0</v>
      </c>
      <c r="Q81" s="91">
        <f>SUM(IF(Užs2!F120="MEL-KLIENTO",(Užs2!E120/1000)*Užs2!L120,0)+(IF(Užs2!G120="MEL-KLIENTO",(Užs2!E120/1000)*Užs2!L120,0)+(IF(Užs2!I120="MEL-KLIENTO",(Užs2!H120/1000)*Užs2!L120,0)+(IF(Užs2!J120="MEL-KLIENTO",(Užs2!H120/1000)*Užs2!L120,0)))))</f>
        <v>0</v>
      </c>
      <c r="R81" s="91">
        <f>SUM(IF(Užs2!F120="MEL-NE-PL",(Užs2!E120/1000)*Užs2!L120,0)+(IF(Užs2!G120="MEL-NE-PL",(Užs2!E120/1000)*Užs2!L120,0)+(IF(Užs2!I120="MEL-NE-PL",(Užs2!H120/1000)*Užs2!L120,0)+(IF(Užs2!J120="MEL-NE-PL",(Užs2!H120/1000)*Užs2!L120,0)))))</f>
        <v>0</v>
      </c>
      <c r="S81" s="91">
        <f>SUM(IF(Užs2!F120="MEL-40mm",(Užs2!E120/1000)*Užs2!L120,0)+(IF(Užs2!G120="MEL-40mm",(Užs2!E120/1000)*Užs2!L120,0)+(IF(Užs2!I120="MEL-40mm",(Užs2!H120/1000)*Užs2!L120,0)+(IF(Užs2!J120="MEL-40mm",(Užs2!H120/1000)*Užs2!L120,0)))))</f>
        <v>0</v>
      </c>
      <c r="T81" s="92">
        <f>SUM(IF(Užs2!F120="PVC-04mm",(Užs2!E120/1000)*Užs2!L120,0)+(IF(Užs2!G120="PVC-04mm",(Užs2!E120/1000)*Užs2!L120,0)+(IF(Užs2!I120="PVC-04mm",(Užs2!H120/1000)*Užs2!L120,0)+(IF(Užs2!J120="PVC-04mm",(Užs2!H120/1000)*Užs2!L120,0)))))</f>
        <v>0</v>
      </c>
      <c r="U81" s="92">
        <f>SUM(IF(Užs2!F120="PVC-06mm",(Užs2!E120/1000)*Užs2!L120,0)+(IF(Užs2!G120="PVC-06mm",(Užs2!E120/1000)*Užs2!L120,0)+(IF(Užs2!I120="PVC-06mm",(Užs2!H120/1000)*Užs2!L120,0)+(IF(Užs2!J120="PVC-06mm",(Užs2!H120/1000)*Užs2!L120,0)))))</f>
        <v>0</v>
      </c>
      <c r="V81" s="92">
        <f>SUM(IF(Užs2!F120="PVC-08mm",(Užs2!E120/1000)*Užs2!L120,0)+(IF(Užs2!G120="PVC-08mm",(Užs2!E120/1000)*Užs2!L120,0)+(IF(Užs2!I120="PVC-08mm",(Užs2!H120/1000)*Užs2!L120,0)+(IF(Užs2!J120="PVC-08mm",(Užs2!H120/1000)*Užs2!L120,0)))))</f>
        <v>0</v>
      </c>
      <c r="W81" s="92">
        <f>SUM(IF(Užs2!F120="PVC-1mm",(Užs2!E120/1000)*Užs2!L120,0)+(IF(Užs2!G120="PVC-1mm",(Užs2!E120/1000)*Užs2!L120,0)+(IF(Užs2!I120="PVC-1mm",(Užs2!H120/1000)*Užs2!L120,0)+(IF(Užs2!J120="PVC-1mm",(Užs2!H120/1000)*Užs2!L120,0)))))</f>
        <v>0</v>
      </c>
      <c r="X81" s="92">
        <f>SUM(IF(Užs2!F120="PVC-2mm",(Užs2!E120/1000)*Užs2!L120,0)+(IF(Užs2!G120="PVC-2mm",(Užs2!E120/1000)*Užs2!L120,0)+(IF(Užs2!I120="PVC-2mm",(Užs2!H120/1000)*Užs2!L120,0)+(IF(Užs2!J120="PVC-2mm",(Užs2!H120/1000)*Užs2!L120,0)))))</f>
        <v>0</v>
      </c>
      <c r="Y81" s="92">
        <f>SUM(IF(Užs2!F120="PVC-42/2mm",(Užs2!E120/1000)*Užs2!L120,0)+(IF(Užs2!G120="PVC-42/2mm",(Užs2!E120/1000)*Užs2!L120,0)+(IF(Užs2!I120="PVC-42/2mm",(Užs2!H120/1000)*Užs2!L120,0)+(IF(Užs2!J120="PVC-42/2mm",(Užs2!H120/1000)*Užs2!L120,0)))))</f>
        <v>0</v>
      </c>
      <c r="Z81" s="313">
        <f>SUM(IF(Užs2!F120="BESIULIS-08mm",(Užs2!E120/1000)*Užs2!L120,0)+(IF(Užs2!G120="BESIULIS-08mm",(Užs2!E120/1000)*Užs2!L120,0)+(IF(Užs2!I120="BESIULIS-08mm",(Užs2!H120/1000)*Užs2!L120,0)+(IF(Užs2!J120="BESIULIS-08mm",(Užs2!H120/1000)*Užs2!L120,0)))))</f>
        <v>0</v>
      </c>
      <c r="AA81" s="313">
        <f>SUM(IF(Užs2!F120="BESIULIS-1mm",(Užs2!E120/1000)*Užs2!L120,0)+(IF(Užs2!G120="BESIULIS-1mm",(Užs2!E120/1000)*Užs2!L120,0)+(IF(Užs2!I120="BESIULIS-1mm",(Užs2!H120/1000)*Užs2!L120,0)+(IF(Užs2!J120="BESIULIS-1mm",(Užs2!H120/1000)*Užs2!L120,0)))))</f>
        <v>0</v>
      </c>
      <c r="AB81" s="313">
        <f>SUM(IF(Užs2!F120="BESIULIS-2mm",(Užs2!E120/1000)*Užs2!L120,0)+(IF(Užs2!G120="BESIULIS-2mm",(Užs2!E120/1000)*Užs2!L120,0)+(IF(Užs2!I120="BESIULIS-2mm",(Užs2!H120/1000)*Užs2!L120,0)+(IF(Užs2!J120="BESIULIS-2mm",(Užs2!H120/1000)*Užs2!L120,0)))))</f>
        <v>0</v>
      </c>
      <c r="AC81" s="93">
        <f>SUM(IF(Užs2!F120="KLIEN-PVC-04mm",(Užs2!E120/1000)*Užs2!L120,0)+(IF(Užs2!G120="KLIEN-PVC-04mm",(Užs2!E120/1000)*Užs2!L120,0)+(IF(Užs2!I120="KLIEN-PVC-04mm",(Užs2!H120/1000)*Užs2!L120,0)+(IF(Užs2!J120="KLIEN-PVC-04mm",(Užs2!H120/1000)*Užs2!L120,0)))))</f>
        <v>0</v>
      </c>
      <c r="AD81" s="93">
        <f>SUM(IF(Užs2!F120="KLIEN-PVC-06mm",(Užs2!E120/1000)*Užs2!L120,0)+(IF(Užs2!G120="KLIEN-PVC-06mm",(Užs2!E120/1000)*Užs2!L120,0)+(IF(Užs2!I120="KLIEN-PVC-06mm",(Užs2!H120/1000)*Užs2!L120,0)+(IF(Užs2!J120="KLIEN-PVC-06mm",(Užs2!H120/1000)*Užs2!L120,0)))))</f>
        <v>0</v>
      </c>
      <c r="AE81" s="93">
        <f>SUM(IF(Užs2!F120="KLIEN-PVC-08mm",(Užs2!E120/1000)*Užs2!L120,0)+(IF(Užs2!G120="KLIEN-PVC-08mm",(Užs2!E120/1000)*Užs2!L120,0)+(IF(Užs2!I120="KLIEN-PVC-08mm",(Užs2!H120/1000)*Užs2!L120,0)+(IF(Užs2!J120="KLIEN-PVC-08mm",(Užs2!H120/1000)*Užs2!L120,0)))))</f>
        <v>0</v>
      </c>
      <c r="AF81" s="93">
        <f>SUM(IF(Užs2!F120="KLIEN-PVC-1mm",(Užs2!E120/1000)*Užs2!L120,0)+(IF(Užs2!G120="KLIEN-PVC-1mm",(Užs2!E120/1000)*Užs2!L120,0)+(IF(Užs2!I120="KLIEN-PVC-1mm",(Užs2!H120/1000)*Užs2!L120,0)+(IF(Užs2!J120="KLIEN-PVC-1mm",(Užs2!H120/1000)*Užs2!L120,0)))))</f>
        <v>0</v>
      </c>
      <c r="AG81" s="93">
        <f>SUM(IF(Užs2!F120="KLIEN-PVC-2mm",(Užs2!E120/1000)*Užs2!L120,0)+(IF(Užs2!G120="KLIEN-PVC-2mm",(Užs2!E120/1000)*Užs2!L120,0)+(IF(Užs2!I120="KLIEN-PVC-2mm",(Užs2!H120/1000)*Užs2!L120,0)+(IF(Užs2!J120="KLIEN-PVC-2mm",(Užs2!H120/1000)*Užs2!L120,0)))))</f>
        <v>0</v>
      </c>
      <c r="AH81" s="93">
        <f>SUM(IF(Užs2!F120="KLIEN-PVC-42/2mm",(Užs2!E120/1000)*Užs2!L120,0)+(IF(Užs2!G120="KLIEN-PVC-42/2mm",(Užs2!E120/1000)*Užs2!L120,0)+(IF(Užs2!I120="KLIEN-PVC-42/2mm",(Užs2!H120/1000)*Užs2!L120,0)+(IF(Užs2!J120="KLIEN-PVC-42/2mm",(Užs2!H120/1000)*Užs2!L120,0)))))</f>
        <v>0</v>
      </c>
      <c r="AI81" s="315">
        <f>SUM(IF(Užs2!F120="KLIEN-BESIUL-08mm",(Užs2!E120/1000)*Užs2!L120,0)+(IF(Užs2!G120="KLIEN-BESIUL-08mm",(Užs2!E120/1000)*Užs2!L120,0)+(IF(Užs2!I120="KLIEN-BESIUL-08mm",(Užs2!H120/1000)*Užs2!L120,0)+(IF(Užs2!J120="KLIEN-BESIUL-08mm",(Užs2!H120/1000)*Užs2!L120,0)))))</f>
        <v>0</v>
      </c>
      <c r="AJ81" s="315">
        <f>SUM(IF(Užs2!F120="KLIEN-BESIUL-1mm",(Užs2!E120/1000)*Užs2!L120,0)+(IF(Užs2!G120="KLIEN-BESIUL-1mm",(Užs2!E120/1000)*Užs2!L120,0)+(IF(Užs2!I120="KLIEN-BESIUL-1mm",(Užs2!H120/1000)*Užs2!L120,0)+(IF(Užs2!J120="KLIEN-BESIUL-1mm",(Užs2!H120/1000)*Užs2!L120,0)))))</f>
        <v>0</v>
      </c>
      <c r="AK81" s="315">
        <f>SUM(IF(Užs2!F120="KLIEN-BESIUL-2mm",(Užs2!E120/1000)*Užs2!L120,0)+(IF(Užs2!G120="KLIEN-BESIUL-2mm",(Užs2!E120/1000)*Užs2!L120,0)+(IF(Užs2!I120="KLIEN-BESIUL-2mm",(Užs2!H120/1000)*Užs2!L120,0)+(IF(Užs2!J120="KLIEN-BESIUL-2mm",(Užs2!H120/1000)*Užs2!L120,0)))))</f>
        <v>0</v>
      </c>
      <c r="AL81" s="94">
        <f>SUM(IF(Užs2!F120="NE-PL-PVC-04mm",(Užs2!E120/1000)*Užs2!L120,0)+(IF(Užs2!G120="NE-PL-PVC-04mm",(Užs2!E120/1000)*Užs2!L120,0)+(IF(Užs2!I120="NE-PL-PVC-04mm",(Užs2!H120/1000)*Užs2!L120,0)+(IF(Užs2!J120="NE-PL-PVC-04mm",(Užs2!H120/1000)*Užs2!L120,0)))))</f>
        <v>0</v>
      </c>
      <c r="AM81" s="94">
        <f>SUM(IF(Užs2!F120="NE-PL-PVC-06mm",(Užs2!E120/1000)*Užs2!L120,0)+(IF(Užs2!G120="NE-PL-PVC-06mm",(Užs2!E120/1000)*Užs2!L120,0)+(IF(Užs2!I120="NE-PL-PVC-06mm",(Užs2!H120/1000)*Užs2!L120,0)+(IF(Užs2!J120="NE-PL-PVC-06mm",(Užs2!H120/1000)*Užs2!L120,0)))))</f>
        <v>0</v>
      </c>
      <c r="AN81" s="94">
        <f>SUM(IF(Užs2!F120="NE-PL-PVC-08mm",(Užs2!E120/1000)*Užs2!L120,0)+(IF(Užs2!G120="NE-PL-PVC-08mm",(Užs2!E120/1000)*Užs2!L120,0)+(IF(Užs2!I120="NE-PL-PVC-08mm",(Užs2!H120/1000)*Užs2!L120,0)+(IF(Užs2!J120="NE-PL-PVC-08mm",(Užs2!H120/1000)*Užs2!L120,0)))))</f>
        <v>0</v>
      </c>
      <c r="AO81" s="94">
        <f>SUM(IF(Užs2!F120="NE-PL-PVC-1mm",(Užs2!E120/1000)*Užs2!L120,0)+(IF(Užs2!G120="NE-PL-PVC-1mm",(Užs2!E120/1000)*Užs2!L120,0)+(IF(Užs2!I120="NE-PL-PVC-1mm",(Užs2!H120/1000)*Užs2!L120,0)+(IF(Užs2!J120="NE-PL-PVC-1mm",(Užs2!H120/1000)*Užs2!L120,0)))))</f>
        <v>0</v>
      </c>
      <c r="AP81" s="94">
        <f>SUM(IF(Užs2!F120="NE-PL-PVC-2mm",(Užs2!E120/1000)*Užs2!L120,0)+(IF(Užs2!G120="NE-PL-PVC-2mm",(Užs2!E120/1000)*Užs2!L120,0)+(IF(Užs2!I120="NE-PL-PVC-2mm",(Užs2!H120/1000)*Užs2!L120,0)+(IF(Užs2!J120="NE-PL-PVC-2mm",(Užs2!H120/1000)*Užs2!L120,0)))))</f>
        <v>0</v>
      </c>
      <c r="AQ81" s="94">
        <f>SUM(IF(Užs2!F120="NE-PL-PVC-42/2mm",(Užs2!E120/1000)*Užs2!L120,0)+(IF(Užs2!G120="NE-PL-PVC-42/2mm",(Užs2!E120/1000)*Užs2!L120,0)+(IF(Užs2!I120="NE-PL-PVC-42/2mm",(Užs2!H120/1000)*Užs2!L120,0)+(IF(Užs2!J120="NE-PL-PVC-42/2mm",(Užs2!H120/1000)*Užs2!L120,0)))))</f>
        <v>0</v>
      </c>
      <c r="AR81" s="79"/>
    </row>
    <row r="82" spans="1:44" ht="16.8">
      <c r="A82" s="79"/>
      <c r="B82" s="79"/>
      <c r="C82" s="95"/>
      <c r="D82" s="79"/>
      <c r="E82" s="79"/>
      <c r="F82" s="79"/>
      <c r="G82" s="79"/>
      <c r="H82" s="79"/>
      <c r="I82" s="79"/>
      <c r="J82" s="79"/>
      <c r="K82" s="87">
        <v>81</v>
      </c>
      <c r="L82" s="88">
        <f>Užs2!L121</f>
        <v>0</v>
      </c>
      <c r="M82" s="89">
        <f>(Užs2!E121/1000)*(Užs2!H121/1000)*Užs2!L121</f>
        <v>0</v>
      </c>
      <c r="N82" s="90">
        <f>SUM(IF(Užs2!F121="MEL",(Užs2!E121/1000)*Užs2!L121,0)+(IF(Užs2!G121="MEL",(Užs2!E121/1000)*Užs2!L121,0)+(IF(Užs2!I121="MEL",(Užs2!H121/1000)*Užs2!L121,0)+(IF(Užs2!J121="MEL",(Užs2!H121/1000)*Užs2!L121,0)))))</f>
        <v>0</v>
      </c>
      <c r="O82" s="91">
        <f>SUM(IF(Užs2!F121="MEL-BALTAS",(Užs2!E121/1000)*Užs2!L121,0)+(IF(Užs2!G121="MEL-BALTAS",(Užs2!E121/1000)*Užs2!L121,0)+(IF(Užs2!I121="MEL-BALTAS",(Užs2!H121/1000)*Užs2!L121,0)+(IF(Užs2!J121="MEL-BALTAS",(Užs2!H121/1000)*Užs2!L121,0)))))</f>
        <v>0</v>
      </c>
      <c r="P82" s="91">
        <f>SUM(IF(Užs2!F121="MEL-PILKAS",(Užs2!E121/1000)*Užs2!L121,0)+(IF(Užs2!G121="MEL-PILKAS",(Užs2!E121/1000)*Užs2!L121,0)+(IF(Užs2!I121="MEL-PILKAS",(Užs2!H121/1000)*Užs2!L121,0)+(IF(Užs2!J121="MEL-PILKAS",(Užs2!H121/1000)*Užs2!L121,0)))))</f>
        <v>0</v>
      </c>
      <c r="Q82" s="91">
        <f>SUM(IF(Užs2!F121="MEL-KLIENTO",(Užs2!E121/1000)*Užs2!L121,0)+(IF(Užs2!G121="MEL-KLIENTO",(Užs2!E121/1000)*Užs2!L121,0)+(IF(Užs2!I121="MEL-KLIENTO",(Užs2!H121/1000)*Užs2!L121,0)+(IF(Užs2!J121="MEL-KLIENTO",(Užs2!H121/1000)*Užs2!L121,0)))))</f>
        <v>0</v>
      </c>
      <c r="R82" s="91">
        <f>SUM(IF(Užs2!F121="MEL-NE-PL",(Užs2!E121/1000)*Užs2!L121,0)+(IF(Užs2!G121="MEL-NE-PL",(Užs2!E121/1000)*Užs2!L121,0)+(IF(Užs2!I121="MEL-NE-PL",(Užs2!H121/1000)*Užs2!L121,0)+(IF(Užs2!J121="MEL-NE-PL",(Užs2!H121/1000)*Užs2!L121,0)))))</f>
        <v>0</v>
      </c>
      <c r="S82" s="91">
        <f>SUM(IF(Užs2!F121="MEL-40mm",(Užs2!E121/1000)*Užs2!L121,0)+(IF(Užs2!G121="MEL-40mm",(Užs2!E121/1000)*Užs2!L121,0)+(IF(Užs2!I121="MEL-40mm",(Užs2!H121/1000)*Užs2!L121,0)+(IF(Užs2!J121="MEL-40mm",(Užs2!H121/1000)*Užs2!L121,0)))))</f>
        <v>0</v>
      </c>
      <c r="T82" s="92">
        <f>SUM(IF(Užs2!F121="PVC-04mm",(Užs2!E121/1000)*Užs2!L121,0)+(IF(Užs2!G121="PVC-04mm",(Užs2!E121/1000)*Užs2!L121,0)+(IF(Užs2!I121="PVC-04mm",(Užs2!H121/1000)*Užs2!L121,0)+(IF(Užs2!J121="PVC-04mm",(Užs2!H121/1000)*Užs2!L121,0)))))</f>
        <v>0</v>
      </c>
      <c r="U82" s="92">
        <f>SUM(IF(Užs2!F121="PVC-06mm",(Užs2!E121/1000)*Užs2!L121,0)+(IF(Užs2!G121="PVC-06mm",(Užs2!E121/1000)*Užs2!L121,0)+(IF(Užs2!I121="PVC-06mm",(Užs2!H121/1000)*Užs2!L121,0)+(IF(Užs2!J121="PVC-06mm",(Užs2!H121/1000)*Užs2!L121,0)))))</f>
        <v>0</v>
      </c>
      <c r="V82" s="92">
        <f>SUM(IF(Užs2!F121="PVC-08mm",(Užs2!E121/1000)*Užs2!L121,0)+(IF(Užs2!G121="PVC-08mm",(Užs2!E121/1000)*Užs2!L121,0)+(IF(Užs2!I121="PVC-08mm",(Užs2!H121/1000)*Užs2!L121,0)+(IF(Užs2!J121="PVC-08mm",(Užs2!H121/1000)*Užs2!L121,0)))))</f>
        <v>0</v>
      </c>
      <c r="W82" s="92">
        <f>SUM(IF(Užs2!F121="PVC-1mm",(Užs2!E121/1000)*Užs2!L121,0)+(IF(Užs2!G121="PVC-1mm",(Užs2!E121/1000)*Užs2!L121,0)+(IF(Užs2!I121="PVC-1mm",(Užs2!H121/1000)*Užs2!L121,0)+(IF(Užs2!J121="PVC-1mm",(Užs2!H121/1000)*Užs2!L121,0)))))</f>
        <v>0</v>
      </c>
      <c r="X82" s="92">
        <f>SUM(IF(Užs2!F121="PVC-2mm",(Užs2!E121/1000)*Užs2!L121,0)+(IF(Užs2!G121="PVC-2mm",(Užs2!E121/1000)*Užs2!L121,0)+(IF(Užs2!I121="PVC-2mm",(Užs2!H121/1000)*Užs2!L121,0)+(IF(Užs2!J121="PVC-2mm",(Užs2!H121/1000)*Užs2!L121,0)))))</f>
        <v>0</v>
      </c>
      <c r="Y82" s="92">
        <f>SUM(IF(Užs2!F121="PVC-42/2mm",(Užs2!E121/1000)*Užs2!L121,0)+(IF(Užs2!G121="PVC-42/2mm",(Užs2!E121/1000)*Užs2!L121,0)+(IF(Užs2!I121="PVC-42/2mm",(Užs2!H121/1000)*Užs2!L121,0)+(IF(Užs2!J121="PVC-42/2mm",(Užs2!H121/1000)*Užs2!L121,0)))))</f>
        <v>0</v>
      </c>
      <c r="Z82" s="313">
        <f>SUM(IF(Užs2!F121="BESIULIS-08mm",(Užs2!E121/1000)*Užs2!L121,0)+(IF(Užs2!G121="BESIULIS-08mm",(Užs2!E121/1000)*Užs2!L121,0)+(IF(Užs2!I121="BESIULIS-08mm",(Užs2!H121/1000)*Užs2!L121,0)+(IF(Užs2!J121="BESIULIS-08mm",(Užs2!H121/1000)*Užs2!L121,0)))))</f>
        <v>0</v>
      </c>
      <c r="AA82" s="313">
        <f>SUM(IF(Užs2!F121="BESIULIS-1mm",(Užs2!E121/1000)*Užs2!L121,0)+(IF(Užs2!G121="BESIULIS-1mm",(Užs2!E121/1000)*Užs2!L121,0)+(IF(Užs2!I121="BESIULIS-1mm",(Užs2!H121/1000)*Užs2!L121,0)+(IF(Užs2!J121="BESIULIS-1mm",(Užs2!H121/1000)*Užs2!L121,0)))))</f>
        <v>0</v>
      </c>
      <c r="AB82" s="313">
        <f>SUM(IF(Užs2!F121="BESIULIS-2mm",(Užs2!E121/1000)*Užs2!L121,0)+(IF(Užs2!G121="BESIULIS-2mm",(Užs2!E121/1000)*Užs2!L121,0)+(IF(Užs2!I121="BESIULIS-2mm",(Užs2!H121/1000)*Užs2!L121,0)+(IF(Užs2!J121="BESIULIS-2mm",(Užs2!H121/1000)*Užs2!L121,0)))))</f>
        <v>0</v>
      </c>
      <c r="AC82" s="93">
        <f>SUM(IF(Užs2!F121="KLIEN-PVC-04mm",(Užs2!E121/1000)*Užs2!L121,0)+(IF(Užs2!G121="KLIEN-PVC-04mm",(Užs2!E121/1000)*Užs2!L121,0)+(IF(Užs2!I121="KLIEN-PVC-04mm",(Užs2!H121/1000)*Užs2!L121,0)+(IF(Užs2!J121="KLIEN-PVC-04mm",(Užs2!H121/1000)*Užs2!L121,0)))))</f>
        <v>0</v>
      </c>
      <c r="AD82" s="93">
        <f>SUM(IF(Užs2!F121="KLIEN-PVC-06mm",(Užs2!E121/1000)*Užs2!L121,0)+(IF(Užs2!G121="KLIEN-PVC-06mm",(Užs2!E121/1000)*Užs2!L121,0)+(IF(Užs2!I121="KLIEN-PVC-06mm",(Užs2!H121/1000)*Užs2!L121,0)+(IF(Užs2!J121="KLIEN-PVC-06mm",(Užs2!H121/1000)*Užs2!L121,0)))))</f>
        <v>0</v>
      </c>
      <c r="AE82" s="93">
        <f>SUM(IF(Užs2!F121="KLIEN-PVC-08mm",(Užs2!E121/1000)*Užs2!L121,0)+(IF(Užs2!G121="KLIEN-PVC-08mm",(Užs2!E121/1000)*Užs2!L121,0)+(IF(Užs2!I121="KLIEN-PVC-08mm",(Užs2!H121/1000)*Užs2!L121,0)+(IF(Užs2!J121="KLIEN-PVC-08mm",(Užs2!H121/1000)*Užs2!L121,0)))))</f>
        <v>0</v>
      </c>
      <c r="AF82" s="93">
        <f>SUM(IF(Užs2!F121="KLIEN-PVC-1mm",(Užs2!E121/1000)*Užs2!L121,0)+(IF(Užs2!G121="KLIEN-PVC-1mm",(Užs2!E121/1000)*Užs2!L121,0)+(IF(Užs2!I121="KLIEN-PVC-1mm",(Užs2!H121/1000)*Užs2!L121,0)+(IF(Užs2!J121="KLIEN-PVC-1mm",(Užs2!H121/1000)*Užs2!L121,0)))))</f>
        <v>0</v>
      </c>
      <c r="AG82" s="93">
        <f>SUM(IF(Užs2!F121="KLIEN-PVC-2mm",(Užs2!E121/1000)*Užs2!L121,0)+(IF(Užs2!G121="KLIEN-PVC-2mm",(Užs2!E121/1000)*Užs2!L121,0)+(IF(Užs2!I121="KLIEN-PVC-2mm",(Užs2!H121/1000)*Užs2!L121,0)+(IF(Užs2!J121="KLIEN-PVC-2mm",(Užs2!H121/1000)*Užs2!L121,0)))))</f>
        <v>0</v>
      </c>
      <c r="AH82" s="93">
        <f>SUM(IF(Užs2!F121="KLIEN-PVC-42/2mm",(Užs2!E121/1000)*Užs2!L121,0)+(IF(Užs2!G121="KLIEN-PVC-42/2mm",(Užs2!E121/1000)*Užs2!L121,0)+(IF(Užs2!I121="KLIEN-PVC-42/2mm",(Užs2!H121/1000)*Užs2!L121,0)+(IF(Užs2!J121="KLIEN-PVC-42/2mm",(Užs2!H121/1000)*Užs2!L121,0)))))</f>
        <v>0</v>
      </c>
      <c r="AI82" s="315">
        <f>SUM(IF(Užs2!F121="KLIEN-BESIUL-08mm",(Užs2!E121/1000)*Užs2!L121,0)+(IF(Užs2!G121="KLIEN-BESIUL-08mm",(Užs2!E121/1000)*Užs2!L121,0)+(IF(Užs2!I121="KLIEN-BESIUL-08mm",(Užs2!H121/1000)*Užs2!L121,0)+(IF(Užs2!J121="KLIEN-BESIUL-08mm",(Užs2!H121/1000)*Užs2!L121,0)))))</f>
        <v>0</v>
      </c>
      <c r="AJ82" s="315">
        <f>SUM(IF(Užs2!F121="KLIEN-BESIUL-1mm",(Užs2!E121/1000)*Užs2!L121,0)+(IF(Užs2!G121="KLIEN-BESIUL-1mm",(Užs2!E121/1000)*Užs2!L121,0)+(IF(Užs2!I121="KLIEN-BESIUL-1mm",(Užs2!H121/1000)*Užs2!L121,0)+(IF(Užs2!J121="KLIEN-BESIUL-1mm",(Užs2!H121/1000)*Užs2!L121,0)))))</f>
        <v>0</v>
      </c>
      <c r="AK82" s="315">
        <f>SUM(IF(Užs2!F121="KLIEN-BESIUL-2mm",(Užs2!E121/1000)*Užs2!L121,0)+(IF(Užs2!G121="KLIEN-BESIUL-2mm",(Užs2!E121/1000)*Užs2!L121,0)+(IF(Užs2!I121="KLIEN-BESIUL-2mm",(Užs2!H121/1000)*Užs2!L121,0)+(IF(Užs2!J121="KLIEN-BESIUL-2mm",(Užs2!H121/1000)*Užs2!L121,0)))))</f>
        <v>0</v>
      </c>
      <c r="AL82" s="94">
        <f>SUM(IF(Užs2!F121="NE-PL-PVC-04mm",(Užs2!E121/1000)*Užs2!L121,0)+(IF(Užs2!G121="NE-PL-PVC-04mm",(Užs2!E121/1000)*Užs2!L121,0)+(IF(Užs2!I121="NE-PL-PVC-04mm",(Užs2!H121/1000)*Užs2!L121,0)+(IF(Užs2!J121="NE-PL-PVC-04mm",(Užs2!H121/1000)*Užs2!L121,0)))))</f>
        <v>0</v>
      </c>
      <c r="AM82" s="94">
        <f>SUM(IF(Užs2!F121="NE-PL-PVC-06mm",(Užs2!E121/1000)*Užs2!L121,0)+(IF(Užs2!G121="NE-PL-PVC-06mm",(Užs2!E121/1000)*Užs2!L121,0)+(IF(Užs2!I121="NE-PL-PVC-06mm",(Užs2!H121/1000)*Užs2!L121,0)+(IF(Užs2!J121="NE-PL-PVC-06mm",(Užs2!H121/1000)*Užs2!L121,0)))))</f>
        <v>0</v>
      </c>
      <c r="AN82" s="94">
        <f>SUM(IF(Užs2!F121="NE-PL-PVC-08mm",(Užs2!E121/1000)*Užs2!L121,0)+(IF(Užs2!G121="NE-PL-PVC-08mm",(Užs2!E121/1000)*Užs2!L121,0)+(IF(Užs2!I121="NE-PL-PVC-08mm",(Užs2!H121/1000)*Užs2!L121,0)+(IF(Užs2!J121="NE-PL-PVC-08mm",(Užs2!H121/1000)*Užs2!L121,0)))))</f>
        <v>0</v>
      </c>
      <c r="AO82" s="94">
        <f>SUM(IF(Užs2!F121="NE-PL-PVC-1mm",(Užs2!E121/1000)*Užs2!L121,0)+(IF(Užs2!G121="NE-PL-PVC-1mm",(Užs2!E121/1000)*Užs2!L121,0)+(IF(Užs2!I121="NE-PL-PVC-1mm",(Užs2!H121/1000)*Užs2!L121,0)+(IF(Užs2!J121="NE-PL-PVC-1mm",(Užs2!H121/1000)*Užs2!L121,0)))))</f>
        <v>0</v>
      </c>
      <c r="AP82" s="94">
        <f>SUM(IF(Užs2!F121="NE-PL-PVC-2mm",(Užs2!E121/1000)*Užs2!L121,0)+(IF(Užs2!G121="NE-PL-PVC-2mm",(Užs2!E121/1000)*Užs2!L121,0)+(IF(Užs2!I121="NE-PL-PVC-2mm",(Užs2!H121/1000)*Užs2!L121,0)+(IF(Užs2!J121="NE-PL-PVC-2mm",(Užs2!H121/1000)*Užs2!L121,0)))))</f>
        <v>0</v>
      </c>
      <c r="AQ82" s="94">
        <f>SUM(IF(Užs2!F121="NE-PL-PVC-42/2mm",(Užs2!E121/1000)*Užs2!L121,0)+(IF(Užs2!G121="NE-PL-PVC-42/2mm",(Užs2!E121/1000)*Užs2!L121,0)+(IF(Užs2!I121="NE-PL-PVC-42/2mm",(Užs2!H121/1000)*Užs2!L121,0)+(IF(Užs2!J121="NE-PL-PVC-42/2mm",(Užs2!H121/1000)*Užs2!L121,0)))))</f>
        <v>0</v>
      </c>
      <c r="AR82" s="79"/>
    </row>
    <row r="83" spans="1:44" ht="16.8">
      <c r="A83" s="79"/>
      <c r="B83" s="79"/>
      <c r="C83" s="95"/>
      <c r="D83" s="79"/>
      <c r="E83" s="79"/>
      <c r="F83" s="79"/>
      <c r="G83" s="79"/>
      <c r="H83" s="79"/>
      <c r="I83" s="79"/>
      <c r="J83" s="79"/>
      <c r="K83" s="87">
        <v>82</v>
      </c>
      <c r="L83" s="88">
        <f>Užs2!L122</f>
        <v>0</v>
      </c>
      <c r="M83" s="89">
        <f>(Užs2!E122/1000)*(Užs2!H122/1000)*Užs2!L122</f>
        <v>0</v>
      </c>
      <c r="N83" s="90">
        <f>SUM(IF(Užs2!F122="MEL",(Užs2!E122/1000)*Užs2!L122,0)+(IF(Užs2!G122="MEL",(Užs2!E122/1000)*Užs2!L122,0)+(IF(Užs2!I122="MEL",(Užs2!H122/1000)*Užs2!L122,0)+(IF(Užs2!J122="MEL",(Užs2!H122/1000)*Užs2!L122,0)))))</f>
        <v>0</v>
      </c>
      <c r="O83" s="91">
        <f>SUM(IF(Užs2!F122="MEL-BALTAS",(Užs2!E122/1000)*Užs2!L122,0)+(IF(Užs2!G122="MEL-BALTAS",(Užs2!E122/1000)*Užs2!L122,0)+(IF(Užs2!I122="MEL-BALTAS",(Užs2!H122/1000)*Užs2!L122,0)+(IF(Užs2!J122="MEL-BALTAS",(Užs2!H122/1000)*Užs2!L122,0)))))</f>
        <v>0</v>
      </c>
      <c r="P83" s="91">
        <f>SUM(IF(Užs2!F122="MEL-PILKAS",(Užs2!E122/1000)*Užs2!L122,0)+(IF(Užs2!G122="MEL-PILKAS",(Užs2!E122/1000)*Užs2!L122,0)+(IF(Užs2!I122="MEL-PILKAS",(Užs2!H122/1000)*Užs2!L122,0)+(IF(Užs2!J122="MEL-PILKAS",(Užs2!H122/1000)*Užs2!L122,0)))))</f>
        <v>0</v>
      </c>
      <c r="Q83" s="91">
        <f>SUM(IF(Užs2!F122="MEL-KLIENTO",(Užs2!E122/1000)*Užs2!L122,0)+(IF(Užs2!G122="MEL-KLIENTO",(Užs2!E122/1000)*Užs2!L122,0)+(IF(Užs2!I122="MEL-KLIENTO",(Užs2!H122/1000)*Užs2!L122,0)+(IF(Užs2!J122="MEL-KLIENTO",(Užs2!H122/1000)*Užs2!L122,0)))))</f>
        <v>0</v>
      </c>
      <c r="R83" s="91">
        <f>SUM(IF(Užs2!F122="MEL-NE-PL",(Užs2!E122/1000)*Užs2!L122,0)+(IF(Užs2!G122="MEL-NE-PL",(Užs2!E122/1000)*Užs2!L122,0)+(IF(Užs2!I122="MEL-NE-PL",(Užs2!H122/1000)*Užs2!L122,0)+(IF(Užs2!J122="MEL-NE-PL",(Užs2!H122/1000)*Užs2!L122,0)))))</f>
        <v>0</v>
      </c>
      <c r="S83" s="91">
        <f>SUM(IF(Užs2!F122="MEL-40mm",(Užs2!E122/1000)*Užs2!L122,0)+(IF(Užs2!G122="MEL-40mm",(Užs2!E122/1000)*Užs2!L122,0)+(IF(Užs2!I122="MEL-40mm",(Užs2!H122/1000)*Užs2!L122,0)+(IF(Užs2!J122="MEL-40mm",(Užs2!H122/1000)*Užs2!L122,0)))))</f>
        <v>0</v>
      </c>
      <c r="T83" s="92">
        <f>SUM(IF(Užs2!F122="PVC-04mm",(Užs2!E122/1000)*Užs2!L122,0)+(IF(Užs2!G122="PVC-04mm",(Užs2!E122/1000)*Užs2!L122,0)+(IF(Užs2!I122="PVC-04mm",(Užs2!H122/1000)*Užs2!L122,0)+(IF(Užs2!J122="PVC-04mm",(Užs2!H122/1000)*Užs2!L122,0)))))</f>
        <v>0</v>
      </c>
      <c r="U83" s="92">
        <f>SUM(IF(Užs2!F122="PVC-06mm",(Užs2!E122/1000)*Užs2!L122,0)+(IF(Užs2!G122="PVC-06mm",(Užs2!E122/1000)*Užs2!L122,0)+(IF(Užs2!I122="PVC-06mm",(Užs2!H122/1000)*Užs2!L122,0)+(IF(Užs2!J122="PVC-06mm",(Užs2!H122/1000)*Užs2!L122,0)))))</f>
        <v>0</v>
      </c>
      <c r="V83" s="92">
        <f>SUM(IF(Užs2!F122="PVC-08mm",(Užs2!E122/1000)*Užs2!L122,0)+(IF(Užs2!G122="PVC-08mm",(Užs2!E122/1000)*Užs2!L122,0)+(IF(Užs2!I122="PVC-08mm",(Užs2!H122/1000)*Užs2!L122,0)+(IF(Užs2!J122="PVC-08mm",(Užs2!H122/1000)*Užs2!L122,0)))))</f>
        <v>0</v>
      </c>
      <c r="W83" s="92">
        <f>SUM(IF(Užs2!F122="PVC-1mm",(Užs2!E122/1000)*Užs2!L122,0)+(IF(Užs2!G122="PVC-1mm",(Užs2!E122/1000)*Užs2!L122,0)+(IF(Užs2!I122="PVC-1mm",(Užs2!H122/1000)*Užs2!L122,0)+(IF(Užs2!J122="PVC-1mm",(Užs2!H122/1000)*Užs2!L122,0)))))</f>
        <v>0</v>
      </c>
      <c r="X83" s="92">
        <f>SUM(IF(Užs2!F122="PVC-2mm",(Užs2!E122/1000)*Užs2!L122,0)+(IF(Užs2!G122="PVC-2mm",(Užs2!E122/1000)*Užs2!L122,0)+(IF(Užs2!I122="PVC-2mm",(Užs2!H122/1000)*Užs2!L122,0)+(IF(Užs2!J122="PVC-2mm",(Užs2!H122/1000)*Užs2!L122,0)))))</f>
        <v>0</v>
      </c>
      <c r="Y83" s="92">
        <f>SUM(IF(Užs2!F122="PVC-42/2mm",(Užs2!E122/1000)*Užs2!L122,0)+(IF(Užs2!G122="PVC-42/2mm",(Užs2!E122/1000)*Užs2!L122,0)+(IF(Užs2!I122="PVC-42/2mm",(Užs2!H122/1000)*Užs2!L122,0)+(IF(Užs2!J122="PVC-42/2mm",(Užs2!H122/1000)*Užs2!L122,0)))))</f>
        <v>0</v>
      </c>
      <c r="Z83" s="313">
        <f>SUM(IF(Užs2!F122="BESIULIS-08mm",(Užs2!E122/1000)*Užs2!L122,0)+(IF(Užs2!G122="BESIULIS-08mm",(Užs2!E122/1000)*Užs2!L122,0)+(IF(Užs2!I122="BESIULIS-08mm",(Užs2!H122/1000)*Užs2!L122,0)+(IF(Užs2!J122="BESIULIS-08mm",(Užs2!H122/1000)*Užs2!L122,0)))))</f>
        <v>0</v>
      </c>
      <c r="AA83" s="313">
        <f>SUM(IF(Užs2!F122="BESIULIS-1mm",(Užs2!E122/1000)*Užs2!L122,0)+(IF(Užs2!G122="BESIULIS-1mm",(Užs2!E122/1000)*Užs2!L122,0)+(IF(Užs2!I122="BESIULIS-1mm",(Užs2!H122/1000)*Užs2!L122,0)+(IF(Užs2!J122="BESIULIS-1mm",(Užs2!H122/1000)*Užs2!L122,0)))))</f>
        <v>0</v>
      </c>
      <c r="AB83" s="313">
        <f>SUM(IF(Užs2!F122="BESIULIS-2mm",(Užs2!E122/1000)*Užs2!L122,0)+(IF(Užs2!G122="BESIULIS-2mm",(Užs2!E122/1000)*Užs2!L122,0)+(IF(Užs2!I122="BESIULIS-2mm",(Užs2!H122/1000)*Užs2!L122,0)+(IF(Užs2!J122="BESIULIS-2mm",(Užs2!H122/1000)*Užs2!L122,0)))))</f>
        <v>0</v>
      </c>
      <c r="AC83" s="93">
        <f>SUM(IF(Užs2!F122="KLIEN-PVC-04mm",(Užs2!E122/1000)*Užs2!L122,0)+(IF(Užs2!G122="KLIEN-PVC-04mm",(Užs2!E122/1000)*Užs2!L122,0)+(IF(Užs2!I122="KLIEN-PVC-04mm",(Užs2!H122/1000)*Užs2!L122,0)+(IF(Užs2!J122="KLIEN-PVC-04mm",(Užs2!H122/1000)*Užs2!L122,0)))))</f>
        <v>0</v>
      </c>
      <c r="AD83" s="93">
        <f>SUM(IF(Užs2!F122="KLIEN-PVC-06mm",(Užs2!E122/1000)*Užs2!L122,0)+(IF(Užs2!G122="KLIEN-PVC-06mm",(Užs2!E122/1000)*Užs2!L122,0)+(IF(Užs2!I122="KLIEN-PVC-06mm",(Užs2!H122/1000)*Užs2!L122,0)+(IF(Užs2!J122="KLIEN-PVC-06mm",(Užs2!H122/1000)*Užs2!L122,0)))))</f>
        <v>0</v>
      </c>
      <c r="AE83" s="93">
        <f>SUM(IF(Užs2!F122="KLIEN-PVC-08mm",(Užs2!E122/1000)*Užs2!L122,0)+(IF(Užs2!G122="KLIEN-PVC-08mm",(Užs2!E122/1000)*Užs2!L122,0)+(IF(Užs2!I122="KLIEN-PVC-08mm",(Užs2!H122/1000)*Užs2!L122,0)+(IF(Užs2!J122="KLIEN-PVC-08mm",(Užs2!H122/1000)*Užs2!L122,0)))))</f>
        <v>0</v>
      </c>
      <c r="AF83" s="93">
        <f>SUM(IF(Užs2!F122="KLIEN-PVC-1mm",(Užs2!E122/1000)*Užs2!L122,0)+(IF(Užs2!G122="KLIEN-PVC-1mm",(Užs2!E122/1000)*Užs2!L122,0)+(IF(Užs2!I122="KLIEN-PVC-1mm",(Užs2!H122/1000)*Užs2!L122,0)+(IF(Užs2!J122="KLIEN-PVC-1mm",(Užs2!H122/1000)*Užs2!L122,0)))))</f>
        <v>0</v>
      </c>
      <c r="AG83" s="93">
        <f>SUM(IF(Užs2!F122="KLIEN-PVC-2mm",(Užs2!E122/1000)*Užs2!L122,0)+(IF(Užs2!G122="KLIEN-PVC-2mm",(Užs2!E122/1000)*Užs2!L122,0)+(IF(Užs2!I122="KLIEN-PVC-2mm",(Užs2!H122/1000)*Užs2!L122,0)+(IF(Užs2!J122="KLIEN-PVC-2mm",(Užs2!H122/1000)*Užs2!L122,0)))))</f>
        <v>0</v>
      </c>
      <c r="AH83" s="93">
        <f>SUM(IF(Užs2!F122="KLIEN-PVC-42/2mm",(Užs2!E122/1000)*Užs2!L122,0)+(IF(Užs2!G122="KLIEN-PVC-42/2mm",(Užs2!E122/1000)*Užs2!L122,0)+(IF(Užs2!I122="KLIEN-PVC-42/2mm",(Užs2!H122/1000)*Užs2!L122,0)+(IF(Užs2!J122="KLIEN-PVC-42/2mm",(Užs2!H122/1000)*Užs2!L122,0)))))</f>
        <v>0</v>
      </c>
      <c r="AI83" s="315">
        <f>SUM(IF(Užs2!F122="KLIEN-BESIUL-08mm",(Užs2!E122/1000)*Užs2!L122,0)+(IF(Užs2!G122="KLIEN-BESIUL-08mm",(Užs2!E122/1000)*Užs2!L122,0)+(IF(Užs2!I122="KLIEN-BESIUL-08mm",(Užs2!H122/1000)*Užs2!L122,0)+(IF(Užs2!J122="KLIEN-BESIUL-08mm",(Užs2!H122/1000)*Užs2!L122,0)))))</f>
        <v>0</v>
      </c>
      <c r="AJ83" s="315">
        <f>SUM(IF(Užs2!F122="KLIEN-BESIUL-1mm",(Užs2!E122/1000)*Užs2!L122,0)+(IF(Užs2!G122="KLIEN-BESIUL-1mm",(Užs2!E122/1000)*Užs2!L122,0)+(IF(Užs2!I122="KLIEN-BESIUL-1mm",(Užs2!H122/1000)*Užs2!L122,0)+(IF(Užs2!J122="KLIEN-BESIUL-1mm",(Užs2!H122/1000)*Užs2!L122,0)))))</f>
        <v>0</v>
      </c>
      <c r="AK83" s="315">
        <f>SUM(IF(Užs2!F122="KLIEN-BESIUL-2mm",(Užs2!E122/1000)*Užs2!L122,0)+(IF(Užs2!G122="KLIEN-BESIUL-2mm",(Užs2!E122/1000)*Užs2!L122,0)+(IF(Užs2!I122="KLIEN-BESIUL-2mm",(Užs2!H122/1000)*Užs2!L122,0)+(IF(Užs2!J122="KLIEN-BESIUL-2mm",(Užs2!H122/1000)*Užs2!L122,0)))))</f>
        <v>0</v>
      </c>
      <c r="AL83" s="94">
        <f>SUM(IF(Užs2!F122="NE-PL-PVC-04mm",(Užs2!E122/1000)*Užs2!L122,0)+(IF(Užs2!G122="NE-PL-PVC-04mm",(Užs2!E122/1000)*Užs2!L122,0)+(IF(Užs2!I122="NE-PL-PVC-04mm",(Užs2!H122/1000)*Užs2!L122,0)+(IF(Užs2!J122="NE-PL-PVC-04mm",(Užs2!H122/1000)*Užs2!L122,0)))))</f>
        <v>0</v>
      </c>
      <c r="AM83" s="94">
        <f>SUM(IF(Užs2!F122="NE-PL-PVC-06mm",(Užs2!E122/1000)*Užs2!L122,0)+(IF(Užs2!G122="NE-PL-PVC-06mm",(Užs2!E122/1000)*Užs2!L122,0)+(IF(Užs2!I122="NE-PL-PVC-06mm",(Užs2!H122/1000)*Užs2!L122,0)+(IF(Užs2!J122="NE-PL-PVC-06mm",(Užs2!H122/1000)*Užs2!L122,0)))))</f>
        <v>0</v>
      </c>
      <c r="AN83" s="94">
        <f>SUM(IF(Užs2!F122="NE-PL-PVC-08mm",(Užs2!E122/1000)*Užs2!L122,0)+(IF(Užs2!G122="NE-PL-PVC-08mm",(Užs2!E122/1000)*Užs2!L122,0)+(IF(Užs2!I122="NE-PL-PVC-08mm",(Užs2!H122/1000)*Užs2!L122,0)+(IF(Užs2!J122="NE-PL-PVC-08mm",(Užs2!H122/1000)*Užs2!L122,0)))))</f>
        <v>0</v>
      </c>
      <c r="AO83" s="94">
        <f>SUM(IF(Užs2!F122="NE-PL-PVC-1mm",(Užs2!E122/1000)*Užs2!L122,0)+(IF(Užs2!G122="NE-PL-PVC-1mm",(Užs2!E122/1000)*Užs2!L122,0)+(IF(Užs2!I122="NE-PL-PVC-1mm",(Užs2!H122/1000)*Užs2!L122,0)+(IF(Užs2!J122="NE-PL-PVC-1mm",(Užs2!H122/1000)*Užs2!L122,0)))))</f>
        <v>0</v>
      </c>
      <c r="AP83" s="94">
        <f>SUM(IF(Užs2!F122="NE-PL-PVC-2mm",(Užs2!E122/1000)*Užs2!L122,0)+(IF(Užs2!G122="NE-PL-PVC-2mm",(Užs2!E122/1000)*Užs2!L122,0)+(IF(Užs2!I122="NE-PL-PVC-2mm",(Užs2!H122/1000)*Užs2!L122,0)+(IF(Užs2!J122="NE-PL-PVC-2mm",(Užs2!H122/1000)*Užs2!L122,0)))))</f>
        <v>0</v>
      </c>
      <c r="AQ83" s="94">
        <f>SUM(IF(Užs2!F122="NE-PL-PVC-42/2mm",(Užs2!E122/1000)*Užs2!L122,0)+(IF(Užs2!G122="NE-PL-PVC-42/2mm",(Užs2!E122/1000)*Užs2!L122,0)+(IF(Užs2!I122="NE-PL-PVC-42/2mm",(Užs2!H122/1000)*Užs2!L122,0)+(IF(Užs2!J122="NE-PL-PVC-42/2mm",(Užs2!H122/1000)*Užs2!L122,0)))))</f>
        <v>0</v>
      </c>
      <c r="AR83" s="79"/>
    </row>
    <row r="84" spans="1:44" ht="16.8">
      <c r="A84" s="79"/>
      <c r="B84" s="79"/>
      <c r="C84" s="95"/>
      <c r="D84" s="79"/>
      <c r="E84" s="79"/>
      <c r="F84" s="79"/>
      <c r="G84" s="79"/>
      <c r="H84" s="79"/>
      <c r="I84" s="79"/>
      <c r="J84" s="79"/>
      <c r="K84" s="87">
        <v>83</v>
      </c>
      <c r="L84" s="88">
        <f>Užs2!L123</f>
        <v>0</v>
      </c>
      <c r="M84" s="89">
        <f>(Užs2!E123/1000)*(Užs2!H123/1000)*Užs2!L123</f>
        <v>0</v>
      </c>
      <c r="N84" s="90">
        <f>SUM(IF(Užs2!F123="MEL",(Užs2!E123/1000)*Užs2!L123,0)+(IF(Užs2!G123="MEL",(Užs2!E123/1000)*Užs2!L123,0)+(IF(Užs2!I123="MEL",(Užs2!H123/1000)*Užs2!L123,0)+(IF(Užs2!J123="MEL",(Užs2!H123/1000)*Užs2!L123,0)))))</f>
        <v>0</v>
      </c>
      <c r="O84" s="91">
        <f>SUM(IF(Užs2!F123="MEL-BALTAS",(Užs2!E123/1000)*Užs2!L123,0)+(IF(Užs2!G123="MEL-BALTAS",(Užs2!E123/1000)*Užs2!L123,0)+(IF(Užs2!I123="MEL-BALTAS",(Užs2!H123/1000)*Užs2!L123,0)+(IF(Užs2!J123="MEL-BALTAS",(Užs2!H123/1000)*Užs2!L123,0)))))</f>
        <v>0</v>
      </c>
      <c r="P84" s="91">
        <f>SUM(IF(Užs2!F123="MEL-PILKAS",(Užs2!E123/1000)*Užs2!L123,0)+(IF(Užs2!G123="MEL-PILKAS",(Užs2!E123/1000)*Užs2!L123,0)+(IF(Užs2!I123="MEL-PILKAS",(Užs2!H123/1000)*Užs2!L123,0)+(IF(Užs2!J123="MEL-PILKAS",(Užs2!H123/1000)*Užs2!L123,0)))))</f>
        <v>0</v>
      </c>
      <c r="Q84" s="91">
        <f>SUM(IF(Užs2!F123="MEL-KLIENTO",(Užs2!E123/1000)*Užs2!L123,0)+(IF(Užs2!G123="MEL-KLIENTO",(Užs2!E123/1000)*Užs2!L123,0)+(IF(Užs2!I123="MEL-KLIENTO",(Užs2!H123/1000)*Užs2!L123,0)+(IF(Užs2!J123="MEL-KLIENTO",(Užs2!H123/1000)*Užs2!L123,0)))))</f>
        <v>0</v>
      </c>
      <c r="R84" s="91">
        <f>SUM(IF(Užs2!F123="MEL-NE-PL",(Užs2!E123/1000)*Užs2!L123,0)+(IF(Užs2!G123="MEL-NE-PL",(Užs2!E123/1000)*Užs2!L123,0)+(IF(Užs2!I123="MEL-NE-PL",(Užs2!H123/1000)*Užs2!L123,0)+(IF(Užs2!J123="MEL-NE-PL",(Užs2!H123/1000)*Užs2!L123,0)))))</f>
        <v>0</v>
      </c>
      <c r="S84" s="91">
        <f>SUM(IF(Užs2!F123="MEL-40mm",(Užs2!E123/1000)*Užs2!L123,0)+(IF(Užs2!G123="MEL-40mm",(Užs2!E123/1000)*Užs2!L123,0)+(IF(Užs2!I123="MEL-40mm",(Užs2!H123/1000)*Užs2!L123,0)+(IF(Užs2!J123="MEL-40mm",(Užs2!H123/1000)*Užs2!L123,0)))))</f>
        <v>0</v>
      </c>
      <c r="T84" s="92">
        <f>SUM(IF(Užs2!F123="PVC-04mm",(Užs2!E123/1000)*Užs2!L123,0)+(IF(Užs2!G123="PVC-04mm",(Užs2!E123/1000)*Užs2!L123,0)+(IF(Užs2!I123="PVC-04mm",(Užs2!H123/1000)*Užs2!L123,0)+(IF(Užs2!J123="PVC-04mm",(Užs2!H123/1000)*Užs2!L123,0)))))</f>
        <v>0</v>
      </c>
      <c r="U84" s="92">
        <f>SUM(IF(Užs2!F123="PVC-06mm",(Užs2!E123/1000)*Užs2!L123,0)+(IF(Užs2!G123="PVC-06mm",(Užs2!E123/1000)*Užs2!L123,0)+(IF(Užs2!I123="PVC-06mm",(Užs2!H123/1000)*Užs2!L123,0)+(IF(Užs2!J123="PVC-06mm",(Užs2!H123/1000)*Užs2!L123,0)))))</f>
        <v>0</v>
      </c>
      <c r="V84" s="92">
        <f>SUM(IF(Užs2!F123="PVC-08mm",(Užs2!E123/1000)*Užs2!L123,0)+(IF(Užs2!G123="PVC-08mm",(Užs2!E123/1000)*Užs2!L123,0)+(IF(Užs2!I123="PVC-08mm",(Užs2!H123/1000)*Užs2!L123,0)+(IF(Užs2!J123="PVC-08mm",(Užs2!H123/1000)*Užs2!L123,0)))))</f>
        <v>0</v>
      </c>
      <c r="W84" s="92">
        <f>SUM(IF(Užs2!F123="PVC-1mm",(Užs2!E123/1000)*Užs2!L123,0)+(IF(Užs2!G123="PVC-1mm",(Užs2!E123/1000)*Užs2!L123,0)+(IF(Užs2!I123="PVC-1mm",(Užs2!H123/1000)*Užs2!L123,0)+(IF(Užs2!J123="PVC-1mm",(Užs2!H123/1000)*Užs2!L123,0)))))</f>
        <v>0</v>
      </c>
      <c r="X84" s="92">
        <f>SUM(IF(Užs2!F123="PVC-2mm",(Užs2!E123/1000)*Užs2!L123,0)+(IF(Užs2!G123="PVC-2mm",(Užs2!E123/1000)*Užs2!L123,0)+(IF(Užs2!I123="PVC-2mm",(Užs2!H123/1000)*Užs2!L123,0)+(IF(Užs2!J123="PVC-2mm",(Užs2!H123/1000)*Užs2!L123,0)))))</f>
        <v>0</v>
      </c>
      <c r="Y84" s="92">
        <f>SUM(IF(Užs2!F123="PVC-42/2mm",(Užs2!E123/1000)*Užs2!L123,0)+(IF(Užs2!G123="PVC-42/2mm",(Užs2!E123/1000)*Užs2!L123,0)+(IF(Užs2!I123="PVC-42/2mm",(Užs2!H123/1000)*Užs2!L123,0)+(IF(Užs2!J123="PVC-42/2mm",(Užs2!H123/1000)*Užs2!L123,0)))))</f>
        <v>0</v>
      </c>
      <c r="Z84" s="313">
        <f>SUM(IF(Užs2!F123="BESIULIS-08mm",(Užs2!E123/1000)*Užs2!L123,0)+(IF(Užs2!G123="BESIULIS-08mm",(Užs2!E123/1000)*Užs2!L123,0)+(IF(Užs2!I123="BESIULIS-08mm",(Užs2!H123/1000)*Užs2!L123,0)+(IF(Užs2!J123="BESIULIS-08mm",(Užs2!H123/1000)*Užs2!L123,0)))))</f>
        <v>0</v>
      </c>
      <c r="AA84" s="313">
        <f>SUM(IF(Užs2!F123="BESIULIS-1mm",(Užs2!E123/1000)*Užs2!L123,0)+(IF(Užs2!G123="BESIULIS-1mm",(Užs2!E123/1000)*Užs2!L123,0)+(IF(Užs2!I123="BESIULIS-1mm",(Užs2!H123/1000)*Užs2!L123,0)+(IF(Užs2!J123="BESIULIS-1mm",(Užs2!H123/1000)*Užs2!L123,0)))))</f>
        <v>0</v>
      </c>
      <c r="AB84" s="313">
        <f>SUM(IF(Užs2!F123="BESIULIS-2mm",(Užs2!E123/1000)*Užs2!L123,0)+(IF(Užs2!G123="BESIULIS-2mm",(Užs2!E123/1000)*Užs2!L123,0)+(IF(Užs2!I123="BESIULIS-2mm",(Užs2!H123/1000)*Užs2!L123,0)+(IF(Užs2!J123="BESIULIS-2mm",(Užs2!H123/1000)*Užs2!L123,0)))))</f>
        <v>0</v>
      </c>
      <c r="AC84" s="93">
        <f>SUM(IF(Užs2!F123="KLIEN-PVC-04mm",(Užs2!E123/1000)*Užs2!L123,0)+(IF(Užs2!G123="KLIEN-PVC-04mm",(Užs2!E123/1000)*Užs2!L123,0)+(IF(Užs2!I123="KLIEN-PVC-04mm",(Užs2!H123/1000)*Užs2!L123,0)+(IF(Užs2!J123="KLIEN-PVC-04mm",(Užs2!H123/1000)*Užs2!L123,0)))))</f>
        <v>0</v>
      </c>
      <c r="AD84" s="93">
        <f>SUM(IF(Užs2!F123="KLIEN-PVC-06mm",(Užs2!E123/1000)*Užs2!L123,0)+(IF(Užs2!G123="KLIEN-PVC-06mm",(Užs2!E123/1000)*Užs2!L123,0)+(IF(Užs2!I123="KLIEN-PVC-06mm",(Užs2!H123/1000)*Užs2!L123,0)+(IF(Užs2!J123="KLIEN-PVC-06mm",(Užs2!H123/1000)*Užs2!L123,0)))))</f>
        <v>0</v>
      </c>
      <c r="AE84" s="93">
        <f>SUM(IF(Užs2!F123="KLIEN-PVC-08mm",(Užs2!E123/1000)*Užs2!L123,0)+(IF(Užs2!G123="KLIEN-PVC-08mm",(Užs2!E123/1000)*Užs2!L123,0)+(IF(Užs2!I123="KLIEN-PVC-08mm",(Užs2!H123/1000)*Užs2!L123,0)+(IF(Užs2!J123="KLIEN-PVC-08mm",(Užs2!H123/1000)*Užs2!L123,0)))))</f>
        <v>0</v>
      </c>
      <c r="AF84" s="93">
        <f>SUM(IF(Užs2!F123="KLIEN-PVC-1mm",(Užs2!E123/1000)*Užs2!L123,0)+(IF(Užs2!G123="KLIEN-PVC-1mm",(Užs2!E123/1000)*Užs2!L123,0)+(IF(Užs2!I123="KLIEN-PVC-1mm",(Užs2!H123/1000)*Užs2!L123,0)+(IF(Užs2!J123="KLIEN-PVC-1mm",(Užs2!H123/1000)*Užs2!L123,0)))))</f>
        <v>0</v>
      </c>
      <c r="AG84" s="93">
        <f>SUM(IF(Užs2!F123="KLIEN-PVC-2mm",(Užs2!E123/1000)*Užs2!L123,0)+(IF(Užs2!G123="KLIEN-PVC-2mm",(Užs2!E123/1000)*Užs2!L123,0)+(IF(Užs2!I123="KLIEN-PVC-2mm",(Užs2!H123/1000)*Užs2!L123,0)+(IF(Užs2!J123="KLIEN-PVC-2mm",(Užs2!H123/1000)*Užs2!L123,0)))))</f>
        <v>0</v>
      </c>
      <c r="AH84" s="93">
        <f>SUM(IF(Užs2!F123="KLIEN-PVC-42/2mm",(Užs2!E123/1000)*Užs2!L123,0)+(IF(Užs2!G123="KLIEN-PVC-42/2mm",(Užs2!E123/1000)*Užs2!L123,0)+(IF(Užs2!I123="KLIEN-PVC-42/2mm",(Užs2!H123/1000)*Užs2!L123,0)+(IF(Užs2!J123="KLIEN-PVC-42/2mm",(Užs2!H123/1000)*Užs2!L123,0)))))</f>
        <v>0</v>
      </c>
      <c r="AI84" s="315">
        <f>SUM(IF(Užs2!F123="KLIEN-BESIUL-08mm",(Užs2!E123/1000)*Užs2!L123,0)+(IF(Užs2!G123="KLIEN-BESIUL-08mm",(Užs2!E123/1000)*Užs2!L123,0)+(IF(Užs2!I123="KLIEN-BESIUL-08mm",(Užs2!H123/1000)*Užs2!L123,0)+(IF(Užs2!J123="KLIEN-BESIUL-08mm",(Užs2!H123/1000)*Užs2!L123,0)))))</f>
        <v>0</v>
      </c>
      <c r="AJ84" s="315">
        <f>SUM(IF(Užs2!F123="KLIEN-BESIUL-1mm",(Užs2!E123/1000)*Užs2!L123,0)+(IF(Užs2!G123="KLIEN-BESIUL-1mm",(Užs2!E123/1000)*Užs2!L123,0)+(IF(Užs2!I123="KLIEN-BESIUL-1mm",(Užs2!H123/1000)*Užs2!L123,0)+(IF(Užs2!J123="KLIEN-BESIUL-1mm",(Užs2!H123/1000)*Užs2!L123,0)))))</f>
        <v>0</v>
      </c>
      <c r="AK84" s="315">
        <f>SUM(IF(Užs2!F123="KLIEN-BESIUL-2mm",(Užs2!E123/1000)*Užs2!L123,0)+(IF(Užs2!G123="KLIEN-BESIUL-2mm",(Užs2!E123/1000)*Užs2!L123,0)+(IF(Užs2!I123="KLIEN-BESIUL-2mm",(Užs2!H123/1000)*Užs2!L123,0)+(IF(Užs2!J123="KLIEN-BESIUL-2mm",(Užs2!H123/1000)*Užs2!L123,0)))))</f>
        <v>0</v>
      </c>
      <c r="AL84" s="94">
        <f>SUM(IF(Užs2!F123="NE-PL-PVC-04mm",(Užs2!E123/1000)*Užs2!L123,0)+(IF(Užs2!G123="NE-PL-PVC-04mm",(Užs2!E123/1000)*Užs2!L123,0)+(IF(Užs2!I123="NE-PL-PVC-04mm",(Užs2!H123/1000)*Užs2!L123,0)+(IF(Užs2!J123="NE-PL-PVC-04mm",(Užs2!H123/1000)*Užs2!L123,0)))))</f>
        <v>0</v>
      </c>
      <c r="AM84" s="94">
        <f>SUM(IF(Užs2!F123="NE-PL-PVC-06mm",(Užs2!E123/1000)*Užs2!L123,0)+(IF(Užs2!G123="NE-PL-PVC-06mm",(Užs2!E123/1000)*Užs2!L123,0)+(IF(Užs2!I123="NE-PL-PVC-06mm",(Užs2!H123/1000)*Užs2!L123,0)+(IF(Užs2!J123="NE-PL-PVC-06mm",(Užs2!H123/1000)*Užs2!L123,0)))))</f>
        <v>0</v>
      </c>
      <c r="AN84" s="94">
        <f>SUM(IF(Užs2!F123="NE-PL-PVC-08mm",(Užs2!E123/1000)*Užs2!L123,0)+(IF(Užs2!G123="NE-PL-PVC-08mm",(Užs2!E123/1000)*Užs2!L123,0)+(IF(Užs2!I123="NE-PL-PVC-08mm",(Užs2!H123/1000)*Užs2!L123,0)+(IF(Užs2!J123="NE-PL-PVC-08mm",(Užs2!H123/1000)*Užs2!L123,0)))))</f>
        <v>0</v>
      </c>
      <c r="AO84" s="94">
        <f>SUM(IF(Užs2!F123="NE-PL-PVC-1mm",(Užs2!E123/1000)*Užs2!L123,0)+(IF(Užs2!G123="NE-PL-PVC-1mm",(Užs2!E123/1000)*Užs2!L123,0)+(IF(Užs2!I123="NE-PL-PVC-1mm",(Užs2!H123/1000)*Užs2!L123,0)+(IF(Užs2!J123="NE-PL-PVC-1mm",(Užs2!H123/1000)*Užs2!L123,0)))))</f>
        <v>0</v>
      </c>
      <c r="AP84" s="94">
        <f>SUM(IF(Užs2!F123="NE-PL-PVC-2mm",(Užs2!E123/1000)*Užs2!L123,0)+(IF(Užs2!G123="NE-PL-PVC-2mm",(Užs2!E123/1000)*Užs2!L123,0)+(IF(Užs2!I123="NE-PL-PVC-2mm",(Užs2!H123/1000)*Užs2!L123,0)+(IF(Užs2!J123="NE-PL-PVC-2mm",(Užs2!H123/1000)*Užs2!L123,0)))))</f>
        <v>0</v>
      </c>
      <c r="AQ84" s="94">
        <f>SUM(IF(Užs2!F123="NE-PL-PVC-42/2mm",(Užs2!E123/1000)*Užs2!L123,0)+(IF(Užs2!G123="NE-PL-PVC-42/2mm",(Užs2!E123/1000)*Užs2!L123,0)+(IF(Užs2!I123="NE-PL-PVC-42/2mm",(Užs2!H123/1000)*Užs2!L123,0)+(IF(Užs2!J123="NE-PL-PVC-42/2mm",(Užs2!H123/1000)*Užs2!L123,0)))))</f>
        <v>0</v>
      </c>
      <c r="AR84" s="79"/>
    </row>
    <row r="85" spans="1:44" ht="16.8">
      <c r="A85" s="79"/>
      <c r="B85" s="79"/>
      <c r="C85" s="95"/>
      <c r="D85" s="79"/>
      <c r="E85" s="79"/>
      <c r="F85" s="79"/>
      <c r="G85" s="79"/>
      <c r="H85" s="79"/>
      <c r="I85" s="79"/>
      <c r="J85" s="79"/>
      <c r="K85" s="87">
        <v>84</v>
      </c>
      <c r="L85" s="88">
        <f>Užs2!L124</f>
        <v>0</v>
      </c>
      <c r="M85" s="89">
        <f>(Užs2!E124/1000)*(Užs2!H124/1000)*Užs2!L124</f>
        <v>0</v>
      </c>
      <c r="N85" s="90">
        <f>SUM(IF(Užs2!F124="MEL",(Užs2!E124/1000)*Užs2!L124,0)+(IF(Užs2!G124="MEL",(Užs2!E124/1000)*Užs2!L124,0)+(IF(Užs2!I124="MEL",(Užs2!H124/1000)*Užs2!L124,0)+(IF(Užs2!J124="MEL",(Užs2!H124/1000)*Užs2!L124,0)))))</f>
        <v>0</v>
      </c>
      <c r="O85" s="91">
        <f>SUM(IF(Užs2!F124="MEL-BALTAS",(Užs2!E124/1000)*Užs2!L124,0)+(IF(Užs2!G124="MEL-BALTAS",(Užs2!E124/1000)*Užs2!L124,0)+(IF(Užs2!I124="MEL-BALTAS",(Užs2!H124/1000)*Užs2!L124,0)+(IF(Užs2!J124="MEL-BALTAS",(Užs2!H124/1000)*Užs2!L124,0)))))</f>
        <v>0</v>
      </c>
      <c r="P85" s="91">
        <f>SUM(IF(Užs2!F124="MEL-PILKAS",(Užs2!E124/1000)*Užs2!L124,0)+(IF(Užs2!G124="MEL-PILKAS",(Užs2!E124/1000)*Užs2!L124,0)+(IF(Užs2!I124="MEL-PILKAS",(Užs2!H124/1000)*Užs2!L124,0)+(IF(Užs2!J124="MEL-PILKAS",(Užs2!H124/1000)*Užs2!L124,0)))))</f>
        <v>0</v>
      </c>
      <c r="Q85" s="91">
        <f>SUM(IF(Užs2!F124="MEL-KLIENTO",(Užs2!E124/1000)*Užs2!L124,0)+(IF(Užs2!G124="MEL-KLIENTO",(Užs2!E124/1000)*Užs2!L124,0)+(IF(Užs2!I124="MEL-KLIENTO",(Užs2!H124/1000)*Užs2!L124,0)+(IF(Užs2!J124="MEL-KLIENTO",(Užs2!H124/1000)*Užs2!L124,0)))))</f>
        <v>0</v>
      </c>
      <c r="R85" s="91">
        <f>SUM(IF(Užs2!F124="MEL-NE-PL",(Užs2!E124/1000)*Užs2!L124,0)+(IF(Užs2!G124="MEL-NE-PL",(Užs2!E124/1000)*Užs2!L124,0)+(IF(Užs2!I124="MEL-NE-PL",(Užs2!H124/1000)*Užs2!L124,0)+(IF(Užs2!J124="MEL-NE-PL",(Užs2!H124/1000)*Užs2!L124,0)))))</f>
        <v>0</v>
      </c>
      <c r="S85" s="91">
        <f>SUM(IF(Užs2!F124="MEL-40mm",(Užs2!E124/1000)*Užs2!L124,0)+(IF(Užs2!G124="MEL-40mm",(Užs2!E124/1000)*Užs2!L124,0)+(IF(Užs2!I124="MEL-40mm",(Užs2!H124/1000)*Užs2!L124,0)+(IF(Užs2!J124="MEL-40mm",(Užs2!H124/1000)*Užs2!L124,0)))))</f>
        <v>0</v>
      </c>
      <c r="T85" s="92">
        <f>SUM(IF(Užs2!F124="PVC-04mm",(Užs2!E124/1000)*Užs2!L124,0)+(IF(Užs2!G124="PVC-04mm",(Užs2!E124/1000)*Užs2!L124,0)+(IF(Užs2!I124="PVC-04mm",(Užs2!H124/1000)*Užs2!L124,0)+(IF(Užs2!J124="PVC-04mm",(Užs2!H124/1000)*Užs2!L124,0)))))</f>
        <v>0</v>
      </c>
      <c r="U85" s="92">
        <f>SUM(IF(Užs2!F124="PVC-06mm",(Užs2!E124/1000)*Užs2!L124,0)+(IF(Užs2!G124="PVC-06mm",(Užs2!E124/1000)*Užs2!L124,0)+(IF(Užs2!I124="PVC-06mm",(Užs2!H124/1000)*Užs2!L124,0)+(IF(Užs2!J124="PVC-06mm",(Užs2!H124/1000)*Užs2!L124,0)))))</f>
        <v>0</v>
      </c>
      <c r="V85" s="92">
        <f>SUM(IF(Užs2!F124="PVC-08mm",(Užs2!E124/1000)*Užs2!L124,0)+(IF(Užs2!G124="PVC-08mm",(Užs2!E124/1000)*Užs2!L124,0)+(IF(Užs2!I124="PVC-08mm",(Užs2!H124/1000)*Užs2!L124,0)+(IF(Užs2!J124="PVC-08mm",(Užs2!H124/1000)*Užs2!L124,0)))))</f>
        <v>0</v>
      </c>
      <c r="W85" s="92">
        <f>SUM(IF(Užs2!F124="PVC-1mm",(Užs2!E124/1000)*Užs2!L124,0)+(IF(Užs2!G124="PVC-1mm",(Užs2!E124/1000)*Užs2!L124,0)+(IF(Užs2!I124="PVC-1mm",(Užs2!H124/1000)*Užs2!L124,0)+(IF(Užs2!J124="PVC-1mm",(Užs2!H124/1000)*Užs2!L124,0)))))</f>
        <v>0</v>
      </c>
      <c r="X85" s="92">
        <f>SUM(IF(Užs2!F124="PVC-2mm",(Užs2!E124/1000)*Užs2!L124,0)+(IF(Užs2!G124="PVC-2mm",(Užs2!E124/1000)*Užs2!L124,0)+(IF(Užs2!I124="PVC-2mm",(Užs2!H124/1000)*Užs2!L124,0)+(IF(Užs2!J124="PVC-2mm",(Užs2!H124/1000)*Užs2!L124,0)))))</f>
        <v>0</v>
      </c>
      <c r="Y85" s="92">
        <f>SUM(IF(Užs2!F124="PVC-42/2mm",(Užs2!E124/1000)*Užs2!L124,0)+(IF(Užs2!G124="PVC-42/2mm",(Užs2!E124/1000)*Užs2!L124,0)+(IF(Užs2!I124="PVC-42/2mm",(Užs2!H124/1000)*Užs2!L124,0)+(IF(Užs2!J124="PVC-42/2mm",(Užs2!H124/1000)*Užs2!L124,0)))))</f>
        <v>0</v>
      </c>
      <c r="Z85" s="313">
        <f>SUM(IF(Užs2!F124="BESIULIS-08mm",(Užs2!E124/1000)*Užs2!L124,0)+(IF(Užs2!G124="BESIULIS-08mm",(Užs2!E124/1000)*Užs2!L124,0)+(IF(Užs2!I124="BESIULIS-08mm",(Užs2!H124/1000)*Užs2!L124,0)+(IF(Užs2!J124="BESIULIS-08mm",(Užs2!H124/1000)*Užs2!L124,0)))))</f>
        <v>0</v>
      </c>
      <c r="AA85" s="313">
        <f>SUM(IF(Užs2!F124="BESIULIS-1mm",(Užs2!E124/1000)*Užs2!L124,0)+(IF(Užs2!G124="BESIULIS-1mm",(Užs2!E124/1000)*Užs2!L124,0)+(IF(Užs2!I124="BESIULIS-1mm",(Užs2!H124/1000)*Užs2!L124,0)+(IF(Užs2!J124="BESIULIS-1mm",(Užs2!H124/1000)*Užs2!L124,0)))))</f>
        <v>0</v>
      </c>
      <c r="AB85" s="313">
        <f>SUM(IF(Užs2!F124="BESIULIS-2mm",(Užs2!E124/1000)*Užs2!L124,0)+(IF(Užs2!G124="BESIULIS-2mm",(Užs2!E124/1000)*Užs2!L124,0)+(IF(Užs2!I124="BESIULIS-2mm",(Užs2!H124/1000)*Užs2!L124,0)+(IF(Užs2!J124="BESIULIS-2mm",(Užs2!H124/1000)*Užs2!L124,0)))))</f>
        <v>0</v>
      </c>
      <c r="AC85" s="93">
        <f>SUM(IF(Užs2!F124="KLIEN-PVC-04mm",(Užs2!E124/1000)*Užs2!L124,0)+(IF(Užs2!G124="KLIEN-PVC-04mm",(Užs2!E124/1000)*Užs2!L124,0)+(IF(Užs2!I124="KLIEN-PVC-04mm",(Užs2!H124/1000)*Užs2!L124,0)+(IF(Užs2!J124="KLIEN-PVC-04mm",(Užs2!H124/1000)*Užs2!L124,0)))))</f>
        <v>0</v>
      </c>
      <c r="AD85" s="93">
        <f>SUM(IF(Užs2!F124="KLIEN-PVC-06mm",(Užs2!E124/1000)*Užs2!L124,0)+(IF(Užs2!G124="KLIEN-PVC-06mm",(Užs2!E124/1000)*Užs2!L124,0)+(IF(Užs2!I124="KLIEN-PVC-06mm",(Užs2!H124/1000)*Užs2!L124,0)+(IF(Užs2!J124="KLIEN-PVC-06mm",(Užs2!H124/1000)*Užs2!L124,0)))))</f>
        <v>0</v>
      </c>
      <c r="AE85" s="93">
        <f>SUM(IF(Užs2!F124="KLIEN-PVC-08mm",(Užs2!E124/1000)*Užs2!L124,0)+(IF(Užs2!G124="KLIEN-PVC-08mm",(Užs2!E124/1000)*Užs2!L124,0)+(IF(Užs2!I124="KLIEN-PVC-08mm",(Užs2!H124/1000)*Užs2!L124,0)+(IF(Užs2!J124="KLIEN-PVC-08mm",(Užs2!H124/1000)*Užs2!L124,0)))))</f>
        <v>0</v>
      </c>
      <c r="AF85" s="93">
        <f>SUM(IF(Užs2!F124="KLIEN-PVC-1mm",(Užs2!E124/1000)*Užs2!L124,0)+(IF(Užs2!G124="KLIEN-PVC-1mm",(Užs2!E124/1000)*Užs2!L124,0)+(IF(Užs2!I124="KLIEN-PVC-1mm",(Užs2!H124/1000)*Užs2!L124,0)+(IF(Užs2!J124="KLIEN-PVC-1mm",(Užs2!H124/1000)*Užs2!L124,0)))))</f>
        <v>0</v>
      </c>
      <c r="AG85" s="93">
        <f>SUM(IF(Užs2!F124="KLIEN-PVC-2mm",(Užs2!E124/1000)*Užs2!L124,0)+(IF(Užs2!G124="KLIEN-PVC-2mm",(Užs2!E124/1000)*Užs2!L124,0)+(IF(Užs2!I124="KLIEN-PVC-2mm",(Užs2!H124/1000)*Užs2!L124,0)+(IF(Užs2!J124="KLIEN-PVC-2mm",(Užs2!H124/1000)*Užs2!L124,0)))))</f>
        <v>0</v>
      </c>
      <c r="AH85" s="93">
        <f>SUM(IF(Užs2!F124="KLIEN-PVC-42/2mm",(Užs2!E124/1000)*Užs2!L124,0)+(IF(Užs2!G124="KLIEN-PVC-42/2mm",(Užs2!E124/1000)*Užs2!L124,0)+(IF(Užs2!I124="KLIEN-PVC-42/2mm",(Užs2!H124/1000)*Užs2!L124,0)+(IF(Užs2!J124="KLIEN-PVC-42/2mm",(Užs2!H124/1000)*Užs2!L124,0)))))</f>
        <v>0</v>
      </c>
      <c r="AI85" s="315">
        <f>SUM(IF(Užs2!F124="KLIEN-BESIUL-08mm",(Užs2!E124/1000)*Užs2!L124,0)+(IF(Užs2!G124="KLIEN-BESIUL-08mm",(Užs2!E124/1000)*Užs2!L124,0)+(IF(Užs2!I124="KLIEN-BESIUL-08mm",(Užs2!H124/1000)*Užs2!L124,0)+(IF(Užs2!J124="KLIEN-BESIUL-08mm",(Užs2!H124/1000)*Užs2!L124,0)))))</f>
        <v>0</v>
      </c>
      <c r="AJ85" s="315">
        <f>SUM(IF(Užs2!F124="KLIEN-BESIUL-1mm",(Užs2!E124/1000)*Užs2!L124,0)+(IF(Užs2!G124="KLIEN-BESIUL-1mm",(Užs2!E124/1000)*Užs2!L124,0)+(IF(Užs2!I124="KLIEN-BESIUL-1mm",(Užs2!H124/1000)*Užs2!L124,0)+(IF(Užs2!J124="KLIEN-BESIUL-1mm",(Užs2!H124/1000)*Užs2!L124,0)))))</f>
        <v>0</v>
      </c>
      <c r="AK85" s="315">
        <f>SUM(IF(Užs2!F124="KLIEN-BESIUL-2mm",(Užs2!E124/1000)*Užs2!L124,0)+(IF(Užs2!G124="KLIEN-BESIUL-2mm",(Užs2!E124/1000)*Užs2!L124,0)+(IF(Užs2!I124="KLIEN-BESIUL-2mm",(Užs2!H124/1000)*Užs2!L124,0)+(IF(Užs2!J124="KLIEN-BESIUL-2mm",(Užs2!H124/1000)*Užs2!L124,0)))))</f>
        <v>0</v>
      </c>
      <c r="AL85" s="94">
        <f>SUM(IF(Užs2!F124="NE-PL-PVC-04mm",(Užs2!E124/1000)*Užs2!L124,0)+(IF(Užs2!G124="NE-PL-PVC-04mm",(Užs2!E124/1000)*Užs2!L124,0)+(IF(Užs2!I124="NE-PL-PVC-04mm",(Užs2!H124/1000)*Užs2!L124,0)+(IF(Užs2!J124="NE-PL-PVC-04mm",(Užs2!H124/1000)*Užs2!L124,0)))))</f>
        <v>0</v>
      </c>
      <c r="AM85" s="94">
        <f>SUM(IF(Užs2!F124="NE-PL-PVC-06mm",(Užs2!E124/1000)*Užs2!L124,0)+(IF(Užs2!G124="NE-PL-PVC-06mm",(Užs2!E124/1000)*Užs2!L124,0)+(IF(Užs2!I124="NE-PL-PVC-06mm",(Užs2!H124/1000)*Užs2!L124,0)+(IF(Užs2!J124="NE-PL-PVC-06mm",(Užs2!H124/1000)*Užs2!L124,0)))))</f>
        <v>0</v>
      </c>
      <c r="AN85" s="94">
        <f>SUM(IF(Užs2!F124="NE-PL-PVC-08mm",(Užs2!E124/1000)*Užs2!L124,0)+(IF(Užs2!G124="NE-PL-PVC-08mm",(Užs2!E124/1000)*Užs2!L124,0)+(IF(Užs2!I124="NE-PL-PVC-08mm",(Užs2!H124/1000)*Užs2!L124,0)+(IF(Užs2!J124="NE-PL-PVC-08mm",(Užs2!H124/1000)*Užs2!L124,0)))))</f>
        <v>0</v>
      </c>
      <c r="AO85" s="94">
        <f>SUM(IF(Užs2!F124="NE-PL-PVC-1mm",(Užs2!E124/1000)*Užs2!L124,0)+(IF(Užs2!G124="NE-PL-PVC-1mm",(Užs2!E124/1000)*Užs2!L124,0)+(IF(Užs2!I124="NE-PL-PVC-1mm",(Užs2!H124/1000)*Užs2!L124,0)+(IF(Užs2!J124="NE-PL-PVC-1mm",(Užs2!H124/1000)*Užs2!L124,0)))))</f>
        <v>0</v>
      </c>
      <c r="AP85" s="94">
        <f>SUM(IF(Užs2!F124="NE-PL-PVC-2mm",(Užs2!E124/1000)*Užs2!L124,0)+(IF(Užs2!G124="NE-PL-PVC-2mm",(Užs2!E124/1000)*Užs2!L124,0)+(IF(Užs2!I124="NE-PL-PVC-2mm",(Užs2!H124/1000)*Užs2!L124,0)+(IF(Užs2!J124="NE-PL-PVC-2mm",(Užs2!H124/1000)*Užs2!L124,0)))))</f>
        <v>0</v>
      </c>
      <c r="AQ85" s="94">
        <f>SUM(IF(Užs2!F124="NE-PL-PVC-42/2mm",(Užs2!E124/1000)*Užs2!L124,0)+(IF(Užs2!G124="NE-PL-PVC-42/2mm",(Užs2!E124/1000)*Užs2!L124,0)+(IF(Užs2!I124="NE-PL-PVC-42/2mm",(Užs2!H124/1000)*Užs2!L124,0)+(IF(Užs2!J124="NE-PL-PVC-42/2mm",(Užs2!H124/1000)*Užs2!L124,0)))))</f>
        <v>0</v>
      </c>
      <c r="AR85" s="79"/>
    </row>
    <row r="86" spans="1:44" ht="16.8">
      <c r="A86" s="79"/>
      <c r="B86" s="79"/>
      <c r="C86" s="95"/>
      <c r="D86" s="79"/>
      <c r="E86" s="79"/>
      <c r="F86" s="79"/>
      <c r="G86" s="79"/>
      <c r="H86" s="79"/>
      <c r="I86" s="79"/>
      <c r="J86" s="79"/>
      <c r="K86" s="87">
        <v>85</v>
      </c>
      <c r="L86" s="88">
        <f>Užs2!L125</f>
        <v>0</v>
      </c>
      <c r="M86" s="89">
        <f>(Užs2!E125/1000)*(Užs2!H125/1000)*Užs2!L125</f>
        <v>0</v>
      </c>
      <c r="N86" s="90">
        <f>SUM(IF(Užs2!F125="MEL",(Užs2!E125/1000)*Užs2!L125,0)+(IF(Užs2!G125="MEL",(Užs2!E125/1000)*Užs2!L125,0)+(IF(Užs2!I125="MEL",(Užs2!H125/1000)*Užs2!L125,0)+(IF(Užs2!J125="MEL",(Užs2!H125/1000)*Užs2!L125,0)))))</f>
        <v>0</v>
      </c>
      <c r="O86" s="91">
        <f>SUM(IF(Užs2!F125="MEL-BALTAS",(Užs2!E125/1000)*Užs2!L125,0)+(IF(Užs2!G125="MEL-BALTAS",(Užs2!E125/1000)*Užs2!L125,0)+(IF(Užs2!I125="MEL-BALTAS",(Užs2!H125/1000)*Užs2!L125,0)+(IF(Užs2!J125="MEL-BALTAS",(Užs2!H125/1000)*Užs2!L125,0)))))</f>
        <v>0</v>
      </c>
      <c r="P86" s="91">
        <f>SUM(IF(Užs2!F125="MEL-PILKAS",(Užs2!E125/1000)*Užs2!L125,0)+(IF(Užs2!G125="MEL-PILKAS",(Užs2!E125/1000)*Užs2!L125,0)+(IF(Užs2!I125="MEL-PILKAS",(Užs2!H125/1000)*Užs2!L125,0)+(IF(Užs2!J125="MEL-PILKAS",(Užs2!H125/1000)*Užs2!L125,0)))))</f>
        <v>0</v>
      </c>
      <c r="Q86" s="91">
        <f>SUM(IF(Užs2!F125="MEL-KLIENTO",(Užs2!E125/1000)*Užs2!L125,0)+(IF(Užs2!G125="MEL-KLIENTO",(Užs2!E125/1000)*Užs2!L125,0)+(IF(Užs2!I125="MEL-KLIENTO",(Užs2!H125/1000)*Užs2!L125,0)+(IF(Užs2!J125="MEL-KLIENTO",(Užs2!H125/1000)*Užs2!L125,0)))))</f>
        <v>0</v>
      </c>
      <c r="R86" s="91">
        <f>SUM(IF(Užs2!F125="MEL-NE-PL",(Užs2!E125/1000)*Užs2!L125,0)+(IF(Užs2!G125="MEL-NE-PL",(Užs2!E125/1000)*Užs2!L125,0)+(IF(Užs2!I125="MEL-NE-PL",(Užs2!H125/1000)*Užs2!L125,0)+(IF(Užs2!J125="MEL-NE-PL",(Užs2!H125/1000)*Užs2!L125,0)))))</f>
        <v>0</v>
      </c>
      <c r="S86" s="91">
        <f>SUM(IF(Užs2!F125="MEL-40mm",(Užs2!E125/1000)*Užs2!L125,0)+(IF(Užs2!G125="MEL-40mm",(Užs2!E125/1000)*Užs2!L125,0)+(IF(Užs2!I125="MEL-40mm",(Užs2!H125/1000)*Užs2!L125,0)+(IF(Užs2!J125="MEL-40mm",(Užs2!H125/1000)*Užs2!L125,0)))))</f>
        <v>0</v>
      </c>
      <c r="T86" s="92">
        <f>SUM(IF(Užs2!F125="PVC-04mm",(Užs2!E125/1000)*Užs2!L125,0)+(IF(Užs2!G125="PVC-04mm",(Užs2!E125/1000)*Užs2!L125,0)+(IF(Užs2!I125="PVC-04mm",(Užs2!H125/1000)*Užs2!L125,0)+(IF(Užs2!J125="PVC-04mm",(Užs2!H125/1000)*Užs2!L125,0)))))</f>
        <v>0</v>
      </c>
      <c r="U86" s="92">
        <f>SUM(IF(Užs2!F125="PVC-06mm",(Užs2!E125/1000)*Užs2!L125,0)+(IF(Užs2!G125="PVC-06mm",(Užs2!E125/1000)*Užs2!L125,0)+(IF(Užs2!I125="PVC-06mm",(Užs2!H125/1000)*Užs2!L125,0)+(IF(Užs2!J125="PVC-06mm",(Užs2!H125/1000)*Užs2!L125,0)))))</f>
        <v>0</v>
      </c>
      <c r="V86" s="92">
        <f>SUM(IF(Užs2!F125="PVC-08mm",(Užs2!E125/1000)*Užs2!L125,0)+(IF(Užs2!G125="PVC-08mm",(Užs2!E125/1000)*Užs2!L125,0)+(IF(Užs2!I125="PVC-08mm",(Užs2!H125/1000)*Užs2!L125,0)+(IF(Užs2!J125="PVC-08mm",(Užs2!H125/1000)*Užs2!L125,0)))))</f>
        <v>0</v>
      </c>
      <c r="W86" s="92">
        <f>SUM(IF(Užs2!F125="PVC-1mm",(Užs2!E125/1000)*Užs2!L125,0)+(IF(Užs2!G125="PVC-1mm",(Užs2!E125/1000)*Užs2!L125,0)+(IF(Užs2!I125="PVC-1mm",(Užs2!H125/1000)*Užs2!L125,0)+(IF(Užs2!J125="PVC-1mm",(Užs2!H125/1000)*Užs2!L125,0)))))</f>
        <v>0</v>
      </c>
      <c r="X86" s="92">
        <f>SUM(IF(Užs2!F125="PVC-2mm",(Užs2!E125/1000)*Užs2!L125,0)+(IF(Užs2!G125="PVC-2mm",(Užs2!E125/1000)*Užs2!L125,0)+(IF(Užs2!I125="PVC-2mm",(Užs2!H125/1000)*Užs2!L125,0)+(IF(Užs2!J125="PVC-2mm",(Užs2!H125/1000)*Užs2!L125,0)))))</f>
        <v>0</v>
      </c>
      <c r="Y86" s="92">
        <f>SUM(IF(Užs2!F125="PVC-42/2mm",(Užs2!E125/1000)*Užs2!L125,0)+(IF(Užs2!G125="PVC-42/2mm",(Užs2!E125/1000)*Užs2!L125,0)+(IF(Užs2!I125="PVC-42/2mm",(Užs2!H125/1000)*Užs2!L125,0)+(IF(Užs2!J125="PVC-42/2mm",(Užs2!H125/1000)*Užs2!L125,0)))))</f>
        <v>0</v>
      </c>
      <c r="Z86" s="313">
        <f>SUM(IF(Užs2!F125="BESIULIS-08mm",(Užs2!E125/1000)*Užs2!L125,0)+(IF(Užs2!G125="BESIULIS-08mm",(Užs2!E125/1000)*Užs2!L125,0)+(IF(Užs2!I125="BESIULIS-08mm",(Užs2!H125/1000)*Užs2!L125,0)+(IF(Užs2!J125="BESIULIS-08mm",(Užs2!H125/1000)*Užs2!L125,0)))))</f>
        <v>0</v>
      </c>
      <c r="AA86" s="313">
        <f>SUM(IF(Užs2!F125="BESIULIS-1mm",(Užs2!E125/1000)*Užs2!L125,0)+(IF(Užs2!G125="BESIULIS-1mm",(Užs2!E125/1000)*Užs2!L125,0)+(IF(Užs2!I125="BESIULIS-1mm",(Užs2!H125/1000)*Užs2!L125,0)+(IF(Užs2!J125="BESIULIS-1mm",(Užs2!H125/1000)*Užs2!L125,0)))))</f>
        <v>0</v>
      </c>
      <c r="AB86" s="313">
        <f>SUM(IF(Užs2!F125="BESIULIS-2mm",(Užs2!E125/1000)*Užs2!L125,0)+(IF(Užs2!G125="BESIULIS-2mm",(Užs2!E125/1000)*Užs2!L125,0)+(IF(Užs2!I125="BESIULIS-2mm",(Užs2!H125/1000)*Užs2!L125,0)+(IF(Užs2!J125="BESIULIS-2mm",(Užs2!H125/1000)*Užs2!L125,0)))))</f>
        <v>0</v>
      </c>
      <c r="AC86" s="93">
        <f>SUM(IF(Užs2!F125="KLIEN-PVC-04mm",(Užs2!E125/1000)*Užs2!L125,0)+(IF(Užs2!G125="KLIEN-PVC-04mm",(Užs2!E125/1000)*Užs2!L125,0)+(IF(Užs2!I125="KLIEN-PVC-04mm",(Užs2!H125/1000)*Užs2!L125,0)+(IF(Užs2!J125="KLIEN-PVC-04mm",(Užs2!H125/1000)*Užs2!L125,0)))))</f>
        <v>0</v>
      </c>
      <c r="AD86" s="93">
        <f>SUM(IF(Užs2!F125="KLIEN-PVC-06mm",(Užs2!E125/1000)*Užs2!L125,0)+(IF(Užs2!G125="KLIEN-PVC-06mm",(Užs2!E125/1000)*Užs2!L125,0)+(IF(Užs2!I125="KLIEN-PVC-06mm",(Užs2!H125/1000)*Užs2!L125,0)+(IF(Užs2!J125="KLIEN-PVC-06mm",(Užs2!H125/1000)*Užs2!L125,0)))))</f>
        <v>0</v>
      </c>
      <c r="AE86" s="93">
        <f>SUM(IF(Užs2!F125="KLIEN-PVC-08mm",(Užs2!E125/1000)*Užs2!L125,0)+(IF(Užs2!G125="KLIEN-PVC-08mm",(Užs2!E125/1000)*Užs2!L125,0)+(IF(Užs2!I125="KLIEN-PVC-08mm",(Užs2!H125/1000)*Užs2!L125,0)+(IF(Užs2!J125="KLIEN-PVC-08mm",(Užs2!H125/1000)*Užs2!L125,0)))))</f>
        <v>0</v>
      </c>
      <c r="AF86" s="93">
        <f>SUM(IF(Užs2!F125="KLIEN-PVC-1mm",(Užs2!E125/1000)*Užs2!L125,0)+(IF(Užs2!G125="KLIEN-PVC-1mm",(Užs2!E125/1000)*Užs2!L125,0)+(IF(Užs2!I125="KLIEN-PVC-1mm",(Užs2!H125/1000)*Užs2!L125,0)+(IF(Užs2!J125="KLIEN-PVC-1mm",(Užs2!H125/1000)*Užs2!L125,0)))))</f>
        <v>0</v>
      </c>
      <c r="AG86" s="93">
        <f>SUM(IF(Užs2!F125="KLIEN-PVC-2mm",(Užs2!E125/1000)*Užs2!L125,0)+(IF(Užs2!G125="KLIEN-PVC-2mm",(Užs2!E125/1000)*Užs2!L125,0)+(IF(Užs2!I125="KLIEN-PVC-2mm",(Užs2!H125/1000)*Užs2!L125,0)+(IF(Užs2!J125="KLIEN-PVC-2mm",(Užs2!H125/1000)*Užs2!L125,0)))))</f>
        <v>0</v>
      </c>
      <c r="AH86" s="93">
        <f>SUM(IF(Užs2!F125="KLIEN-PVC-42/2mm",(Užs2!E125/1000)*Užs2!L125,0)+(IF(Užs2!G125="KLIEN-PVC-42/2mm",(Užs2!E125/1000)*Užs2!L125,0)+(IF(Užs2!I125="KLIEN-PVC-42/2mm",(Užs2!H125/1000)*Užs2!L125,0)+(IF(Užs2!J125="KLIEN-PVC-42/2mm",(Užs2!H125/1000)*Užs2!L125,0)))))</f>
        <v>0</v>
      </c>
      <c r="AI86" s="315">
        <f>SUM(IF(Užs2!F125="KLIEN-BESIUL-08mm",(Užs2!E125/1000)*Užs2!L125,0)+(IF(Užs2!G125="KLIEN-BESIUL-08mm",(Užs2!E125/1000)*Užs2!L125,0)+(IF(Užs2!I125="KLIEN-BESIUL-08mm",(Užs2!H125/1000)*Užs2!L125,0)+(IF(Užs2!J125="KLIEN-BESIUL-08mm",(Užs2!H125/1000)*Užs2!L125,0)))))</f>
        <v>0</v>
      </c>
      <c r="AJ86" s="315">
        <f>SUM(IF(Užs2!F125="KLIEN-BESIUL-1mm",(Užs2!E125/1000)*Užs2!L125,0)+(IF(Užs2!G125="KLIEN-BESIUL-1mm",(Užs2!E125/1000)*Užs2!L125,0)+(IF(Užs2!I125="KLIEN-BESIUL-1mm",(Užs2!H125/1000)*Užs2!L125,0)+(IF(Užs2!J125="KLIEN-BESIUL-1mm",(Užs2!H125/1000)*Užs2!L125,0)))))</f>
        <v>0</v>
      </c>
      <c r="AK86" s="315">
        <f>SUM(IF(Užs2!F125="KLIEN-BESIUL-2mm",(Užs2!E125/1000)*Užs2!L125,0)+(IF(Užs2!G125="KLIEN-BESIUL-2mm",(Užs2!E125/1000)*Užs2!L125,0)+(IF(Užs2!I125="KLIEN-BESIUL-2mm",(Užs2!H125/1000)*Užs2!L125,0)+(IF(Užs2!J125="KLIEN-BESIUL-2mm",(Užs2!H125/1000)*Užs2!L125,0)))))</f>
        <v>0</v>
      </c>
      <c r="AL86" s="94">
        <f>SUM(IF(Užs2!F125="NE-PL-PVC-04mm",(Užs2!E125/1000)*Užs2!L125,0)+(IF(Užs2!G125="NE-PL-PVC-04mm",(Užs2!E125/1000)*Užs2!L125,0)+(IF(Užs2!I125="NE-PL-PVC-04mm",(Užs2!H125/1000)*Užs2!L125,0)+(IF(Užs2!J125="NE-PL-PVC-04mm",(Užs2!H125/1000)*Užs2!L125,0)))))</f>
        <v>0</v>
      </c>
      <c r="AM86" s="94">
        <f>SUM(IF(Užs2!F125="NE-PL-PVC-06mm",(Užs2!E125/1000)*Užs2!L125,0)+(IF(Užs2!G125="NE-PL-PVC-06mm",(Užs2!E125/1000)*Užs2!L125,0)+(IF(Užs2!I125="NE-PL-PVC-06mm",(Užs2!H125/1000)*Užs2!L125,0)+(IF(Užs2!J125="NE-PL-PVC-06mm",(Užs2!H125/1000)*Užs2!L125,0)))))</f>
        <v>0</v>
      </c>
      <c r="AN86" s="94">
        <f>SUM(IF(Užs2!F125="NE-PL-PVC-08mm",(Užs2!E125/1000)*Užs2!L125,0)+(IF(Užs2!G125="NE-PL-PVC-08mm",(Užs2!E125/1000)*Užs2!L125,0)+(IF(Užs2!I125="NE-PL-PVC-08mm",(Užs2!H125/1000)*Užs2!L125,0)+(IF(Užs2!J125="NE-PL-PVC-08mm",(Užs2!H125/1000)*Užs2!L125,0)))))</f>
        <v>0</v>
      </c>
      <c r="AO86" s="94">
        <f>SUM(IF(Užs2!F125="NE-PL-PVC-1mm",(Užs2!E125/1000)*Užs2!L125,0)+(IF(Užs2!G125="NE-PL-PVC-1mm",(Užs2!E125/1000)*Užs2!L125,0)+(IF(Užs2!I125="NE-PL-PVC-1mm",(Užs2!H125/1000)*Užs2!L125,0)+(IF(Užs2!J125="NE-PL-PVC-1mm",(Užs2!H125/1000)*Užs2!L125,0)))))</f>
        <v>0</v>
      </c>
      <c r="AP86" s="94">
        <f>SUM(IF(Užs2!F125="NE-PL-PVC-2mm",(Užs2!E125/1000)*Užs2!L125,0)+(IF(Užs2!G125="NE-PL-PVC-2mm",(Užs2!E125/1000)*Užs2!L125,0)+(IF(Užs2!I125="NE-PL-PVC-2mm",(Užs2!H125/1000)*Užs2!L125,0)+(IF(Užs2!J125="NE-PL-PVC-2mm",(Užs2!H125/1000)*Užs2!L125,0)))))</f>
        <v>0</v>
      </c>
      <c r="AQ86" s="94">
        <f>SUM(IF(Užs2!F125="NE-PL-PVC-42/2mm",(Užs2!E125/1000)*Užs2!L125,0)+(IF(Užs2!G125="NE-PL-PVC-42/2mm",(Užs2!E125/1000)*Užs2!L125,0)+(IF(Užs2!I125="NE-PL-PVC-42/2mm",(Užs2!H125/1000)*Užs2!L125,0)+(IF(Užs2!J125="NE-PL-PVC-42/2mm",(Užs2!H125/1000)*Užs2!L125,0)))))</f>
        <v>0</v>
      </c>
      <c r="AR86" s="79"/>
    </row>
    <row r="87" spans="1:44" ht="16.8">
      <c r="A87" s="79"/>
      <c r="B87" s="79"/>
      <c r="C87" s="95"/>
      <c r="D87" s="79"/>
      <c r="E87" s="79"/>
      <c r="F87" s="79"/>
      <c r="G87" s="79"/>
      <c r="H87" s="79"/>
      <c r="I87" s="79"/>
      <c r="J87" s="79"/>
      <c r="K87" s="87">
        <v>86</v>
      </c>
      <c r="L87" s="88">
        <f>Užs2!L126</f>
        <v>0</v>
      </c>
      <c r="M87" s="89">
        <f>(Užs2!E126/1000)*(Užs2!H126/1000)*Užs2!L126</f>
        <v>0</v>
      </c>
      <c r="N87" s="90">
        <f>SUM(IF(Užs2!F126="MEL",(Užs2!E126/1000)*Užs2!L126,0)+(IF(Užs2!G126="MEL",(Užs2!E126/1000)*Užs2!L126,0)+(IF(Užs2!I126="MEL",(Užs2!H126/1000)*Užs2!L126,0)+(IF(Užs2!J126="MEL",(Užs2!H126/1000)*Užs2!L126,0)))))</f>
        <v>0</v>
      </c>
      <c r="O87" s="91">
        <f>SUM(IF(Užs2!F126="MEL-BALTAS",(Užs2!E126/1000)*Užs2!L126,0)+(IF(Užs2!G126="MEL-BALTAS",(Užs2!E126/1000)*Užs2!L126,0)+(IF(Užs2!I126="MEL-BALTAS",(Užs2!H126/1000)*Užs2!L126,0)+(IF(Užs2!J126="MEL-BALTAS",(Užs2!H126/1000)*Užs2!L126,0)))))</f>
        <v>0</v>
      </c>
      <c r="P87" s="91">
        <f>SUM(IF(Užs2!F126="MEL-PILKAS",(Užs2!E126/1000)*Užs2!L126,0)+(IF(Užs2!G126="MEL-PILKAS",(Užs2!E126/1000)*Užs2!L126,0)+(IF(Užs2!I126="MEL-PILKAS",(Užs2!H126/1000)*Užs2!L126,0)+(IF(Užs2!J126="MEL-PILKAS",(Užs2!H126/1000)*Užs2!L126,0)))))</f>
        <v>0</v>
      </c>
      <c r="Q87" s="91">
        <f>SUM(IF(Užs2!F126="MEL-KLIENTO",(Užs2!E126/1000)*Užs2!L126,0)+(IF(Užs2!G126="MEL-KLIENTO",(Užs2!E126/1000)*Užs2!L126,0)+(IF(Užs2!I126="MEL-KLIENTO",(Užs2!H126/1000)*Užs2!L126,0)+(IF(Užs2!J126="MEL-KLIENTO",(Užs2!H126/1000)*Užs2!L126,0)))))</f>
        <v>0</v>
      </c>
      <c r="R87" s="91">
        <f>SUM(IF(Užs2!F126="MEL-NE-PL",(Užs2!E126/1000)*Užs2!L126,0)+(IF(Užs2!G126="MEL-NE-PL",(Užs2!E126/1000)*Užs2!L126,0)+(IF(Užs2!I126="MEL-NE-PL",(Užs2!H126/1000)*Užs2!L126,0)+(IF(Užs2!J126="MEL-NE-PL",(Užs2!H126/1000)*Užs2!L126,0)))))</f>
        <v>0</v>
      </c>
      <c r="S87" s="91">
        <f>SUM(IF(Užs2!F126="MEL-40mm",(Užs2!E126/1000)*Užs2!L126,0)+(IF(Užs2!G126="MEL-40mm",(Užs2!E126/1000)*Užs2!L126,0)+(IF(Užs2!I126="MEL-40mm",(Užs2!H126/1000)*Užs2!L126,0)+(IF(Užs2!J126="MEL-40mm",(Užs2!H126/1000)*Užs2!L126,0)))))</f>
        <v>0</v>
      </c>
      <c r="T87" s="92">
        <f>SUM(IF(Užs2!F126="PVC-04mm",(Užs2!E126/1000)*Užs2!L126,0)+(IF(Užs2!G126="PVC-04mm",(Užs2!E126/1000)*Užs2!L126,0)+(IF(Užs2!I126="PVC-04mm",(Užs2!H126/1000)*Užs2!L126,0)+(IF(Užs2!J126="PVC-04mm",(Užs2!H126/1000)*Užs2!L126,0)))))</f>
        <v>0</v>
      </c>
      <c r="U87" s="92">
        <f>SUM(IF(Užs2!F126="PVC-06mm",(Užs2!E126/1000)*Užs2!L126,0)+(IF(Užs2!G126="PVC-06mm",(Užs2!E126/1000)*Užs2!L126,0)+(IF(Užs2!I126="PVC-06mm",(Užs2!H126/1000)*Užs2!L126,0)+(IF(Užs2!J126="PVC-06mm",(Užs2!H126/1000)*Užs2!L126,0)))))</f>
        <v>0</v>
      </c>
      <c r="V87" s="92">
        <f>SUM(IF(Užs2!F126="PVC-08mm",(Užs2!E126/1000)*Užs2!L126,0)+(IF(Užs2!G126="PVC-08mm",(Užs2!E126/1000)*Užs2!L126,0)+(IF(Užs2!I126="PVC-08mm",(Užs2!H126/1000)*Užs2!L126,0)+(IF(Užs2!J126="PVC-08mm",(Užs2!H126/1000)*Užs2!L126,0)))))</f>
        <v>0</v>
      </c>
      <c r="W87" s="92">
        <f>SUM(IF(Užs2!F126="PVC-1mm",(Užs2!E126/1000)*Užs2!L126,0)+(IF(Užs2!G126="PVC-1mm",(Užs2!E126/1000)*Užs2!L126,0)+(IF(Užs2!I126="PVC-1mm",(Užs2!H126/1000)*Užs2!L126,0)+(IF(Užs2!J126="PVC-1mm",(Užs2!H126/1000)*Užs2!L126,0)))))</f>
        <v>0</v>
      </c>
      <c r="X87" s="92">
        <f>SUM(IF(Užs2!F126="PVC-2mm",(Užs2!E126/1000)*Užs2!L126,0)+(IF(Užs2!G126="PVC-2mm",(Užs2!E126/1000)*Užs2!L126,0)+(IF(Užs2!I126="PVC-2mm",(Užs2!H126/1000)*Užs2!L126,0)+(IF(Užs2!J126="PVC-2mm",(Užs2!H126/1000)*Užs2!L126,0)))))</f>
        <v>0</v>
      </c>
      <c r="Y87" s="92">
        <f>SUM(IF(Užs2!F126="PVC-42/2mm",(Užs2!E126/1000)*Užs2!L126,0)+(IF(Užs2!G126="PVC-42/2mm",(Užs2!E126/1000)*Užs2!L126,0)+(IF(Užs2!I126="PVC-42/2mm",(Užs2!H126/1000)*Užs2!L126,0)+(IF(Užs2!J126="PVC-42/2mm",(Užs2!H126/1000)*Užs2!L126,0)))))</f>
        <v>0</v>
      </c>
      <c r="Z87" s="313">
        <f>SUM(IF(Užs2!F126="BESIULIS-08mm",(Užs2!E126/1000)*Užs2!L126,0)+(IF(Užs2!G126="BESIULIS-08mm",(Užs2!E126/1000)*Užs2!L126,0)+(IF(Užs2!I126="BESIULIS-08mm",(Užs2!H126/1000)*Užs2!L126,0)+(IF(Užs2!J126="BESIULIS-08mm",(Užs2!H126/1000)*Užs2!L126,0)))))</f>
        <v>0</v>
      </c>
      <c r="AA87" s="313">
        <f>SUM(IF(Užs2!F126="BESIULIS-1mm",(Užs2!E126/1000)*Užs2!L126,0)+(IF(Užs2!G126="BESIULIS-1mm",(Užs2!E126/1000)*Užs2!L126,0)+(IF(Užs2!I126="BESIULIS-1mm",(Užs2!H126/1000)*Užs2!L126,0)+(IF(Užs2!J126="BESIULIS-1mm",(Užs2!H126/1000)*Užs2!L126,0)))))</f>
        <v>0</v>
      </c>
      <c r="AB87" s="313">
        <f>SUM(IF(Užs2!F126="BESIULIS-2mm",(Užs2!E126/1000)*Užs2!L126,0)+(IF(Užs2!G126="BESIULIS-2mm",(Užs2!E126/1000)*Užs2!L126,0)+(IF(Užs2!I126="BESIULIS-2mm",(Užs2!H126/1000)*Užs2!L126,0)+(IF(Užs2!J126="BESIULIS-2mm",(Užs2!H126/1000)*Užs2!L126,0)))))</f>
        <v>0</v>
      </c>
      <c r="AC87" s="93">
        <f>SUM(IF(Užs2!F126="KLIEN-PVC-04mm",(Užs2!E126/1000)*Užs2!L126,0)+(IF(Užs2!G126="KLIEN-PVC-04mm",(Užs2!E126/1000)*Užs2!L126,0)+(IF(Užs2!I126="KLIEN-PVC-04mm",(Užs2!H126/1000)*Užs2!L126,0)+(IF(Užs2!J126="KLIEN-PVC-04mm",(Užs2!H126/1000)*Užs2!L126,0)))))</f>
        <v>0</v>
      </c>
      <c r="AD87" s="93">
        <f>SUM(IF(Užs2!F126="KLIEN-PVC-06mm",(Užs2!E126/1000)*Užs2!L126,0)+(IF(Užs2!G126="KLIEN-PVC-06mm",(Užs2!E126/1000)*Užs2!L126,0)+(IF(Užs2!I126="KLIEN-PVC-06mm",(Užs2!H126/1000)*Užs2!L126,0)+(IF(Užs2!J126="KLIEN-PVC-06mm",(Užs2!H126/1000)*Užs2!L126,0)))))</f>
        <v>0</v>
      </c>
      <c r="AE87" s="93">
        <f>SUM(IF(Užs2!F126="KLIEN-PVC-08mm",(Užs2!E126/1000)*Užs2!L126,0)+(IF(Užs2!G126="KLIEN-PVC-08mm",(Užs2!E126/1000)*Užs2!L126,0)+(IF(Užs2!I126="KLIEN-PVC-08mm",(Užs2!H126/1000)*Užs2!L126,0)+(IF(Užs2!J126="KLIEN-PVC-08mm",(Užs2!H126/1000)*Užs2!L126,0)))))</f>
        <v>0</v>
      </c>
      <c r="AF87" s="93">
        <f>SUM(IF(Užs2!F126="KLIEN-PVC-1mm",(Užs2!E126/1000)*Užs2!L126,0)+(IF(Užs2!G126="KLIEN-PVC-1mm",(Užs2!E126/1000)*Užs2!L126,0)+(IF(Užs2!I126="KLIEN-PVC-1mm",(Užs2!H126/1000)*Užs2!L126,0)+(IF(Užs2!J126="KLIEN-PVC-1mm",(Užs2!H126/1000)*Užs2!L126,0)))))</f>
        <v>0</v>
      </c>
      <c r="AG87" s="93">
        <f>SUM(IF(Užs2!F126="KLIEN-PVC-2mm",(Užs2!E126/1000)*Užs2!L126,0)+(IF(Užs2!G126="KLIEN-PVC-2mm",(Užs2!E126/1000)*Užs2!L126,0)+(IF(Užs2!I126="KLIEN-PVC-2mm",(Užs2!H126/1000)*Užs2!L126,0)+(IF(Užs2!J126="KLIEN-PVC-2mm",(Užs2!H126/1000)*Užs2!L126,0)))))</f>
        <v>0</v>
      </c>
      <c r="AH87" s="93">
        <f>SUM(IF(Užs2!F126="KLIEN-PVC-42/2mm",(Užs2!E126/1000)*Užs2!L126,0)+(IF(Užs2!G126="KLIEN-PVC-42/2mm",(Užs2!E126/1000)*Užs2!L126,0)+(IF(Užs2!I126="KLIEN-PVC-42/2mm",(Užs2!H126/1000)*Užs2!L126,0)+(IF(Užs2!J126="KLIEN-PVC-42/2mm",(Užs2!H126/1000)*Užs2!L126,0)))))</f>
        <v>0</v>
      </c>
      <c r="AI87" s="315">
        <f>SUM(IF(Užs2!F126="KLIEN-BESIUL-08mm",(Užs2!E126/1000)*Užs2!L126,0)+(IF(Užs2!G126="KLIEN-BESIUL-08mm",(Užs2!E126/1000)*Užs2!L126,0)+(IF(Užs2!I126="KLIEN-BESIUL-08mm",(Užs2!H126/1000)*Užs2!L126,0)+(IF(Užs2!J126="KLIEN-BESIUL-08mm",(Užs2!H126/1000)*Užs2!L126,0)))))</f>
        <v>0</v>
      </c>
      <c r="AJ87" s="315">
        <f>SUM(IF(Užs2!F126="KLIEN-BESIUL-1mm",(Užs2!E126/1000)*Užs2!L126,0)+(IF(Užs2!G126="KLIEN-BESIUL-1mm",(Užs2!E126/1000)*Užs2!L126,0)+(IF(Užs2!I126="KLIEN-BESIUL-1mm",(Užs2!H126/1000)*Užs2!L126,0)+(IF(Užs2!J126="KLIEN-BESIUL-1mm",(Užs2!H126/1000)*Užs2!L126,0)))))</f>
        <v>0</v>
      </c>
      <c r="AK87" s="315">
        <f>SUM(IF(Užs2!F126="KLIEN-BESIUL-2mm",(Užs2!E126/1000)*Užs2!L126,0)+(IF(Užs2!G126="KLIEN-BESIUL-2mm",(Užs2!E126/1000)*Užs2!L126,0)+(IF(Užs2!I126="KLIEN-BESIUL-2mm",(Užs2!H126/1000)*Užs2!L126,0)+(IF(Užs2!J126="KLIEN-BESIUL-2mm",(Užs2!H126/1000)*Užs2!L126,0)))))</f>
        <v>0</v>
      </c>
      <c r="AL87" s="94">
        <f>SUM(IF(Užs2!F126="NE-PL-PVC-04mm",(Užs2!E126/1000)*Užs2!L126,0)+(IF(Užs2!G126="NE-PL-PVC-04mm",(Užs2!E126/1000)*Užs2!L126,0)+(IF(Užs2!I126="NE-PL-PVC-04mm",(Užs2!H126/1000)*Užs2!L126,0)+(IF(Užs2!J126="NE-PL-PVC-04mm",(Užs2!H126/1000)*Užs2!L126,0)))))</f>
        <v>0</v>
      </c>
      <c r="AM87" s="94">
        <f>SUM(IF(Užs2!F126="NE-PL-PVC-06mm",(Užs2!E126/1000)*Užs2!L126,0)+(IF(Užs2!G126="NE-PL-PVC-06mm",(Užs2!E126/1000)*Užs2!L126,0)+(IF(Užs2!I126="NE-PL-PVC-06mm",(Užs2!H126/1000)*Užs2!L126,0)+(IF(Užs2!J126="NE-PL-PVC-06mm",(Užs2!H126/1000)*Užs2!L126,0)))))</f>
        <v>0</v>
      </c>
      <c r="AN87" s="94">
        <f>SUM(IF(Užs2!F126="NE-PL-PVC-08mm",(Užs2!E126/1000)*Užs2!L126,0)+(IF(Užs2!G126="NE-PL-PVC-08mm",(Užs2!E126/1000)*Užs2!L126,0)+(IF(Užs2!I126="NE-PL-PVC-08mm",(Užs2!H126/1000)*Užs2!L126,0)+(IF(Užs2!J126="NE-PL-PVC-08mm",(Užs2!H126/1000)*Užs2!L126,0)))))</f>
        <v>0</v>
      </c>
      <c r="AO87" s="94">
        <f>SUM(IF(Užs2!F126="NE-PL-PVC-1mm",(Užs2!E126/1000)*Užs2!L126,0)+(IF(Užs2!G126="NE-PL-PVC-1mm",(Užs2!E126/1000)*Užs2!L126,0)+(IF(Užs2!I126="NE-PL-PVC-1mm",(Užs2!H126/1000)*Užs2!L126,0)+(IF(Užs2!J126="NE-PL-PVC-1mm",(Užs2!H126/1000)*Užs2!L126,0)))))</f>
        <v>0</v>
      </c>
      <c r="AP87" s="94">
        <f>SUM(IF(Užs2!F126="NE-PL-PVC-2mm",(Užs2!E126/1000)*Užs2!L126,0)+(IF(Užs2!G126="NE-PL-PVC-2mm",(Užs2!E126/1000)*Užs2!L126,0)+(IF(Užs2!I126="NE-PL-PVC-2mm",(Užs2!H126/1000)*Užs2!L126,0)+(IF(Užs2!J126="NE-PL-PVC-2mm",(Užs2!H126/1000)*Užs2!L126,0)))))</f>
        <v>0</v>
      </c>
      <c r="AQ87" s="94">
        <f>SUM(IF(Užs2!F126="NE-PL-PVC-42/2mm",(Užs2!E126/1000)*Užs2!L126,0)+(IF(Užs2!G126="NE-PL-PVC-42/2mm",(Užs2!E126/1000)*Užs2!L126,0)+(IF(Užs2!I126="NE-PL-PVC-42/2mm",(Užs2!H126/1000)*Užs2!L126,0)+(IF(Užs2!J126="NE-PL-PVC-42/2mm",(Užs2!H126/1000)*Užs2!L126,0)))))</f>
        <v>0</v>
      </c>
      <c r="AR87" s="79"/>
    </row>
    <row r="88" spans="1:44" ht="16.8">
      <c r="A88" s="79"/>
      <c r="B88" s="79"/>
      <c r="C88" s="95"/>
      <c r="D88" s="79"/>
      <c r="E88" s="79"/>
      <c r="F88" s="79"/>
      <c r="G88" s="79"/>
      <c r="H88" s="79"/>
      <c r="I88" s="79"/>
      <c r="J88" s="79"/>
      <c r="K88" s="87">
        <v>87</v>
      </c>
      <c r="L88" s="88">
        <f>Užs2!L127</f>
        <v>0</v>
      </c>
      <c r="M88" s="89">
        <f>(Užs2!E127/1000)*(Užs2!H127/1000)*Užs2!L127</f>
        <v>0</v>
      </c>
      <c r="N88" s="90">
        <f>SUM(IF(Užs2!F127="MEL",(Užs2!E127/1000)*Užs2!L127,0)+(IF(Užs2!G127="MEL",(Užs2!E127/1000)*Užs2!L127,0)+(IF(Užs2!I127="MEL",(Užs2!H127/1000)*Užs2!L127,0)+(IF(Užs2!J127="MEL",(Užs2!H127/1000)*Užs2!L127,0)))))</f>
        <v>0</v>
      </c>
      <c r="O88" s="91">
        <f>SUM(IF(Užs2!F127="MEL-BALTAS",(Užs2!E127/1000)*Užs2!L127,0)+(IF(Užs2!G127="MEL-BALTAS",(Užs2!E127/1000)*Užs2!L127,0)+(IF(Užs2!I127="MEL-BALTAS",(Užs2!H127/1000)*Užs2!L127,0)+(IF(Užs2!J127="MEL-BALTAS",(Užs2!H127/1000)*Užs2!L127,0)))))</f>
        <v>0</v>
      </c>
      <c r="P88" s="91">
        <f>SUM(IF(Užs2!F127="MEL-PILKAS",(Užs2!E127/1000)*Užs2!L127,0)+(IF(Užs2!G127="MEL-PILKAS",(Užs2!E127/1000)*Užs2!L127,0)+(IF(Užs2!I127="MEL-PILKAS",(Užs2!H127/1000)*Užs2!L127,0)+(IF(Užs2!J127="MEL-PILKAS",(Užs2!H127/1000)*Užs2!L127,0)))))</f>
        <v>0</v>
      </c>
      <c r="Q88" s="91">
        <f>SUM(IF(Užs2!F127="MEL-KLIENTO",(Užs2!E127/1000)*Užs2!L127,0)+(IF(Užs2!G127="MEL-KLIENTO",(Užs2!E127/1000)*Užs2!L127,0)+(IF(Užs2!I127="MEL-KLIENTO",(Užs2!H127/1000)*Užs2!L127,0)+(IF(Užs2!J127="MEL-KLIENTO",(Užs2!H127/1000)*Užs2!L127,0)))))</f>
        <v>0</v>
      </c>
      <c r="R88" s="91">
        <f>SUM(IF(Užs2!F127="MEL-NE-PL",(Užs2!E127/1000)*Užs2!L127,0)+(IF(Užs2!G127="MEL-NE-PL",(Užs2!E127/1000)*Užs2!L127,0)+(IF(Užs2!I127="MEL-NE-PL",(Užs2!H127/1000)*Užs2!L127,0)+(IF(Užs2!J127="MEL-NE-PL",(Užs2!H127/1000)*Užs2!L127,0)))))</f>
        <v>0</v>
      </c>
      <c r="S88" s="91">
        <f>SUM(IF(Užs2!F127="MEL-40mm",(Užs2!E127/1000)*Užs2!L127,0)+(IF(Užs2!G127="MEL-40mm",(Užs2!E127/1000)*Užs2!L127,0)+(IF(Užs2!I127="MEL-40mm",(Užs2!H127/1000)*Užs2!L127,0)+(IF(Užs2!J127="MEL-40mm",(Užs2!H127/1000)*Užs2!L127,0)))))</f>
        <v>0</v>
      </c>
      <c r="T88" s="92">
        <f>SUM(IF(Užs2!F127="PVC-04mm",(Užs2!E127/1000)*Užs2!L127,0)+(IF(Užs2!G127="PVC-04mm",(Užs2!E127/1000)*Užs2!L127,0)+(IF(Užs2!I127="PVC-04mm",(Užs2!H127/1000)*Užs2!L127,0)+(IF(Užs2!J127="PVC-04mm",(Užs2!H127/1000)*Užs2!L127,0)))))</f>
        <v>0</v>
      </c>
      <c r="U88" s="92">
        <f>SUM(IF(Užs2!F127="PVC-06mm",(Užs2!E127/1000)*Užs2!L127,0)+(IF(Užs2!G127="PVC-06mm",(Užs2!E127/1000)*Užs2!L127,0)+(IF(Užs2!I127="PVC-06mm",(Užs2!H127/1000)*Užs2!L127,0)+(IF(Užs2!J127="PVC-06mm",(Užs2!H127/1000)*Užs2!L127,0)))))</f>
        <v>0</v>
      </c>
      <c r="V88" s="92">
        <f>SUM(IF(Užs2!F127="PVC-08mm",(Užs2!E127/1000)*Užs2!L127,0)+(IF(Užs2!G127="PVC-08mm",(Užs2!E127/1000)*Užs2!L127,0)+(IF(Užs2!I127="PVC-08mm",(Užs2!H127/1000)*Užs2!L127,0)+(IF(Užs2!J127="PVC-08mm",(Užs2!H127/1000)*Užs2!L127,0)))))</f>
        <v>0</v>
      </c>
      <c r="W88" s="92">
        <f>SUM(IF(Užs2!F127="PVC-1mm",(Užs2!E127/1000)*Užs2!L127,0)+(IF(Užs2!G127="PVC-1mm",(Užs2!E127/1000)*Užs2!L127,0)+(IF(Užs2!I127="PVC-1mm",(Užs2!H127/1000)*Užs2!L127,0)+(IF(Užs2!J127="PVC-1mm",(Užs2!H127/1000)*Užs2!L127,0)))))</f>
        <v>0</v>
      </c>
      <c r="X88" s="92">
        <f>SUM(IF(Užs2!F127="PVC-2mm",(Užs2!E127/1000)*Užs2!L127,0)+(IF(Užs2!G127="PVC-2mm",(Užs2!E127/1000)*Užs2!L127,0)+(IF(Užs2!I127="PVC-2mm",(Užs2!H127/1000)*Užs2!L127,0)+(IF(Užs2!J127="PVC-2mm",(Užs2!H127/1000)*Užs2!L127,0)))))</f>
        <v>0</v>
      </c>
      <c r="Y88" s="92">
        <f>SUM(IF(Užs2!F127="PVC-42/2mm",(Užs2!E127/1000)*Užs2!L127,0)+(IF(Užs2!G127="PVC-42/2mm",(Užs2!E127/1000)*Užs2!L127,0)+(IF(Užs2!I127="PVC-42/2mm",(Užs2!H127/1000)*Užs2!L127,0)+(IF(Užs2!J127="PVC-42/2mm",(Užs2!H127/1000)*Užs2!L127,0)))))</f>
        <v>0</v>
      </c>
      <c r="Z88" s="313">
        <f>SUM(IF(Užs2!F127="BESIULIS-08mm",(Užs2!E127/1000)*Užs2!L127,0)+(IF(Užs2!G127="BESIULIS-08mm",(Užs2!E127/1000)*Užs2!L127,0)+(IF(Užs2!I127="BESIULIS-08mm",(Užs2!H127/1000)*Užs2!L127,0)+(IF(Užs2!J127="BESIULIS-08mm",(Užs2!H127/1000)*Užs2!L127,0)))))</f>
        <v>0</v>
      </c>
      <c r="AA88" s="313">
        <f>SUM(IF(Užs2!F127="BESIULIS-1mm",(Užs2!E127/1000)*Užs2!L127,0)+(IF(Užs2!G127="BESIULIS-1mm",(Užs2!E127/1000)*Užs2!L127,0)+(IF(Užs2!I127="BESIULIS-1mm",(Užs2!H127/1000)*Užs2!L127,0)+(IF(Užs2!J127="BESIULIS-1mm",(Užs2!H127/1000)*Užs2!L127,0)))))</f>
        <v>0</v>
      </c>
      <c r="AB88" s="313">
        <f>SUM(IF(Užs2!F127="BESIULIS-2mm",(Užs2!E127/1000)*Užs2!L127,0)+(IF(Užs2!G127="BESIULIS-2mm",(Užs2!E127/1000)*Užs2!L127,0)+(IF(Užs2!I127="BESIULIS-2mm",(Užs2!H127/1000)*Užs2!L127,0)+(IF(Užs2!J127="BESIULIS-2mm",(Užs2!H127/1000)*Užs2!L127,0)))))</f>
        <v>0</v>
      </c>
      <c r="AC88" s="93">
        <f>SUM(IF(Užs2!F127="KLIEN-PVC-04mm",(Užs2!E127/1000)*Užs2!L127,0)+(IF(Užs2!G127="KLIEN-PVC-04mm",(Užs2!E127/1000)*Užs2!L127,0)+(IF(Užs2!I127="KLIEN-PVC-04mm",(Užs2!H127/1000)*Užs2!L127,0)+(IF(Užs2!J127="KLIEN-PVC-04mm",(Užs2!H127/1000)*Užs2!L127,0)))))</f>
        <v>0</v>
      </c>
      <c r="AD88" s="93">
        <f>SUM(IF(Užs2!F127="KLIEN-PVC-06mm",(Užs2!E127/1000)*Užs2!L127,0)+(IF(Užs2!G127="KLIEN-PVC-06mm",(Užs2!E127/1000)*Užs2!L127,0)+(IF(Užs2!I127="KLIEN-PVC-06mm",(Užs2!H127/1000)*Užs2!L127,0)+(IF(Užs2!J127="KLIEN-PVC-06mm",(Užs2!H127/1000)*Užs2!L127,0)))))</f>
        <v>0</v>
      </c>
      <c r="AE88" s="93">
        <f>SUM(IF(Užs2!F127="KLIEN-PVC-08mm",(Užs2!E127/1000)*Užs2!L127,0)+(IF(Užs2!G127="KLIEN-PVC-08mm",(Užs2!E127/1000)*Užs2!L127,0)+(IF(Užs2!I127="KLIEN-PVC-08mm",(Užs2!H127/1000)*Užs2!L127,0)+(IF(Užs2!J127="KLIEN-PVC-08mm",(Užs2!H127/1000)*Užs2!L127,0)))))</f>
        <v>0</v>
      </c>
      <c r="AF88" s="93">
        <f>SUM(IF(Užs2!F127="KLIEN-PVC-1mm",(Užs2!E127/1000)*Užs2!L127,0)+(IF(Užs2!G127="KLIEN-PVC-1mm",(Užs2!E127/1000)*Užs2!L127,0)+(IF(Užs2!I127="KLIEN-PVC-1mm",(Užs2!H127/1000)*Užs2!L127,0)+(IF(Užs2!J127="KLIEN-PVC-1mm",(Užs2!H127/1000)*Užs2!L127,0)))))</f>
        <v>0</v>
      </c>
      <c r="AG88" s="93">
        <f>SUM(IF(Užs2!F127="KLIEN-PVC-2mm",(Užs2!E127/1000)*Užs2!L127,0)+(IF(Užs2!G127="KLIEN-PVC-2mm",(Užs2!E127/1000)*Užs2!L127,0)+(IF(Užs2!I127="KLIEN-PVC-2mm",(Užs2!H127/1000)*Užs2!L127,0)+(IF(Užs2!J127="KLIEN-PVC-2mm",(Užs2!H127/1000)*Užs2!L127,0)))))</f>
        <v>0</v>
      </c>
      <c r="AH88" s="93">
        <f>SUM(IF(Užs2!F127="KLIEN-PVC-42/2mm",(Užs2!E127/1000)*Užs2!L127,0)+(IF(Užs2!G127="KLIEN-PVC-42/2mm",(Užs2!E127/1000)*Užs2!L127,0)+(IF(Užs2!I127="KLIEN-PVC-42/2mm",(Užs2!H127/1000)*Užs2!L127,0)+(IF(Užs2!J127="KLIEN-PVC-42/2mm",(Užs2!H127/1000)*Užs2!L127,0)))))</f>
        <v>0</v>
      </c>
      <c r="AI88" s="315">
        <f>SUM(IF(Užs2!F127="KLIEN-BESIUL-08mm",(Užs2!E127/1000)*Užs2!L127,0)+(IF(Užs2!G127="KLIEN-BESIUL-08mm",(Užs2!E127/1000)*Užs2!L127,0)+(IF(Užs2!I127="KLIEN-BESIUL-08mm",(Užs2!H127/1000)*Užs2!L127,0)+(IF(Užs2!J127="KLIEN-BESIUL-08mm",(Užs2!H127/1000)*Užs2!L127,0)))))</f>
        <v>0</v>
      </c>
      <c r="AJ88" s="315">
        <f>SUM(IF(Užs2!F127="KLIEN-BESIUL-1mm",(Užs2!E127/1000)*Užs2!L127,0)+(IF(Užs2!G127="KLIEN-BESIUL-1mm",(Užs2!E127/1000)*Užs2!L127,0)+(IF(Užs2!I127="KLIEN-BESIUL-1mm",(Užs2!H127/1000)*Užs2!L127,0)+(IF(Užs2!J127="KLIEN-BESIUL-1mm",(Užs2!H127/1000)*Užs2!L127,0)))))</f>
        <v>0</v>
      </c>
      <c r="AK88" s="315">
        <f>SUM(IF(Užs2!F127="KLIEN-BESIUL-2mm",(Užs2!E127/1000)*Užs2!L127,0)+(IF(Užs2!G127="KLIEN-BESIUL-2mm",(Užs2!E127/1000)*Užs2!L127,0)+(IF(Užs2!I127="KLIEN-BESIUL-2mm",(Užs2!H127/1000)*Užs2!L127,0)+(IF(Užs2!J127="KLIEN-BESIUL-2mm",(Užs2!H127/1000)*Užs2!L127,0)))))</f>
        <v>0</v>
      </c>
      <c r="AL88" s="94">
        <f>SUM(IF(Užs2!F127="NE-PL-PVC-04mm",(Užs2!E127/1000)*Užs2!L127,0)+(IF(Užs2!G127="NE-PL-PVC-04mm",(Užs2!E127/1000)*Užs2!L127,0)+(IF(Užs2!I127="NE-PL-PVC-04mm",(Užs2!H127/1000)*Užs2!L127,0)+(IF(Užs2!J127="NE-PL-PVC-04mm",(Užs2!H127/1000)*Užs2!L127,0)))))</f>
        <v>0</v>
      </c>
      <c r="AM88" s="94">
        <f>SUM(IF(Užs2!F127="NE-PL-PVC-06mm",(Užs2!E127/1000)*Užs2!L127,0)+(IF(Užs2!G127="NE-PL-PVC-06mm",(Užs2!E127/1000)*Užs2!L127,0)+(IF(Užs2!I127="NE-PL-PVC-06mm",(Užs2!H127/1000)*Užs2!L127,0)+(IF(Užs2!J127="NE-PL-PVC-06mm",(Užs2!H127/1000)*Užs2!L127,0)))))</f>
        <v>0</v>
      </c>
      <c r="AN88" s="94">
        <f>SUM(IF(Užs2!F127="NE-PL-PVC-08mm",(Užs2!E127/1000)*Užs2!L127,0)+(IF(Užs2!G127="NE-PL-PVC-08mm",(Užs2!E127/1000)*Užs2!L127,0)+(IF(Užs2!I127="NE-PL-PVC-08mm",(Užs2!H127/1000)*Užs2!L127,0)+(IF(Užs2!J127="NE-PL-PVC-08mm",(Užs2!H127/1000)*Užs2!L127,0)))))</f>
        <v>0</v>
      </c>
      <c r="AO88" s="94">
        <f>SUM(IF(Užs2!F127="NE-PL-PVC-1mm",(Užs2!E127/1000)*Užs2!L127,0)+(IF(Užs2!G127="NE-PL-PVC-1mm",(Užs2!E127/1000)*Užs2!L127,0)+(IF(Užs2!I127="NE-PL-PVC-1mm",(Užs2!H127/1000)*Užs2!L127,0)+(IF(Užs2!J127="NE-PL-PVC-1mm",(Užs2!H127/1000)*Užs2!L127,0)))))</f>
        <v>0</v>
      </c>
      <c r="AP88" s="94">
        <f>SUM(IF(Užs2!F127="NE-PL-PVC-2mm",(Užs2!E127/1000)*Užs2!L127,0)+(IF(Užs2!G127="NE-PL-PVC-2mm",(Užs2!E127/1000)*Užs2!L127,0)+(IF(Užs2!I127="NE-PL-PVC-2mm",(Užs2!H127/1000)*Užs2!L127,0)+(IF(Užs2!J127="NE-PL-PVC-2mm",(Užs2!H127/1000)*Užs2!L127,0)))))</f>
        <v>0</v>
      </c>
      <c r="AQ88" s="94">
        <f>SUM(IF(Užs2!F127="NE-PL-PVC-42/2mm",(Užs2!E127/1000)*Užs2!L127,0)+(IF(Užs2!G127="NE-PL-PVC-42/2mm",(Užs2!E127/1000)*Užs2!L127,0)+(IF(Užs2!I127="NE-PL-PVC-42/2mm",(Užs2!H127/1000)*Užs2!L127,0)+(IF(Užs2!J127="NE-PL-PVC-42/2mm",(Užs2!H127/1000)*Užs2!L127,0)))))</f>
        <v>0</v>
      </c>
      <c r="AR88" s="79"/>
    </row>
    <row r="89" spans="1:44" ht="16.8">
      <c r="A89" s="79"/>
      <c r="B89" s="79"/>
      <c r="C89" s="95"/>
      <c r="D89" s="79"/>
      <c r="E89" s="79"/>
      <c r="F89" s="79"/>
      <c r="G89" s="79"/>
      <c r="H89" s="79"/>
      <c r="I89" s="79"/>
      <c r="J89" s="79"/>
      <c r="K89" s="87">
        <v>88</v>
      </c>
      <c r="L89" s="88">
        <f>Užs2!L128</f>
        <v>0</v>
      </c>
      <c r="M89" s="89">
        <f>(Užs2!E128/1000)*(Užs2!H128/1000)*Užs2!L128</f>
        <v>0</v>
      </c>
      <c r="N89" s="90">
        <f>SUM(IF(Užs2!F128="MEL",(Užs2!E128/1000)*Užs2!L128,0)+(IF(Užs2!G128="MEL",(Užs2!E128/1000)*Užs2!L128,0)+(IF(Užs2!I128="MEL",(Užs2!H128/1000)*Užs2!L128,0)+(IF(Užs2!J128="MEL",(Užs2!H128/1000)*Užs2!L128,0)))))</f>
        <v>0</v>
      </c>
      <c r="O89" s="91">
        <f>SUM(IF(Užs2!F128="MEL-BALTAS",(Užs2!E128/1000)*Užs2!L128,0)+(IF(Užs2!G128="MEL-BALTAS",(Užs2!E128/1000)*Užs2!L128,0)+(IF(Užs2!I128="MEL-BALTAS",(Užs2!H128/1000)*Užs2!L128,0)+(IF(Užs2!J128="MEL-BALTAS",(Užs2!H128/1000)*Užs2!L128,0)))))</f>
        <v>0</v>
      </c>
      <c r="P89" s="91">
        <f>SUM(IF(Užs2!F128="MEL-PILKAS",(Užs2!E128/1000)*Užs2!L128,0)+(IF(Užs2!G128="MEL-PILKAS",(Užs2!E128/1000)*Užs2!L128,0)+(IF(Užs2!I128="MEL-PILKAS",(Užs2!H128/1000)*Užs2!L128,0)+(IF(Užs2!J128="MEL-PILKAS",(Užs2!H128/1000)*Užs2!L128,0)))))</f>
        <v>0</v>
      </c>
      <c r="Q89" s="91">
        <f>SUM(IF(Užs2!F128="MEL-KLIENTO",(Užs2!E128/1000)*Užs2!L128,0)+(IF(Užs2!G128="MEL-KLIENTO",(Užs2!E128/1000)*Užs2!L128,0)+(IF(Užs2!I128="MEL-KLIENTO",(Užs2!H128/1000)*Užs2!L128,0)+(IF(Užs2!J128="MEL-KLIENTO",(Užs2!H128/1000)*Užs2!L128,0)))))</f>
        <v>0</v>
      </c>
      <c r="R89" s="91">
        <f>SUM(IF(Užs2!F128="MEL-NE-PL",(Užs2!E128/1000)*Užs2!L128,0)+(IF(Užs2!G128="MEL-NE-PL",(Užs2!E128/1000)*Užs2!L128,0)+(IF(Užs2!I128="MEL-NE-PL",(Užs2!H128/1000)*Užs2!L128,0)+(IF(Užs2!J128="MEL-NE-PL",(Užs2!H128/1000)*Užs2!L128,0)))))</f>
        <v>0</v>
      </c>
      <c r="S89" s="91">
        <f>SUM(IF(Užs2!F128="MEL-40mm",(Užs2!E128/1000)*Užs2!L128,0)+(IF(Užs2!G128="MEL-40mm",(Užs2!E128/1000)*Užs2!L128,0)+(IF(Užs2!I128="MEL-40mm",(Užs2!H128/1000)*Užs2!L128,0)+(IF(Užs2!J128="MEL-40mm",(Užs2!H128/1000)*Užs2!L128,0)))))</f>
        <v>0</v>
      </c>
      <c r="T89" s="92">
        <f>SUM(IF(Užs2!F128="PVC-04mm",(Užs2!E128/1000)*Užs2!L128,0)+(IF(Užs2!G128="PVC-04mm",(Užs2!E128/1000)*Užs2!L128,0)+(IF(Užs2!I128="PVC-04mm",(Užs2!H128/1000)*Užs2!L128,0)+(IF(Užs2!J128="PVC-04mm",(Užs2!H128/1000)*Užs2!L128,0)))))</f>
        <v>0</v>
      </c>
      <c r="U89" s="92">
        <f>SUM(IF(Užs2!F128="PVC-06mm",(Užs2!E128/1000)*Užs2!L128,0)+(IF(Užs2!G128="PVC-06mm",(Užs2!E128/1000)*Užs2!L128,0)+(IF(Užs2!I128="PVC-06mm",(Užs2!H128/1000)*Užs2!L128,0)+(IF(Užs2!J128="PVC-06mm",(Užs2!H128/1000)*Užs2!L128,0)))))</f>
        <v>0</v>
      </c>
      <c r="V89" s="92">
        <f>SUM(IF(Užs2!F128="PVC-08mm",(Užs2!E128/1000)*Užs2!L128,0)+(IF(Užs2!G128="PVC-08mm",(Užs2!E128/1000)*Užs2!L128,0)+(IF(Užs2!I128="PVC-08mm",(Užs2!H128/1000)*Užs2!L128,0)+(IF(Užs2!J128="PVC-08mm",(Užs2!H128/1000)*Užs2!L128,0)))))</f>
        <v>0</v>
      </c>
      <c r="W89" s="92">
        <f>SUM(IF(Užs2!F128="PVC-1mm",(Užs2!E128/1000)*Užs2!L128,0)+(IF(Užs2!G128="PVC-1mm",(Užs2!E128/1000)*Užs2!L128,0)+(IF(Užs2!I128="PVC-1mm",(Užs2!H128/1000)*Užs2!L128,0)+(IF(Užs2!J128="PVC-1mm",(Užs2!H128/1000)*Užs2!L128,0)))))</f>
        <v>0</v>
      </c>
      <c r="X89" s="92">
        <f>SUM(IF(Užs2!F128="PVC-2mm",(Užs2!E128/1000)*Užs2!L128,0)+(IF(Užs2!G128="PVC-2mm",(Užs2!E128/1000)*Užs2!L128,0)+(IF(Užs2!I128="PVC-2mm",(Užs2!H128/1000)*Užs2!L128,0)+(IF(Užs2!J128="PVC-2mm",(Užs2!H128/1000)*Užs2!L128,0)))))</f>
        <v>0</v>
      </c>
      <c r="Y89" s="92">
        <f>SUM(IF(Užs2!F128="PVC-42/2mm",(Užs2!E128/1000)*Užs2!L128,0)+(IF(Užs2!G128="PVC-42/2mm",(Užs2!E128/1000)*Užs2!L128,0)+(IF(Užs2!I128="PVC-42/2mm",(Užs2!H128/1000)*Užs2!L128,0)+(IF(Užs2!J128="PVC-42/2mm",(Užs2!H128/1000)*Užs2!L128,0)))))</f>
        <v>0</v>
      </c>
      <c r="Z89" s="313">
        <f>SUM(IF(Užs2!F128="BESIULIS-08mm",(Užs2!E128/1000)*Užs2!L128,0)+(IF(Užs2!G128="BESIULIS-08mm",(Užs2!E128/1000)*Užs2!L128,0)+(IF(Užs2!I128="BESIULIS-08mm",(Užs2!H128/1000)*Užs2!L128,0)+(IF(Užs2!J128="BESIULIS-08mm",(Užs2!H128/1000)*Užs2!L128,0)))))</f>
        <v>0</v>
      </c>
      <c r="AA89" s="313">
        <f>SUM(IF(Užs2!F128="BESIULIS-1mm",(Užs2!E128/1000)*Užs2!L128,0)+(IF(Užs2!G128="BESIULIS-1mm",(Užs2!E128/1000)*Užs2!L128,0)+(IF(Užs2!I128="BESIULIS-1mm",(Užs2!H128/1000)*Užs2!L128,0)+(IF(Užs2!J128="BESIULIS-1mm",(Užs2!H128/1000)*Užs2!L128,0)))))</f>
        <v>0</v>
      </c>
      <c r="AB89" s="313">
        <f>SUM(IF(Užs2!F128="BESIULIS-2mm",(Užs2!E128/1000)*Užs2!L128,0)+(IF(Užs2!G128="BESIULIS-2mm",(Užs2!E128/1000)*Užs2!L128,0)+(IF(Užs2!I128="BESIULIS-2mm",(Užs2!H128/1000)*Užs2!L128,0)+(IF(Užs2!J128="BESIULIS-2mm",(Užs2!H128/1000)*Užs2!L128,0)))))</f>
        <v>0</v>
      </c>
      <c r="AC89" s="93">
        <f>SUM(IF(Užs2!F128="KLIEN-PVC-04mm",(Užs2!E128/1000)*Užs2!L128,0)+(IF(Užs2!G128="KLIEN-PVC-04mm",(Užs2!E128/1000)*Užs2!L128,0)+(IF(Užs2!I128="KLIEN-PVC-04mm",(Užs2!H128/1000)*Užs2!L128,0)+(IF(Užs2!J128="KLIEN-PVC-04mm",(Užs2!H128/1000)*Užs2!L128,0)))))</f>
        <v>0</v>
      </c>
      <c r="AD89" s="93">
        <f>SUM(IF(Užs2!F128="KLIEN-PVC-06mm",(Užs2!E128/1000)*Užs2!L128,0)+(IF(Užs2!G128="KLIEN-PVC-06mm",(Užs2!E128/1000)*Užs2!L128,0)+(IF(Užs2!I128="KLIEN-PVC-06mm",(Užs2!H128/1000)*Užs2!L128,0)+(IF(Užs2!J128="KLIEN-PVC-06mm",(Užs2!H128/1000)*Užs2!L128,0)))))</f>
        <v>0</v>
      </c>
      <c r="AE89" s="93">
        <f>SUM(IF(Užs2!F128="KLIEN-PVC-08mm",(Užs2!E128/1000)*Užs2!L128,0)+(IF(Užs2!G128="KLIEN-PVC-08mm",(Užs2!E128/1000)*Užs2!L128,0)+(IF(Užs2!I128="KLIEN-PVC-08mm",(Užs2!H128/1000)*Užs2!L128,0)+(IF(Užs2!J128="KLIEN-PVC-08mm",(Užs2!H128/1000)*Užs2!L128,0)))))</f>
        <v>0</v>
      </c>
      <c r="AF89" s="93">
        <f>SUM(IF(Užs2!F128="KLIEN-PVC-1mm",(Užs2!E128/1000)*Užs2!L128,0)+(IF(Užs2!G128="KLIEN-PVC-1mm",(Užs2!E128/1000)*Užs2!L128,0)+(IF(Užs2!I128="KLIEN-PVC-1mm",(Užs2!H128/1000)*Užs2!L128,0)+(IF(Užs2!J128="KLIEN-PVC-1mm",(Užs2!H128/1000)*Užs2!L128,0)))))</f>
        <v>0</v>
      </c>
      <c r="AG89" s="93">
        <f>SUM(IF(Užs2!F128="KLIEN-PVC-2mm",(Užs2!E128/1000)*Užs2!L128,0)+(IF(Užs2!G128="KLIEN-PVC-2mm",(Užs2!E128/1000)*Užs2!L128,0)+(IF(Užs2!I128="KLIEN-PVC-2mm",(Užs2!H128/1000)*Užs2!L128,0)+(IF(Užs2!J128="KLIEN-PVC-2mm",(Užs2!H128/1000)*Užs2!L128,0)))))</f>
        <v>0</v>
      </c>
      <c r="AH89" s="93">
        <f>SUM(IF(Užs2!F128="KLIEN-PVC-42/2mm",(Užs2!E128/1000)*Užs2!L128,0)+(IF(Užs2!G128="KLIEN-PVC-42/2mm",(Užs2!E128/1000)*Užs2!L128,0)+(IF(Užs2!I128="KLIEN-PVC-42/2mm",(Užs2!H128/1000)*Užs2!L128,0)+(IF(Užs2!J128="KLIEN-PVC-42/2mm",(Užs2!H128/1000)*Užs2!L128,0)))))</f>
        <v>0</v>
      </c>
      <c r="AI89" s="315">
        <f>SUM(IF(Užs2!F128="KLIEN-BESIUL-08mm",(Užs2!E128/1000)*Užs2!L128,0)+(IF(Užs2!G128="KLIEN-BESIUL-08mm",(Užs2!E128/1000)*Užs2!L128,0)+(IF(Užs2!I128="KLIEN-BESIUL-08mm",(Užs2!H128/1000)*Užs2!L128,0)+(IF(Užs2!J128="KLIEN-BESIUL-08mm",(Užs2!H128/1000)*Užs2!L128,0)))))</f>
        <v>0</v>
      </c>
      <c r="AJ89" s="315">
        <f>SUM(IF(Užs2!F128="KLIEN-BESIUL-1mm",(Užs2!E128/1000)*Užs2!L128,0)+(IF(Užs2!G128="KLIEN-BESIUL-1mm",(Užs2!E128/1000)*Užs2!L128,0)+(IF(Užs2!I128="KLIEN-BESIUL-1mm",(Užs2!H128/1000)*Užs2!L128,0)+(IF(Užs2!J128="KLIEN-BESIUL-1mm",(Užs2!H128/1000)*Užs2!L128,0)))))</f>
        <v>0</v>
      </c>
      <c r="AK89" s="315">
        <f>SUM(IF(Užs2!F128="KLIEN-BESIUL-2mm",(Užs2!E128/1000)*Užs2!L128,0)+(IF(Užs2!G128="KLIEN-BESIUL-2mm",(Užs2!E128/1000)*Užs2!L128,0)+(IF(Užs2!I128="KLIEN-BESIUL-2mm",(Užs2!H128/1000)*Užs2!L128,0)+(IF(Užs2!J128="KLIEN-BESIUL-2mm",(Užs2!H128/1000)*Užs2!L128,0)))))</f>
        <v>0</v>
      </c>
      <c r="AL89" s="94">
        <f>SUM(IF(Užs2!F128="NE-PL-PVC-04mm",(Užs2!E128/1000)*Užs2!L128,0)+(IF(Užs2!G128="NE-PL-PVC-04mm",(Užs2!E128/1000)*Užs2!L128,0)+(IF(Užs2!I128="NE-PL-PVC-04mm",(Užs2!H128/1000)*Užs2!L128,0)+(IF(Užs2!J128="NE-PL-PVC-04mm",(Užs2!H128/1000)*Užs2!L128,0)))))</f>
        <v>0</v>
      </c>
      <c r="AM89" s="94">
        <f>SUM(IF(Užs2!F128="NE-PL-PVC-06mm",(Užs2!E128/1000)*Užs2!L128,0)+(IF(Užs2!G128="NE-PL-PVC-06mm",(Užs2!E128/1000)*Užs2!L128,0)+(IF(Užs2!I128="NE-PL-PVC-06mm",(Užs2!H128/1000)*Užs2!L128,0)+(IF(Užs2!J128="NE-PL-PVC-06mm",(Užs2!H128/1000)*Užs2!L128,0)))))</f>
        <v>0</v>
      </c>
      <c r="AN89" s="94">
        <f>SUM(IF(Užs2!F128="NE-PL-PVC-08mm",(Užs2!E128/1000)*Užs2!L128,0)+(IF(Užs2!G128="NE-PL-PVC-08mm",(Užs2!E128/1000)*Užs2!L128,0)+(IF(Užs2!I128="NE-PL-PVC-08mm",(Užs2!H128/1000)*Užs2!L128,0)+(IF(Užs2!J128="NE-PL-PVC-08mm",(Užs2!H128/1000)*Užs2!L128,0)))))</f>
        <v>0</v>
      </c>
      <c r="AO89" s="94">
        <f>SUM(IF(Užs2!F128="NE-PL-PVC-1mm",(Užs2!E128/1000)*Užs2!L128,0)+(IF(Užs2!G128="NE-PL-PVC-1mm",(Užs2!E128/1000)*Užs2!L128,0)+(IF(Užs2!I128="NE-PL-PVC-1mm",(Užs2!H128/1000)*Užs2!L128,0)+(IF(Užs2!J128="NE-PL-PVC-1mm",(Užs2!H128/1000)*Užs2!L128,0)))))</f>
        <v>0</v>
      </c>
      <c r="AP89" s="94">
        <f>SUM(IF(Užs2!F128="NE-PL-PVC-2mm",(Užs2!E128/1000)*Užs2!L128,0)+(IF(Užs2!G128="NE-PL-PVC-2mm",(Užs2!E128/1000)*Užs2!L128,0)+(IF(Užs2!I128="NE-PL-PVC-2mm",(Užs2!H128/1000)*Užs2!L128,0)+(IF(Užs2!J128="NE-PL-PVC-2mm",(Užs2!H128/1000)*Užs2!L128,0)))))</f>
        <v>0</v>
      </c>
      <c r="AQ89" s="94">
        <f>SUM(IF(Užs2!F128="NE-PL-PVC-42/2mm",(Užs2!E128/1000)*Užs2!L128,0)+(IF(Užs2!G128="NE-PL-PVC-42/2mm",(Užs2!E128/1000)*Užs2!L128,0)+(IF(Užs2!I128="NE-PL-PVC-42/2mm",(Užs2!H128/1000)*Užs2!L128,0)+(IF(Užs2!J128="NE-PL-PVC-42/2mm",(Užs2!H128/1000)*Užs2!L128,0)))))</f>
        <v>0</v>
      </c>
      <c r="AR89" s="79"/>
    </row>
    <row r="90" spans="1:44" ht="16.8">
      <c r="A90" s="79"/>
      <c r="B90" s="79"/>
      <c r="C90" s="95"/>
      <c r="D90" s="79"/>
      <c r="E90" s="79"/>
      <c r="F90" s="79"/>
      <c r="G90" s="79"/>
      <c r="H90" s="79"/>
      <c r="I90" s="79"/>
      <c r="J90" s="79"/>
      <c r="K90" s="87">
        <v>89</v>
      </c>
      <c r="L90" s="88">
        <f>Užs2!L129</f>
        <v>0</v>
      </c>
      <c r="M90" s="89">
        <f>(Užs2!E129/1000)*(Užs2!H129/1000)*Užs2!L129</f>
        <v>0</v>
      </c>
      <c r="N90" s="90">
        <f>SUM(IF(Užs2!F129="MEL",(Užs2!E129/1000)*Užs2!L129,0)+(IF(Užs2!G129="MEL",(Užs2!E129/1000)*Užs2!L129,0)+(IF(Užs2!I129="MEL",(Užs2!H129/1000)*Užs2!L129,0)+(IF(Užs2!J129="MEL",(Užs2!H129/1000)*Užs2!L129,0)))))</f>
        <v>0</v>
      </c>
      <c r="O90" s="91">
        <f>SUM(IF(Užs2!F129="MEL-BALTAS",(Užs2!E129/1000)*Užs2!L129,0)+(IF(Užs2!G129="MEL-BALTAS",(Užs2!E129/1000)*Užs2!L129,0)+(IF(Užs2!I129="MEL-BALTAS",(Užs2!H129/1000)*Užs2!L129,0)+(IF(Užs2!J129="MEL-BALTAS",(Užs2!H129/1000)*Užs2!L129,0)))))</f>
        <v>0</v>
      </c>
      <c r="P90" s="91">
        <f>SUM(IF(Užs2!F129="MEL-PILKAS",(Užs2!E129/1000)*Užs2!L129,0)+(IF(Užs2!G129="MEL-PILKAS",(Užs2!E129/1000)*Užs2!L129,0)+(IF(Užs2!I129="MEL-PILKAS",(Užs2!H129/1000)*Užs2!L129,0)+(IF(Užs2!J129="MEL-PILKAS",(Užs2!H129/1000)*Užs2!L129,0)))))</f>
        <v>0</v>
      </c>
      <c r="Q90" s="91">
        <f>SUM(IF(Užs2!F129="MEL-KLIENTO",(Užs2!E129/1000)*Užs2!L129,0)+(IF(Užs2!G129="MEL-KLIENTO",(Užs2!E129/1000)*Užs2!L129,0)+(IF(Užs2!I129="MEL-KLIENTO",(Užs2!H129/1000)*Užs2!L129,0)+(IF(Užs2!J129="MEL-KLIENTO",(Užs2!H129/1000)*Užs2!L129,0)))))</f>
        <v>0</v>
      </c>
      <c r="R90" s="91">
        <f>SUM(IF(Užs2!F129="MEL-NE-PL",(Užs2!E129/1000)*Užs2!L129,0)+(IF(Užs2!G129="MEL-NE-PL",(Užs2!E129/1000)*Užs2!L129,0)+(IF(Užs2!I129="MEL-NE-PL",(Užs2!H129/1000)*Užs2!L129,0)+(IF(Užs2!J129="MEL-NE-PL",(Užs2!H129/1000)*Užs2!L129,0)))))</f>
        <v>0</v>
      </c>
      <c r="S90" s="91">
        <f>SUM(IF(Užs2!F129="MEL-40mm",(Užs2!E129/1000)*Užs2!L129,0)+(IF(Užs2!G129="MEL-40mm",(Užs2!E129/1000)*Užs2!L129,0)+(IF(Užs2!I129="MEL-40mm",(Užs2!H129/1000)*Užs2!L129,0)+(IF(Užs2!J129="MEL-40mm",(Užs2!H129/1000)*Užs2!L129,0)))))</f>
        <v>0</v>
      </c>
      <c r="T90" s="92">
        <f>SUM(IF(Užs2!F129="PVC-04mm",(Užs2!E129/1000)*Užs2!L129,0)+(IF(Užs2!G129="PVC-04mm",(Užs2!E129/1000)*Užs2!L129,0)+(IF(Užs2!I129="PVC-04mm",(Užs2!H129/1000)*Užs2!L129,0)+(IF(Užs2!J129="PVC-04mm",(Užs2!H129/1000)*Užs2!L129,0)))))</f>
        <v>0</v>
      </c>
      <c r="U90" s="92">
        <f>SUM(IF(Užs2!F129="PVC-06mm",(Užs2!E129/1000)*Užs2!L129,0)+(IF(Užs2!G129="PVC-06mm",(Užs2!E129/1000)*Užs2!L129,0)+(IF(Užs2!I129="PVC-06mm",(Užs2!H129/1000)*Užs2!L129,0)+(IF(Užs2!J129="PVC-06mm",(Užs2!H129/1000)*Užs2!L129,0)))))</f>
        <v>0</v>
      </c>
      <c r="V90" s="92">
        <f>SUM(IF(Užs2!F129="PVC-08mm",(Užs2!E129/1000)*Užs2!L129,0)+(IF(Užs2!G129="PVC-08mm",(Užs2!E129/1000)*Užs2!L129,0)+(IF(Užs2!I129="PVC-08mm",(Užs2!H129/1000)*Užs2!L129,0)+(IF(Užs2!J129="PVC-08mm",(Užs2!H129/1000)*Užs2!L129,0)))))</f>
        <v>0</v>
      </c>
      <c r="W90" s="92">
        <f>SUM(IF(Užs2!F129="PVC-1mm",(Užs2!E129/1000)*Užs2!L129,0)+(IF(Užs2!G129="PVC-1mm",(Užs2!E129/1000)*Užs2!L129,0)+(IF(Užs2!I129="PVC-1mm",(Užs2!H129/1000)*Užs2!L129,0)+(IF(Užs2!J129="PVC-1mm",(Užs2!H129/1000)*Užs2!L129,0)))))</f>
        <v>0</v>
      </c>
      <c r="X90" s="92">
        <f>SUM(IF(Užs2!F129="PVC-2mm",(Užs2!E129/1000)*Užs2!L129,0)+(IF(Užs2!G129="PVC-2mm",(Užs2!E129/1000)*Užs2!L129,0)+(IF(Užs2!I129="PVC-2mm",(Užs2!H129/1000)*Užs2!L129,0)+(IF(Užs2!J129="PVC-2mm",(Užs2!H129/1000)*Užs2!L129,0)))))</f>
        <v>0</v>
      </c>
      <c r="Y90" s="92">
        <f>SUM(IF(Užs2!F129="PVC-42/2mm",(Užs2!E129/1000)*Užs2!L129,0)+(IF(Užs2!G129="PVC-42/2mm",(Užs2!E129/1000)*Užs2!L129,0)+(IF(Užs2!I129="PVC-42/2mm",(Užs2!H129/1000)*Užs2!L129,0)+(IF(Užs2!J129="PVC-42/2mm",(Užs2!H129/1000)*Užs2!L129,0)))))</f>
        <v>0</v>
      </c>
      <c r="Z90" s="313">
        <f>SUM(IF(Užs2!F129="BESIULIS-08mm",(Užs2!E129/1000)*Užs2!L129,0)+(IF(Užs2!G129="BESIULIS-08mm",(Užs2!E129/1000)*Užs2!L129,0)+(IF(Užs2!I129="BESIULIS-08mm",(Užs2!H129/1000)*Užs2!L129,0)+(IF(Užs2!J129="BESIULIS-08mm",(Užs2!H129/1000)*Užs2!L129,0)))))</f>
        <v>0</v>
      </c>
      <c r="AA90" s="313">
        <f>SUM(IF(Užs2!F129="BESIULIS-1mm",(Užs2!E129/1000)*Užs2!L129,0)+(IF(Užs2!G129="BESIULIS-1mm",(Užs2!E129/1000)*Užs2!L129,0)+(IF(Užs2!I129="BESIULIS-1mm",(Užs2!H129/1000)*Užs2!L129,0)+(IF(Užs2!J129="BESIULIS-1mm",(Užs2!H129/1000)*Užs2!L129,0)))))</f>
        <v>0</v>
      </c>
      <c r="AB90" s="313">
        <f>SUM(IF(Užs2!F129="BESIULIS-2mm",(Užs2!E129/1000)*Užs2!L129,0)+(IF(Užs2!G129="BESIULIS-2mm",(Užs2!E129/1000)*Užs2!L129,0)+(IF(Užs2!I129="BESIULIS-2mm",(Užs2!H129/1000)*Užs2!L129,0)+(IF(Užs2!J129="BESIULIS-2mm",(Užs2!H129/1000)*Užs2!L129,0)))))</f>
        <v>0</v>
      </c>
      <c r="AC90" s="93">
        <f>SUM(IF(Užs2!F129="KLIEN-PVC-04mm",(Užs2!E129/1000)*Užs2!L129,0)+(IF(Užs2!G129="KLIEN-PVC-04mm",(Užs2!E129/1000)*Užs2!L129,0)+(IF(Užs2!I129="KLIEN-PVC-04mm",(Užs2!H129/1000)*Užs2!L129,0)+(IF(Užs2!J129="KLIEN-PVC-04mm",(Užs2!H129/1000)*Užs2!L129,0)))))</f>
        <v>0</v>
      </c>
      <c r="AD90" s="93">
        <f>SUM(IF(Užs2!F129="KLIEN-PVC-06mm",(Užs2!E129/1000)*Užs2!L129,0)+(IF(Užs2!G129="KLIEN-PVC-06mm",(Užs2!E129/1000)*Užs2!L129,0)+(IF(Užs2!I129="KLIEN-PVC-06mm",(Užs2!H129/1000)*Užs2!L129,0)+(IF(Užs2!J129="KLIEN-PVC-06mm",(Užs2!H129/1000)*Užs2!L129,0)))))</f>
        <v>0</v>
      </c>
      <c r="AE90" s="93">
        <f>SUM(IF(Užs2!F129="KLIEN-PVC-08mm",(Užs2!E129/1000)*Užs2!L129,0)+(IF(Užs2!G129="KLIEN-PVC-08mm",(Užs2!E129/1000)*Užs2!L129,0)+(IF(Užs2!I129="KLIEN-PVC-08mm",(Užs2!H129/1000)*Užs2!L129,0)+(IF(Užs2!J129="KLIEN-PVC-08mm",(Užs2!H129/1000)*Užs2!L129,0)))))</f>
        <v>0</v>
      </c>
      <c r="AF90" s="93">
        <f>SUM(IF(Užs2!F129="KLIEN-PVC-1mm",(Užs2!E129/1000)*Užs2!L129,0)+(IF(Užs2!G129="KLIEN-PVC-1mm",(Užs2!E129/1000)*Užs2!L129,0)+(IF(Užs2!I129="KLIEN-PVC-1mm",(Užs2!H129/1000)*Užs2!L129,0)+(IF(Užs2!J129="KLIEN-PVC-1mm",(Užs2!H129/1000)*Užs2!L129,0)))))</f>
        <v>0</v>
      </c>
      <c r="AG90" s="93">
        <f>SUM(IF(Užs2!F129="KLIEN-PVC-2mm",(Užs2!E129/1000)*Užs2!L129,0)+(IF(Užs2!G129="KLIEN-PVC-2mm",(Užs2!E129/1000)*Užs2!L129,0)+(IF(Užs2!I129="KLIEN-PVC-2mm",(Užs2!H129/1000)*Užs2!L129,0)+(IF(Užs2!J129="KLIEN-PVC-2mm",(Užs2!H129/1000)*Užs2!L129,0)))))</f>
        <v>0</v>
      </c>
      <c r="AH90" s="93">
        <f>SUM(IF(Užs2!F129="KLIEN-PVC-42/2mm",(Užs2!E129/1000)*Užs2!L129,0)+(IF(Užs2!G129="KLIEN-PVC-42/2mm",(Užs2!E129/1000)*Užs2!L129,0)+(IF(Užs2!I129="KLIEN-PVC-42/2mm",(Užs2!H129/1000)*Užs2!L129,0)+(IF(Užs2!J129="KLIEN-PVC-42/2mm",(Užs2!H129/1000)*Užs2!L129,0)))))</f>
        <v>0</v>
      </c>
      <c r="AI90" s="315">
        <f>SUM(IF(Užs2!F129="KLIEN-BESIUL-08mm",(Užs2!E129/1000)*Užs2!L129,0)+(IF(Užs2!G129="KLIEN-BESIUL-08mm",(Užs2!E129/1000)*Užs2!L129,0)+(IF(Užs2!I129="KLIEN-BESIUL-08mm",(Užs2!H129/1000)*Užs2!L129,0)+(IF(Užs2!J129="KLIEN-BESIUL-08mm",(Užs2!H129/1000)*Užs2!L129,0)))))</f>
        <v>0</v>
      </c>
      <c r="AJ90" s="315">
        <f>SUM(IF(Užs2!F129="KLIEN-BESIUL-1mm",(Užs2!E129/1000)*Užs2!L129,0)+(IF(Užs2!G129="KLIEN-BESIUL-1mm",(Užs2!E129/1000)*Užs2!L129,0)+(IF(Užs2!I129="KLIEN-BESIUL-1mm",(Užs2!H129/1000)*Užs2!L129,0)+(IF(Užs2!J129="KLIEN-BESIUL-1mm",(Užs2!H129/1000)*Užs2!L129,0)))))</f>
        <v>0</v>
      </c>
      <c r="AK90" s="315">
        <f>SUM(IF(Užs2!F129="KLIEN-BESIUL-2mm",(Užs2!E129/1000)*Užs2!L129,0)+(IF(Užs2!G129="KLIEN-BESIUL-2mm",(Užs2!E129/1000)*Užs2!L129,0)+(IF(Užs2!I129="KLIEN-BESIUL-2mm",(Užs2!H129/1000)*Užs2!L129,0)+(IF(Užs2!J129="KLIEN-BESIUL-2mm",(Užs2!H129/1000)*Užs2!L129,0)))))</f>
        <v>0</v>
      </c>
      <c r="AL90" s="94">
        <f>SUM(IF(Užs2!F129="NE-PL-PVC-04mm",(Užs2!E129/1000)*Užs2!L129,0)+(IF(Užs2!G129="NE-PL-PVC-04mm",(Užs2!E129/1000)*Užs2!L129,0)+(IF(Užs2!I129="NE-PL-PVC-04mm",(Užs2!H129/1000)*Užs2!L129,0)+(IF(Užs2!J129="NE-PL-PVC-04mm",(Užs2!H129/1000)*Užs2!L129,0)))))</f>
        <v>0</v>
      </c>
      <c r="AM90" s="94">
        <f>SUM(IF(Užs2!F129="NE-PL-PVC-06mm",(Užs2!E129/1000)*Užs2!L129,0)+(IF(Užs2!G129="NE-PL-PVC-06mm",(Užs2!E129/1000)*Užs2!L129,0)+(IF(Užs2!I129="NE-PL-PVC-06mm",(Užs2!H129/1000)*Užs2!L129,0)+(IF(Užs2!J129="NE-PL-PVC-06mm",(Užs2!H129/1000)*Užs2!L129,0)))))</f>
        <v>0</v>
      </c>
      <c r="AN90" s="94">
        <f>SUM(IF(Užs2!F129="NE-PL-PVC-08mm",(Užs2!E129/1000)*Užs2!L129,0)+(IF(Užs2!G129="NE-PL-PVC-08mm",(Užs2!E129/1000)*Užs2!L129,0)+(IF(Užs2!I129="NE-PL-PVC-08mm",(Užs2!H129/1000)*Užs2!L129,0)+(IF(Užs2!J129="NE-PL-PVC-08mm",(Užs2!H129/1000)*Užs2!L129,0)))))</f>
        <v>0</v>
      </c>
      <c r="AO90" s="94">
        <f>SUM(IF(Užs2!F129="NE-PL-PVC-1mm",(Užs2!E129/1000)*Užs2!L129,0)+(IF(Užs2!G129="NE-PL-PVC-1mm",(Užs2!E129/1000)*Užs2!L129,0)+(IF(Užs2!I129="NE-PL-PVC-1mm",(Užs2!H129/1000)*Užs2!L129,0)+(IF(Užs2!J129="NE-PL-PVC-1mm",(Užs2!H129/1000)*Užs2!L129,0)))))</f>
        <v>0</v>
      </c>
      <c r="AP90" s="94">
        <f>SUM(IF(Užs2!F129="NE-PL-PVC-2mm",(Užs2!E129/1000)*Užs2!L129,0)+(IF(Užs2!G129="NE-PL-PVC-2mm",(Užs2!E129/1000)*Užs2!L129,0)+(IF(Užs2!I129="NE-PL-PVC-2mm",(Užs2!H129/1000)*Užs2!L129,0)+(IF(Užs2!J129="NE-PL-PVC-2mm",(Užs2!H129/1000)*Užs2!L129,0)))))</f>
        <v>0</v>
      </c>
      <c r="AQ90" s="94">
        <f>SUM(IF(Užs2!F129="NE-PL-PVC-42/2mm",(Užs2!E129/1000)*Užs2!L129,0)+(IF(Užs2!G129="NE-PL-PVC-42/2mm",(Užs2!E129/1000)*Užs2!L129,0)+(IF(Užs2!I129="NE-PL-PVC-42/2mm",(Užs2!H129/1000)*Užs2!L129,0)+(IF(Užs2!J129="NE-PL-PVC-42/2mm",(Užs2!H129/1000)*Užs2!L129,0)))))</f>
        <v>0</v>
      </c>
      <c r="AR90" s="79"/>
    </row>
    <row r="91" spans="1:44" ht="16.8">
      <c r="A91" s="79"/>
      <c r="B91" s="79"/>
      <c r="C91" s="95"/>
      <c r="D91" s="79"/>
      <c r="E91" s="79"/>
      <c r="F91" s="79"/>
      <c r="G91" s="79"/>
      <c r="H91" s="79"/>
      <c r="I91" s="79"/>
      <c r="J91" s="79"/>
      <c r="K91" s="87">
        <v>90</v>
      </c>
      <c r="L91" s="88">
        <f>Užs2!L130</f>
        <v>0</v>
      </c>
      <c r="M91" s="89">
        <f>(Užs2!E130/1000)*(Užs2!H130/1000)*Užs2!L130</f>
        <v>0</v>
      </c>
      <c r="N91" s="90">
        <f>SUM(IF(Užs2!F130="MEL",(Užs2!E130/1000)*Užs2!L130,0)+(IF(Užs2!G130="MEL",(Užs2!E130/1000)*Užs2!L130,0)+(IF(Užs2!I130="MEL",(Užs2!H130/1000)*Užs2!L130,0)+(IF(Užs2!J130="MEL",(Užs2!H130/1000)*Užs2!L130,0)))))</f>
        <v>0</v>
      </c>
      <c r="O91" s="91">
        <f>SUM(IF(Užs2!F130="MEL-BALTAS",(Užs2!E130/1000)*Užs2!L130,0)+(IF(Užs2!G130="MEL-BALTAS",(Užs2!E130/1000)*Užs2!L130,0)+(IF(Užs2!I130="MEL-BALTAS",(Užs2!H130/1000)*Užs2!L130,0)+(IF(Užs2!J130="MEL-BALTAS",(Užs2!H130/1000)*Užs2!L130,0)))))</f>
        <v>0</v>
      </c>
      <c r="P91" s="91">
        <f>SUM(IF(Užs2!F130="MEL-PILKAS",(Užs2!E130/1000)*Užs2!L130,0)+(IF(Užs2!G130="MEL-PILKAS",(Užs2!E130/1000)*Užs2!L130,0)+(IF(Užs2!I130="MEL-PILKAS",(Užs2!H130/1000)*Užs2!L130,0)+(IF(Užs2!J130="MEL-PILKAS",(Užs2!H130/1000)*Užs2!L130,0)))))</f>
        <v>0</v>
      </c>
      <c r="Q91" s="91">
        <f>SUM(IF(Užs2!F130="MEL-KLIENTO",(Užs2!E130/1000)*Užs2!L130,0)+(IF(Užs2!G130="MEL-KLIENTO",(Užs2!E130/1000)*Užs2!L130,0)+(IF(Užs2!I130="MEL-KLIENTO",(Užs2!H130/1000)*Užs2!L130,0)+(IF(Užs2!J130="MEL-KLIENTO",(Užs2!H130/1000)*Užs2!L130,0)))))</f>
        <v>0</v>
      </c>
      <c r="R91" s="91">
        <f>SUM(IF(Užs2!F130="MEL-NE-PL",(Užs2!E130/1000)*Užs2!L130,0)+(IF(Užs2!G130="MEL-NE-PL",(Užs2!E130/1000)*Užs2!L130,0)+(IF(Užs2!I130="MEL-NE-PL",(Užs2!H130/1000)*Užs2!L130,0)+(IF(Užs2!J130="MEL-NE-PL",(Užs2!H130/1000)*Užs2!L130,0)))))</f>
        <v>0</v>
      </c>
      <c r="S91" s="91">
        <f>SUM(IF(Užs2!F130="MEL-40mm",(Užs2!E130/1000)*Užs2!L130,0)+(IF(Užs2!G130="MEL-40mm",(Užs2!E130/1000)*Užs2!L130,0)+(IF(Užs2!I130="MEL-40mm",(Užs2!H130/1000)*Užs2!L130,0)+(IF(Užs2!J130="MEL-40mm",(Užs2!H130/1000)*Užs2!L130,0)))))</f>
        <v>0</v>
      </c>
      <c r="T91" s="92">
        <f>SUM(IF(Užs2!F130="PVC-04mm",(Užs2!E130/1000)*Užs2!L130,0)+(IF(Užs2!G130="PVC-04mm",(Užs2!E130/1000)*Užs2!L130,0)+(IF(Užs2!I130="PVC-04mm",(Užs2!H130/1000)*Užs2!L130,0)+(IF(Užs2!J130="PVC-04mm",(Užs2!H130/1000)*Užs2!L130,0)))))</f>
        <v>0</v>
      </c>
      <c r="U91" s="92">
        <f>SUM(IF(Užs2!F130="PVC-06mm",(Užs2!E130/1000)*Užs2!L130,0)+(IF(Užs2!G130="PVC-06mm",(Užs2!E130/1000)*Užs2!L130,0)+(IF(Užs2!I130="PVC-06mm",(Užs2!H130/1000)*Užs2!L130,0)+(IF(Užs2!J130="PVC-06mm",(Užs2!H130/1000)*Užs2!L130,0)))))</f>
        <v>0</v>
      </c>
      <c r="V91" s="92">
        <f>SUM(IF(Užs2!F130="PVC-08mm",(Užs2!E130/1000)*Užs2!L130,0)+(IF(Užs2!G130="PVC-08mm",(Užs2!E130/1000)*Užs2!L130,0)+(IF(Užs2!I130="PVC-08mm",(Užs2!H130/1000)*Užs2!L130,0)+(IF(Užs2!J130="PVC-08mm",(Užs2!H130/1000)*Užs2!L130,0)))))</f>
        <v>0</v>
      </c>
      <c r="W91" s="92">
        <f>SUM(IF(Užs2!F130="PVC-1mm",(Užs2!E130/1000)*Užs2!L130,0)+(IF(Užs2!G130="PVC-1mm",(Užs2!E130/1000)*Užs2!L130,0)+(IF(Užs2!I130="PVC-1mm",(Užs2!H130/1000)*Užs2!L130,0)+(IF(Užs2!J130="PVC-1mm",(Užs2!H130/1000)*Užs2!L130,0)))))</f>
        <v>0</v>
      </c>
      <c r="X91" s="92">
        <f>SUM(IF(Užs2!F130="PVC-2mm",(Užs2!E130/1000)*Užs2!L130,0)+(IF(Užs2!G130="PVC-2mm",(Užs2!E130/1000)*Užs2!L130,0)+(IF(Užs2!I130="PVC-2mm",(Užs2!H130/1000)*Užs2!L130,0)+(IF(Užs2!J130="PVC-2mm",(Užs2!H130/1000)*Užs2!L130,0)))))</f>
        <v>0</v>
      </c>
      <c r="Y91" s="92">
        <f>SUM(IF(Užs2!F130="PVC-42/2mm",(Užs2!E130/1000)*Užs2!L130,0)+(IF(Užs2!G130="PVC-42/2mm",(Užs2!E130/1000)*Užs2!L130,0)+(IF(Užs2!I130="PVC-42/2mm",(Užs2!H130/1000)*Užs2!L130,0)+(IF(Užs2!J130="PVC-42/2mm",(Užs2!H130/1000)*Užs2!L130,0)))))</f>
        <v>0</v>
      </c>
      <c r="Z91" s="313">
        <f>SUM(IF(Užs2!F130="BESIULIS-08mm",(Užs2!E130/1000)*Užs2!L130,0)+(IF(Užs2!G130="BESIULIS-08mm",(Užs2!E130/1000)*Užs2!L130,0)+(IF(Užs2!I130="BESIULIS-08mm",(Užs2!H130/1000)*Užs2!L130,0)+(IF(Užs2!J130="BESIULIS-08mm",(Užs2!H130/1000)*Užs2!L130,0)))))</f>
        <v>0</v>
      </c>
      <c r="AA91" s="313">
        <f>SUM(IF(Užs2!F130="BESIULIS-1mm",(Užs2!E130/1000)*Užs2!L130,0)+(IF(Užs2!G130="BESIULIS-1mm",(Užs2!E130/1000)*Užs2!L130,0)+(IF(Užs2!I130="BESIULIS-1mm",(Užs2!H130/1000)*Užs2!L130,0)+(IF(Užs2!J130="BESIULIS-1mm",(Užs2!H130/1000)*Užs2!L130,0)))))</f>
        <v>0</v>
      </c>
      <c r="AB91" s="313">
        <f>SUM(IF(Užs2!F130="BESIULIS-2mm",(Užs2!E130/1000)*Užs2!L130,0)+(IF(Užs2!G130="BESIULIS-2mm",(Užs2!E130/1000)*Užs2!L130,0)+(IF(Užs2!I130="BESIULIS-2mm",(Užs2!H130/1000)*Užs2!L130,0)+(IF(Užs2!J130="BESIULIS-2mm",(Užs2!H130/1000)*Užs2!L130,0)))))</f>
        <v>0</v>
      </c>
      <c r="AC91" s="93">
        <f>SUM(IF(Užs2!F130="KLIEN-PVC-04mm",(Užs2!E130/1000)*Užs2!L130,0)+(IF(Užs2!G130="KLIEN-PVC-04mm",(Užs2!E130/1000)*Užs2!L130,0)+(IF(Užs2!I130="KLIEN-PVC-04mm",(Užs2!H130/1000)*Užs2!L130,0)+(IF(Užs2!J130="KLIEN-PVC-04mm",(Užs2!H130/1000)*Užs2!L130,0)))))</f>
        <v>0</v>
      </c>
      <c r="AD91" s="93">
        <f>SUM(IF(Užs2!F130="KLIEN-PVC-06mm",(Užs2!E130/1000)*Užs2!L130,0)+(IF(Užs2!G130="KLIEN-PVC-06mm",(Užs2!E130/1000)*Užs2!L130,0)+(IF(Užs2!I130="KLIEN-PVC-06mm",(Užs2!H130/1000)*Užs2!L130,0)+(IF(Užs2!J130="KLIEN-PVC-06mm",(Užs2!H130/1000)*Užs2!L130,0)))))</f>
        <v>0</v>
      </c>
      <c r="AE91" s="93">
        <f>SUM(IF(Užs2!F130="KLIEN-PVC-08mm",(Užs2!E130/1000)*Užs2!L130,0)+(IF(Užs2!G130="KLIEN-PVC-08mm",(Užs2!E130/1000)*Užs2!L130,0)+(IF(Užs2!I130="KLIEN-PVC-08mm",(Užs2!H130/1000)*Užs2!L130,0)+(IF(Užs2!J130="KLIEN-PVC-08mm",(Užs2!H130/1000)*Užs2!L130,0)))))</f>
        <v>0</v>
      </c>
      <c r="AF91" s="93">
        <f>SUM(IF(Užs2!F130="KLIEN-PVC-1mm",(Užs2!E130/1000)*Užs2!L130,0)+(IF(Užs2!G130="KLIEN-PVC-1mm",(Užs2!E130/1000)*Užs2!L130,0)+(IF(Užs2!I130="KLIEN-PVC-1mm",(Užs2!H130/1000)*Užs2!L130,0)+(IF(Užs2!J130="KLIEN-PVC-1mm",(Užs2!H130/1000)*Užs2!L130,0)))))</f>
        <v>0</v>
      </c>
      <c r="AG91" s="93">
        <f>SUM(IF(Užs2!F130="KLIEN-PVC-2mm",(Užs2!E130/1000)*Užs2!L130,0)+(IF(Užs2!G130="KLIEN-PVC-2mm",(Užs2!E130/1000)*Užs2!L130,0)+(IF(Užs2!I130="KLIEN-PVC-2mm",(Užs2!H130/1000)*Užs2!L130,0)+(IF(Užs2!J130="KLIEN-PVC-2mm",(Užs2!H130/1000)*Užs2!L130,0)))))</f>
        <v>0</v>
      </c>
      <c r="AH91" s="93">
        <f>SUM(IF(Užs2!F130="KLIEN-PVC-42/2mm",(Užs2!E130/1000)*Užs2!L130,0)+(IF(Užs2!G130="KLIEN-PVC-42/2mm",(Užs2!E130/1000)*Užs2!L130,0)+(IF(Užs2!I130="KLIEN-PVC-42/2mm",(Užs2!H130/1000)*Užs2!L130,0)+(IF(Užs2!J130="KLIEN-PVC-42/2mm",(Užs2!H130/1000)*Užs2!L130,0)))))</f>
        <v>0</v>
      </c>
      <c r="AI91" s="315">
        <f>SUM(IF(Užs2!F130="KLIEN-BESIUL-08mm",(Užs2!E130/1000)*Užs2!L130,0)+(IF(Užs2!G130="KLIEN-BESIUL-08mm",(Užs2!E130/1000)*Užs2!L130,0)+(IF(Užs2!I130="KLIEN-BESIUL-08mm",(Užs2!H130/1000)*Užs2!L130,0)+(IF(Užs2!J130="KLIEN-BESIUL-08mm",(Užs2!H130/1000)*Užs2!L130,0)))))</f>
        <v>0</v>
      </c>
      <c r="AJ91" s="315">
        <f>SUM(IF(Užs2!F130="KLIEN-BESIUL-1mm",(Užs2!E130/1000)*Užs2!L130,0)+(IF(Užs2!G130="KLIEN-BESIUL-1mm",(Užs2!E130/1000)*Užs2!L130,0)+(IF(Užs2!I130="KLIEN-BESIUL-1mm",(Užs2!H130/1000)*Užs2!L130,0)+(IF(Užs2!J130="KLIEN-BESIUL-1mm",(Užs2!H130/1000)*Užs2!L130,0)))))</f>
        <v>0</v>
      </c>
      <c r="AK91" s="315">
        <f>SUM(IF(Užs2!F130="KLIEN-BESIUL-2mm",(Užs2!E130/1000)*Užs2!L130,0)+(IF(Užs2!G130="KLIEN-BESIUL-2mm",(Užs2!E130/1000)*Užs2!L130,0)+(IF(Užs2!I130="KLIEN-BESIUL-2mm",(Užs2!H130/1000)*Užs2!L130,0)+(IF(Užs2!J130="KLIEN-BESIUL-2mm",(Užs2!H130/1000)*Užs2!L130,0)))))</f>
        <v>0</v>
      </c>
      <c r="AL91" s="94">
        <f>SUM(IF(Užs2!F130="NE-PL-PVC-04mm",(Užs2!E130/1000)*Užs2!L130,0)+(IF(Užs2!G130="NE-PL-PVC-04mm",(Užs2!E130/1000)*Užs2!L130,0)+(IF(Užs2!I130="NE-PL-PVC-04mm",(Užs2!H130/1000)*Užs2!L130,0)+(IF(Užs2!J130="NE-PL-PVC-04mm",(Užs2!H130/1000)*Užs2!L130,0)))))</f>
        <v>0</v>
      </c>
      <c r="AM91" s="94">
        <f>SUM(IF(Užs2!F130="NE-PL-PVC-06mm",(Užs2!E130/1000)*Užs2!L130,0)+(IF(Užs2!G130="NE-PL-PVC-06mm",(Užs2!E130/1000)*Užs2!L130,0)+(IF(Užs2!I130="NE-PL-PVC-06mm",(Užs2!H130/1000)*Užs2!L130,0)+(IF(Užs2!J130="NE-PL-PVC-06mm",(Užs2!H130/1000)*Užs2!L130,0)))))</f>
        <v>0</v>
      </c>
      <c r="AN91" s="94">
        <f>SUM(IF(Užs2!F130="NE-PL-PVC-08mm",(Užs2!E130/1000)*Užs2!L130,0)+(IF(Užs2!G130="NE-PL-PVC-08mm",(Užs2!E130/1000)*Užs2!L130,0)+(IF(Užs2!I130="NE-PL-PVC-08mm",(Užs2!H130/1000)*Užs2!L130,0)+(IF(Užs2!J130="NE-PL-PVC-08mm",(Užs2!H130/1000)*Užs2!L130,0)))))</f>
        <v>0</v>
      </c>
      <c r="AO91" s="94">
        <f>SUM(IF(Užs2!F130="NE-PL-PVC-1mm",(Užs2!E130/1000)*Užs2!L130,0)+(IF(Užs2!G130="NE-PL-PVC-1mm",(Užs2!E130/1000)*Užs2!L130,0)+(IF(Užs2!I130="NE-PL-PVC-1mm",(Užs2!H130/1000)*Užs2!L130,0)+(IF(Užs2!J130="NE-PL-PVC-1mm",(Užs2!H130/1000)*Užs2!L130,0)))))</f>
        <v>0</v>
      </c>
      <c r="AP91" s="94">
        <f>SUM(IF(Užs2!F130="NE-PL-PVC-2mm",(Užs2!E130/1000)*Užs2!L130,0)+(IF(Užs2!G130="NE-PL-PVC-2mm",(Užs2!E130/1000)*Užs2!L130,0)+(IF(Užs2!I130="NE-PL-PVC-2mm",(Užs2!H130/1000)*Užs2!L130,0)+(IF(Užs2!J130="NE-PL-PVC-2mm",(Užs2!H130/1000)*Užs2!L130,0)))))</f>
        <v>0</v>
      </c>
      <c r="AQ91" s="94">
        <f>SUM(IF(Užs2!F130="NE-PL-PVC-42/2mm",(Užs2!E130/1000)*Užs2!L130,0)+(IF(Užs2!G130="NE-PL-PVC-42/2mm",(Užs2!E130/1000)*Užs2!L130,0)+(IF(Užs2!I130="NE-PL-PVC-42/2mm",(Užs2!H130/1000)*Užs2!L130,0)+(IF(Užs2!J130="NE-PL-PVC-42/2mm",(Užs2!H130/1000)*Užs2!L130,0)))))</f>
        <v>0</v>
      </c>
      <c r="AR91" s="79"/>
    </row>
    <row r="92" spans="1:44" ht="16.8">
      <c r="A92" s="79"/>
      <c r="B92" s="79"/>
      <c r="C92" s="95"/>
      <c r="D92" s="79"/>
      <c r="E92" s="79"/>
      <c r="F92" s="79"/>
      <c r="G92" s="79"/>
      <c r="H92" s="79"/>
      <c r="I92" s="79"/>
      <c r="J92" s="79"/>
      <c r="K92" s="87">
        <v>91</v>
      </c>
      <c r="L92" s="96">
        <f t="shared" ref="L92:AQ92" si="0">SUM(L2:L91)</f>
        <v>0</v>
      </c>
      <c r="M92" s="96">
        <f t="shared" si="0"/>
        <v>0</v>
      </c>
      <c r="N92" s="96">
        <f t="shared" si="0"/>
        <v>0</v>
      </c>
      <c r="O92" s="96">
        <f t="shared" si="0"/>
        <v>0</v>
      </c>
      <c r="P92" s="96">
        <f t="shared" si="0"/>
        <v>0</v>
      </c>
      <c r="Q92" s="96">
        <f t="shared" si="0"/>
        <v>0</v>
      </c>
      <c r="R92" s="96">
        <f t="shared" si="0"/>
        <v>0</v>
      </c>
      <c r="S92" s="96">
        <f t="shared" si="0"/>
        <v>0</v>
      </c>
      <c r="T92" s="96">
        <f t="shared" si="0"/>
        <v>0</v>
      </c>
      <c r="U92" s="96">
        <f t="shared" si="0"/>
        <v>0</v>
      </c>
      <c r="V92" s="96">
        <f t="shared" si="0"/>
        <v>0</v>
      </c>
      <c r="W92" s="96">
        <f t="shared" si="0"/>
        <v>0</v>
      </c>
      <c r="X92" s="96">
        <f t="shared" si="0"/>
        <v>0</v>
      </c>
      <c r="Y92" s="96">
        <f t="shared" si="0"/>
        <v>0</v>
      </c>
      <c r="Z92" s="96">
        <f t="shared" si="0"/>
        <v>0</v>
      </c>
      <c r="AA92" s="96">
        <f t="shared" si="0"/>
        <v>0</v>
      </c>
      <c r="AB92" s="96">
        <f t="shared" si="0"/>
        <v>0</v>
      </c>
      <c r="AC92" s="96">
        <f t="shared" si="0"/>
        <v>0</v>
      </c>
      <c r="AD92" s="96">
        <f t="shared" si="0"/>
        <v>0</v>
      </c>
      <c r="AE92" s="96">
        <f t="shared" si="0"/>
        <v>0</v>
      </c>
      <c r="AF92" s="96">
        <f t="shared" si="0"/>
        <v>0</v>
      </c>
      <c r="AG92" s="96">
        <f t="shared" si="0"/>
        <v>0</v>
      </c>
      <c r="AH92" s="96">
        <f t="shared" si="0"/>
        <v>0</v>
      </c>
      <c r="AI92" s="96">
        <f t="shared" si="0"/>
        <v>0</v>
      </c>
      <c r="AJ92" s="96">
        <f t="shared" si="0"/>
        <v>0</v>
      </c>
      <c r="AK92" s="96">
        <f t="shared" si="0"/>
        <v>0</v>
      </c>
      <c r="AL92" s="96">
        <f t="shared" si="0"/>
        <v>0</v>
      </c>
      <c r="AM92" s="96">
        <f t="shared" si="0"/>
        <v>0</v>
      </c>
      <c r="AN92" s="96">
        <f t="shared" si="0"/>
        <v>0</v>
      </c>
      <c r="AO92" s="96">
        <f t="shared" si="0"/>
        <v>0</v>
      </c>
      <c r="AP92" s="96">
        <f t="shared" si="0"/>
        <v>0</v>
      </c>
      <c r="AQ92" s="96">
        <f t="shared" si="0"/>
        <v>0</v>
      </c>
      <c r="AR92" s="79"/>
    </row>
    <row r="93" spans="1:44" ht="20.399999999999999">
      <c r="A93" s="79"/>
      <c r="B93" s="79"/>
      <c r="C93" s="95"/>
      <c r="D93" s="79"/>
      <c r="E93" s="79"/>
      <c r="F93" s="79"/>
      <c r="G93" s="79"/>
      <c r="H93" s="79"/>
      <c r="I93" s="79"/>
      <c r="J93" s="79"/>
      <c r="K93" s="80" t="s">
        <v>407</v>
      </c>
      <c r="L93" s="81" t="s">
        <v>408</v>
      </c>
      <c r="M93" s="82" t="s">
        <v>409</v>
      </c>
      <c r="N93" s="83" t="s">
        <v>32</v>
      </c>
      <c r="O93" s="83" t="s">
        <v>410</v>
      </c>
      <c r="P93" s="83" t="s">
        <v>411</v>
      </c>
      <c r="Q93" s="83" t="s">
        <v>36</v>
      </c>
      <c r="R93" s="83" t="s">
        <v>412</v>
      </c>
      <c r="S93" s="83" t="s">
        <v>38</v>
      </c>
      <c r="T93" s="84" t="s">
        <v>39</v>
      </c>
      <c r="U93" s="84" t="s">
        <v>42</v>
      </c>
      <c r="V93" s="84" t="s">
        <v>44</v>
      </c>
      <c r="W93" s="84" t="s">
        <v>46</v>
      </c>
      <c r="X93" s="84" t="s">
        <v>48</v>
      </c>
      <c r="Y93" s="84" t="s">
        <v>50</v>
      </c>
      <c r="Z93" s="312" t="s">
        <v>726</v>
      </c>
      <c r="AA93" s="312" t="s">
        <v>727</v>
      </c>
      <c r="AB93" s="312" t="s">
        <v>728</v>
      </c>
      <c r="AC93" s="85" t="s">
        <v>41</v>
      </c>
      <c r="AD93" s="85" t="s">
        <v>43</v>
      </c>
      <c r="AE93" s="85" t="s">
        <v>45</v>
      </c>
      <c r="AF93" s="85" t="s">
        <v>47</v>
      </c>
      <c r="AG93" s="85" t="s">
        <v>49</v>
      </c>
      <c r="AH93" s="85" t="s">
        <v>51</v>
      </c>
      <c r="AI93" s="314" t="s">
        <v>735</v>
      </c>
      <c r="AJ93" s="314" t="s">
        <v>736</v>
      </c>
      <c r="AK93" s="314" t="s">
        <v>737</v>
      </c>
      <c r="AL93" s="86" t="s">
        <v>413</v>
      </c>
      <c r="AM93" s="86" t="s">
        <v>414</v>
      </c>
      <c r="AN93" s="86" t="s">
        <v>415</v>
      </c>
      <c r="AO93" s="86" t="s">
        <v>416</v>
      </c>
      <c r="AP93" s="86" t="s">
        <v>417</v>
      </c>
      <c r="AQ93" s="86" t="s">
        <v>418</v>
      </c>
      <c r="AR93" s="79"/>
    </row>
    <row r="94" spans="1:44" ht="16.8">
      <c r="A94" s="79"/>
      <c r="B94" s="79"/>
      <c r="C94" s="95"/>
      <c r="D94" s="79"/>
      <c r="E94" s="79"/>
      <c r="F94" s="79"/>
      <c r="G94" s="79"/>
      <c r="H94" s="79"/>
      <c r="I94" s="79"/>
      <c r="J94" s="79"/>
      <c r="K94" s="46"/>
      <c r="L94" s="46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</row>
  </sheetData>
  <sheetProtection password="ECE5" sheet="1" objects="1" scenarios="1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apas17"/>
  <dimension ref="A1:AR94"/>
  <sheetViews>
    <sheetView workbookViewId="0">
      <selection activeCell="D2" sqref="D2"/>
    </sheetView>
  </sheetViews>
  <sheetFormatPr defaultRowHeight="14.4"/>
  <cols>
    <col min="1" max="1" width="2.5546875" customWidth="1"/>
    <col min="2" max="2" width="29.44140625" customWidth="1"/>
    <col min="3" max="3" width="52.5546875" customWidth="1"/>
    <col min="4" max="4" width="14.21875" customWidth="1"/>
    <col min="11" max="43" width="8.77734375" hidden="1" customWidth="1"/>
  </cols>
  <sheetData>
    <row r="1" spans="1:44" ht="23.85" customHeight="1" thickBot="1">
      <c r="A1" s="79"/>
      <c r="B1" s="235" t="s">
        <v>76</v>
      </c>
      <c r="C1" s="235" t="s">
        <v>406</v>
      </c>
      <c r="D1" s="79"/>
      <c r="K1" s="80" t="s">
        <v>407</v>
      </c>
      <c r="L1" s="81" t="s">
        <v>408</v>
      </c>
      <c r="M1" s="82" t="s">
        <v>409</v>
      </c>
      <c r="N1" s="83" t="s">
        <v>32</v>
      </c>
      <c r="O1" s="83" t="s">
        <v>410</v>
      </c>
      <c r="P1" s="83" t="s">
        <v>411</v>
      </c>
      <c r="Q1" s="83" t="s">
        <v>36</v>
      </c>
      <c r="R1" s="83" t="s">
        <v>412</v>
      </c>
      <c r="S1" s="83" t="s">
        <v>38</v>
      </c>
      <c r="T1" s="84" t="s">
        <v>39</v>
      </c>
      <c r="U1" s="84" t="s">
        <v>42</v>
      </c>
      <c r="V1" s="84" t="s">
        <v>44</v>
      </c>
      <c r="W1" s="84" t="s">
        <v>46</v>
      </c>
      <c r="X1" s="84" t="s">
        <v>48</v>
      </c>
      <c r="Y1" s="84" t="s">
        <v>50</v>
      </c>
      <c r="Z1" s="312" t="s">
        <v>726</v>
      </c>
      <c r="AA1" s="312" t="s">
        <v>727</v>
      </c>
      <c r="AB1" s="312" t="s">
        <v>728</v>
      </c>
      <c r="AC1" s="85" t="s">
        <v>41</v>
      </c>
      <c r="AD1" s="85" t="s">
        <v>43</v>
      </c>
      <c r="AE1" s="85" t="s">
        <v>45</v>
      </c>
      <c r="AF1" s="85" t="s">
        <v>47</v>
      </c>
      <c r="AG1" s="85" t="s">
        <v>49</v>
      </c>
      <c r="AH1" s="85" t="s">
        <v>51</v>
      </c>
      <c r="AI1" s="314" t="s">
        <v>735</v>
      </c>
      <c r="AJ1" s="314" t="s">
        <v>736</v>
      </c>
      <c r="AK1" s="314" t="s">
        <v>737</v>
      </c>
      <c r="AL1" s="86" t="s">
        <v>413</v>
      </c>
      <c r="AM1" s="86" t="s">
        <v>414</v>
      </c>
      <c r="AN1" s="86" t="s">
        <v>415</v>
      </c>
      <c r="AO1" s="86" t="s">
        <v>416</v>
      </c>
      <c r="AP1" s="86" t="s">
        <v>417</v>
      </c>
      <c r="AQ1" s="86" t="s">
        <v>418</v>
      </c>
      <c r="AR1" s="79"/>
    </row>
    <row r="2" spans="1:44" ht="17.100000000000001" customHeight="1" thickBot="1">
      <c r="A2" s="200"/>
      <c r="B2" s="233" t="s">
        <v>39</v>
      </c>
      <c r="C2" s="236" t="s">
        <v>426</v>
      </c>
      <c r="D2" s="79"/>
      <c r="K2" s="87">
        <v>1</v>
      </c>
      <c r="L2" s="88">
        <f>Užs3!L41</f>
        <v>0</v>
      </c>
      <c r="M2" s="89">
        <f>(Užs3!E41/1000)*(Užs3!H41/1000)*Užs3!L41</f>
        <v>0</v>
      </c>
      <c r="N2" s="90">
        <f>SUM(IF(Užs3!F41="MEL",(Užs3!E41/1000)*Užs3!L41,0)+(IF(Užs3!G41="MEL",(Užs3!E41/1000)*Užs3!L41,0)+(IF(Užs3!I41="MEL",(Užs3!H41/1000)*Užs3!L41,0)+(IF(Užs3!J41="MEL",(Užs3!H41/1000)*Užs3!L41,0)))))</f>
        <v>0</v>
      </c>
      <c r="O2" s="91">
        <f>SUM(IF(Užs3!F41="MEL-BALTAS",(Užs3!E41/1000)*Užs3!L41,0)+(IF(Užs3!G41="MEL-BALTAS",(Užs3!E41/1000)*Užs3!L41,0)+(IF(Užs3!I41="MEL-BALTAS",(Užs3!H41/1000)*Užs3!L41,0)+(IF(Užs3!J41="MEL-BALTAS",(Užs3!H41/1000)*Užs3!L41,0)))))</f>
        <v>0</v>
      </c>
      <c r="P2" s="91">
        <f>SUM(IF(Užs3!F41="MEL-PILKAS",(Užs3!E41/1000)*Užs3!L41,0)+(IF(Užs3!G41="MEL-PILKAS",(Užs3!E41/1000)*Užs3!L41,0)+(IF(Užs3!I41="MEL-PILKAS",(Užs3!H41/1000)*Užs3!L41,0)+(IF(Užs3!J41="MEL-PILKAS",(Užs3!H41/1000)*Užs3!L41,0)))))</f>
        <v>0</v>
      </c>
      <c r="Q2" s="91">
        <f>SUM(IF(Užs3!F41="MEL-KLIENTO",(Užs3!E41/1000)*Užs3!L41,0)+(IF(Užs3!G41="MEL-KLIENTO",(Užs3!E41/1000)*Užs3!L41,0)+(IF(Užs3!I41="MEL-KLIENTO",(Užs3!H41/1000)*Užs3!L41,0)+(IF(Užs3!J41="MEL-KLIENTO",(Užs3!H41/1000)*Užs3!L41,0)))))</f>
        <v>0</v>
      </c>
      <c r="R2" s="91">
        <f>SUM(IF(Užs3!F41="MEL-NE-PL",(Užs3!E41/1000)*Užs3!L41,0)+(IF(Užs3!G41="MEL-NE-PL",(Užs3!E41/1000)*Užs3!L41,0)+(IF(Užs3!I41="MEL-NE-PL",(Užs3!H41/1000)*Užs3!L41,0)+(IF(Užs3!J41="MEL-NE-PL",(Užs3!H41/1000)*Užs3!L41,0)))))</f>
        <v>0</v>
      </c>
      <c r="S2" s="91">
        <f>SUM(IF(Užs3!F41="MEL-40mm",(Užs3!E41/1000)*Užs3!L41,0)+(IF(Užs3!G41="MEL-40mm",(Užs3!E41/1000)*Užs3!L41,0)+(IF(Užs3!I41="MEL-40mm",(Užs3!H41/1000)*Užs3!L41,0)+(IF(Užs3!J41="MEL-40mm",(Užs3!H41/1000)*Užs3!L41,0)))))</f>
        <v>0</v>
      </c>
      <c r="T2" s="92">
        <f>SUM(IF(Užs3!F41="PVC-04mm",(Užs3!E41/1000)*Užs3!L41,0)+(IF(Užs3!G41="PVC-04mm",(Užs3!E41/1000)*Užs3!L41,0)+(IF(Užs3!I41="PVC-04mm",(Užs3!H41/1000)*Užs3!L41,0)+(IF(Užs3!J41="PVC-04mm",(Užs3!H41/1000)*Užs3!L41,0)))))</f>
        <v>0</v>
      </c>
      <c r="U2" s="92">
        <f>SUM(IF(Užs3!F41="PVC-06mm",(Užs3!E41/1000)*Užs3!L41,0)+(IF(Užs3!G41="PVC-06mm",(Užs3!E41/1000)*Užs3!L41,0)+(IF(Užs3!I41="PVC-06mm",(Užs3!H41/1000)*Užs3!L41,0)+(IF(Užs3!J41="PVC-06mm",(Užs3!H41/1000)*Užs3!L41,0)))))</f>
        <v>0</v>
      </c>
      <c r="V2" s="92">
        <f>SUM(IF(Užs3!F41="PVC-08mm",(Užs3!E41/1000)*Užs3!L41,0)+(IF(Užs3!G41="PVC-08mm",(Užs3!E41/1000)*Užs3!L41,0)+(IF(Užs3!I41="PVC-08mm",(Užs3!H41/1000)*Užs3!L41,0)+(IF(Užs3!J41="PVC-08mm",(Užs3!H41/1000)*Užs3!L41,0)))))</f>
        <v>0</v>
      </c>
      <c r="W2" s="92">
        <f>SUM(IF(Užs3!F41="PVC-1mm",(Užs3!E41/1000)*Užs3!L41,0)+(IF(Užs3!G41="PVC-1mm",(Užs3!E41/1000)*Užs3!L41,0)+(IF(Užs3!I41="PVC-1mm",(Užs3!H41/1000)*Užs3!L41,0)+(IF(Užs3!J41="PVC-1mm",(Užs3!H41/1000)*Užs3!L41,0)))))</f>
        <v>0</v>
      </c>
      <c r="X2" s="92">
        <f>SUM(IF(Užs3!F41="PVC-2mm",(Užs3!E41/1000)*Užs3!L41,0)+(IF(Užs3!G41="PVC-2mm",(Užs3!E41/1000)*Užs3!L41,0)+(IF(Užs3!I41="PVC-2mm",(Užs3!H41/1000)*Užs3!L41,0)+(IF(Užs3!J41="PVC-2mm",(Užs3!H41/1000)*Užs3!L41,0)))))</f>
        <v>0</v>
      </c>
      <c r="Y2" s="92">
        <f>SUM(IF(Užs3!F41="PVC-42/2mm",(Užs3!E41/1000)*Užs3!L41,0)+(IF(Užs3!G41="PVC-42/2mm",(Užs3!E41/1000)*Užs3!L41,0)+(IF(Užs3!I41="PVC-42/2mm",(Užs3!H41/1000)*Užs3!L41,0)+(IF(Užs3!J41="PVC-42/2mm",(Užs3!H41/1000)*Užs3!L41,0)))))</f>
        <v>0</v>
      </c>
      <c r="Z2" s="313">
        <f>SUM(IF(Užs3!F41="BESIULIS-08mm",(Užs3!E41/1000)*Užs3!L41,0)+(IF(Užs3!G41="BESIULIS-08mm",(Užs3!E41/1000)*Užs3!L41,0)+(IF(Užs3!I41="BESIULIS-08mm",(Užs3!H41/1000)*Užs3!L41,0)+(IF(Užs3!J41="BESIULIS-08mm",(Užs3!H41/1000)*Užs3!L41,0)))))</f>
        <v>0</v>
      </c>
      <c r="AA2" s="313">
        <f>SUM(IF(Užs3!F41="BESIULIS-1mm",(Užs3!E41/1000)*Užs3!L41,0)+(IF(Užs3!G41="BESIULIS-1mm",(Užs3!E41/1000)*Užs3!L41,0)+(IF(Užs3!I41="BESIULIS-1mm",(Užs3!H41/1000)*Užs3!L41,0)+(IF(Užs3!J41="BESIULIS-1mm",(Užs3!H41/1000)*Užs3!L41,0)))))</f>
        <v>0</v>
      </c>
      <c r="AB2" s="313">
        <f>SUM(IF(Užs3!F41="BESIULIS-2mm",(Užs3!E41/1000)*Užs3!L41,0)+(IF(Užs3!G41="BESIULIS-2mm",(Užs3!E41/1000)*Užs3!L41,0)+(IF(Užs3!I41="BESIULIS-2mm",(Užs3!H41/1000)*Užs3!L41,0)+(IF(Užs3!J41="BESIULIS-2mm",(Užs3!H41/1000)*Užs3!L41,0)))))</f>
        <v>0</v>
      </c>
      <c r="AC2" s="93">
        <f>SUM(IF(Užs3!F41="KLIEN-PVC-04mm",(Užs3!E41/1000)*Užs3!L41,0)+(IF(Užs3!G41="KLIEN-PVC-04mm",(Užs3!E41/1000)*Užs3!L41,0)+(IF(Užs3!I41="KLIEN-PVC-04mm",(Užs3!H41/1000)*Užs3!L41,0)+(IF(Užs3!J41="KLIEN-PVC-04mm",(Užs3!H41/1000)*Užs3!L41,0)))))</f>
        <v>0</v>
      </c>
      <c r="AD2" s="93">
        <f>SUM(IF(Užs3!F41="KLIEN-PVC-06mm",(Užs3!E41/1000)*Užs3!L41,0)+(IF(Užs3!G41="KLIEN-PVC-06mm",(Užs3!E41/1000)*Užs3!L41,0)+(IF(Užs3!I41="KLIEN-PVC-06mm",(Užs3!H41/1000)*Užs3!L41,0)+(IF(Užs3!J41="KLIEN-PVC-06mm",(Užs3!H41/1000)*Užs3!L41,0)))))</f>
        <v>0</v>
      </c>
      <c r="AE2" s="93">
        <f>SUM(IF(Užs3!F41="KLIEN-PVC-08mm",(Užs3!E41/1000)*Užs3!L41,0)+(IF(Užs3!G41="KLIEN-PVC-08mm",(Užs3!E41/1000)*Užs3!L41,0)+(IF(Užs3!I41="KLIEN-PVC-08mm",(Užs3!H41/1000)*Užs3!L41,0)+(IF(Užs3!J41="KLIEN-PVC-08mm",(Užs3!H41/1000)*Užs3!L41,0)))))</f>
        <v>0</v>
      </c>
      <c r="AF2" s="93">
        <f>SUM(IF(Užs3!F41="KLIEN-PVC-1mm",(Užs3!E41/1000)*Užs3!L41,0)+(IF(Užs3!G41="KLIEN-PVC-1mm",(Užs3!E41/1000)*Užs3!L41,0)+(IF(Užs3!I41="KLIEN-PVC-1mm",(Užs3!H41/1000)*Užs3!L41,0)+(IF(Užs3!J41="KLIEN-PVC-1mm",(Užs3!H41/1000)*Užs3!L41,0)))))</f>
        <v>0</v>
      </c>
      <c r="AG2" s="93">
        <f>SUM(IF(Užs3!F41="KLIEN-PVC-2mm",(Užs3!E41/1000)*Užs3!L41,0)+(IF(Užs3!G41="KLIEN-PVC-2mm",(Užs3!E41/1000)*Užs3!L41,0)+(IF(Užs3!I41="KLIEN-PVC-2mm",(Užs3!H41/1000)*Užs3!L41,0)+(IF(Užs3!J41="KLIEN-PVC-2mm",(Užs3!H41/1000)*Užs3!L41,0)))))</f>
        <v>0</v>
      </c>
      <c r="AH2" s="93">
        <f>SUM(IF(Užs3!F41="KLIEN-PVC-42/2mm",(Užs3!E41/1000)*Užs3!L41,0)+(IF(Užs3!G41="KLIEN-PVC-42/2mm",(Užs3!E41/1000)*Užs3!L41,0)+(IF(Užs3!I41="KLIEN-PVC-42/2mm",(Užs3!H41/1000)*Užs3!L41,0)+(IF(Užs3!J41="KLIEN-PVC-42/2mm",(Užs3!H41/1000)*Užs3!L41,0)))))</f>
        <v>0</v>
      </c>
      <c r="AI2" s="315">
        <f>SUM(IF(Užs3!F41="KLIEN-BESIUL-08mm",(Užs3!E41/1000)*Užs3!L41,0)+(IF(Užs3!G41="KLIEN-BESIUL-08mm",(Užs3!E41/1000)*Užs3!L41,0)+(IF(Užs3!I41="KLIEN-BESIUL-08mm",(Užs3!H41/1000)*Užs3!L41,0)+(IF(Užs3!J41="KLIEN-BESIUL-08mm",(Užs3!H41/1000)*Užs3!L41,0)))))</f>
        <v>0</v>
      </c>
      <c r="AJ2" s="315">
        <f>SUM(IF(Užs3!F41="KLIEN-BESIUL-1mm",(Užs3!E41/1000)*Užs3!L41,0)+(IF(Užs3!G41="KLIEN-BESIUL-1mm",(Užs3!E41/1000)*Užs3!L41,0)+(IF(Užs3!I41="KLIEN-BESIUL-1mm",(Užs3!H41/1000)*Užs3!L41,0)+(IF(Užs3!J41="KLIEN-BESIUL-1mm",(Užs3!H41/1000)*Užs3!L41,0)))))</f>
        <v>0</v>
      </c>
      <c r="AK2" s="315">
        <f>SUM(IF(Užs3!F41="KLIEN-BESIUL-2mm",(Užs3!E41/1000)*Užs3!L41,0)+(IF(Užs3!G41="KLIEN-BESIUL-2mm",(Užs3!E41/1000)*Užs3!L41,0)+(IF(Užs3!I41="KLIEN-BESIUL-2mm",(Užs3!H41/1000)*Užs3!L41,0)+(IF(Užs3!J41="KLIEN-BESIUL-2mm",(Užs3!H41/1000)*Užs3!L41,0)))))</f>
        <v>0</v>
      </c>
      <c r="AL2" s="94">
        <f>SUM(IF(Užs3!F41="NE-PL-PVC-04mm",(Užs3!E41/1000)*Užs3!L41,0)+(IF(Užs3!G41="NE-PL-PVC-04mm",(Užs3!E41/1000)*Užs3!L41,0)+(IF(Užs3!I41="NE-PL-PVC-04mm",(Užs3!H41/1000)*Užs3!L41,0)+(IF(Užs3!J41="NE-PL-PVC-04mm",(Užs3!H41/1000)*Užs3!L41,0)))))</f>
        <v>0</v>
      </c>
      <c r="AM2" s="94">
        <f>SUM(IF(Užs3!F41="NE-PL-PVC-06mm",(Užs3!E41/1000)*Užs3!L41,0)+(IF(Užs3!G41="NE-PL-PVC-06mm",(Užs3!E41/1000)*Užs3!L41,0)+(IF(Užs3!I41="NE-PL-PVC-06mm",(Užs3!H41/1000)*Užs3!L41,0)+(IF(Užs3!J41="NE-PL-PVC-06mm",(Užs3!H41/1000)*Užs3!L41,0)))))</f>
        <v>0</v>
      </c>
      <c r="AN2" s="94">
        <f>SUM(IF(Užs3!F41="NE-PL-PVC-08mm",(Užs3!E41/1000)*Užs3!L41,0)+(IF(Užs3!G41="NE-PL-PVC-08mm",(Užs3!E41/1000)*Užs3!L41,0)+(IF(Užs3!I41="NE-PL-PVC-08mm",(Užs3!H41/1000)*Užs3!L41,0)+(IF(Užs3!J41="NE-PL-PVC-08mm",(Užs3!H41/1000)*Užs3!L41,0)))))</f>
        <v>0</v>
      </c>
      <c r="AO2" s="94">
        <f>SUM(IF(Užs3!F41="NE-PL-PVC-1mm",(Užs3!E41/1000)*Užs3!L41,0)+(IF(Užs3!G41="NE-PL-PVC-1mm",(Užs3!E41/1000)*Užs3!L41,0)+(IF(Užs3!I41="NE-PL-PVC-1mm",(Užs3!H41/1000)*Užs3!L41,0)+(IF(Užs3!J41="NE-PL-PVC-1mm",(Užs3!H41/1000)*Užs3!L41,0)))))</f>
        <v>0</v>
      </c>
      <c r="AP2" s="94">
        <f>SUM(IF(Užs3!F41="NE-PL-PVC-2mm",(Užs3!E41/1000)*Užs3!L41,0)+(IF(Užs3!G41="NE-PL-PVC-2mm",(Užs3!E41/1000)*Užs3!L41,0)+(IF(Užs3!I41="NE-PL-PVC-2mm",(Užs3!H41/1000)*Užs3!L41,0)+(IF(Užs3!J41="NE-PL-PVC-2mm",(Užs3!H41/1000)*Užs3!L41,0)))))</f>
        <v>0</v>
      </c>
      <c r="AQ2" s="94">
        <f>SUM(IF(Užs3!F41="NE-PL-PVC-42/2mm",(Užs3!E41/1000)*Užs3!L41,0)+(IF(Užs3!G41="NE-PL-PVC-42/2mm",(Užs3!E41/1000)*Užs3!L41,0)+(IF(Užs3!I41="NE-PL-PVC-42/2mm",(Užs3!H41/1000)*Užs3!L41,0)+(IF(Užs3!J41="NE-PL-PVC-42/2mm",(Užs3!H41/1000)*Užs3!L41,0)))))</f>
        <v>0</v>
      </c>
      <c r="AR2" s="79"/>
    </row>
    <row r="3" spans="1:44" ht="17.100000000000001" customHeight="1">
      <c r="A3" s="79"/>
      <c r="B3" s="233" t="s">
        <v>42</v>
      </c>
      <c r="C3" s="236" t="s">
        <v>427</v>
      </c>
      <c r="D3" s="79"/>
      <c r="E3" s="79"/>
      <c r="F3" s="79"/>
      <c r="G3" s="79"/>
      <c r="H3" s="79"/>
      <c r="I3" s="79"/>
      <c r="J3" s="79"/>
      <c r="K3" s="87">
        <v>2</v>
      </c>
      <c r="L3" s="88">
        <f>Užs3!L42</f>
        <v>0</v>
      </c>
      <c r="M3" s="89">
        <f>(Užs3!E42/1000)*(Užs3!H42/1000)*Užs3!L42</f>
        <v>0</v>
      </c>
      <c r="N3" s="90">
        <f>SUM(IF(Užs3!F42="MEL",(Užs3!E42/1000)*Užs3!L42,0)+(IF(Užs3!G42="MEL",(Užs3!E42/1000)*Užs3!L42,0)+(IF(Užs3!I42="MEL",(Užs3!H42/1000)*Užs3!L42,0)+(IF(Užs3!J42="MEL",(Užs3!H42/1000)*Užs3!L42,0)))))</f>
        <v>0</v>
      </c>
      <c r="O3" s="91">
        <f>SUM(IF(Užs3!F42="MEL-BALTAS",(Užs3!E42/1000)*Užs3!L42,0)+(IF(Užs3!G42="MEL-BALTAS",(Užs3!E42/1000)*Užs3!L42,0)+(IF(Užs3!I42="MEL-BALTAS",(Užs3!H42/1000)*Užs3!L42,0)+(IF(Užs3!J42="MEL-BALTAS",(Užs3!H42/1000)*Užs3!L42,0)))))</f>
        <v>0</v>
      </c>
      <c r="P3" s="91">
        <f>SUM(IF(Užs3!F42="MEL-PILKAS",(Užs3!E42/1000)*Užs3!L42,0)+(IF(Užs3!G42="MEL-PILKAS",(Užs3!E42/1000)*Užs3!L42,0)+(IF(Užs3!I42="MEL-PILKAS",(Užs3!H42/1000)*Užs3!L42,0)+(IF(Užs3!J42="MEL-PILKAS",(Užs3!H42/1000)*Užs3!L42,0)))))</f>
        <v>0</v>
      </c>
      <c r="Q3" s="91">
        <f>SUM(IF(Užs3!F42="MEL-KLIENTO",(Užs3!E42/1000)*Užs3!L42,0)+(IF(Užs3!G42="MEL-KLIENTO",(Užs3!E42/1000)*Užs3!L42,0)+(IF(Užs3!I42="MEL-KLIENTO",(Užs3!H42/1000)*Užs3!L42,0)+(IF(Užs3!J42="MEL-KLIENTO",(Užs3!H42/1000)*Užs3!L42,0)))))</f>
        <v>0</v>
      </c>
      <c r="R3" s="91">
        <f>SUM(IF(Užs3!F42="MEL-NE-PL",(Užs3!E42/1000)*Užs3!L42,0)+(IF(Užs3!G42="MEL-NE-PL",(Užs3!E42/1000)*Užs3!L42,0)+(IF(Užs3!I42="MEL-NE-PL",(Užs3!H42/1000)*Užs3!L42,0)+(IF(Užs3!J42="MEL-NE-PL",(Užs3!H42/1000)*Užs3!L42,0)))))</f>
        <v>0</v>
      </c>
      <c r="S3" s="91">
        <f>SUM(IF(Užs3!F42="MEL-40mm",(Užs3!E42/1000)*Užs3!L42,0)+(IF(Užs3!G42="MEL-40mm",(Užs3!E42/1000)*Užs3!L42,0)+(IF(Užs3!I42="MEL-40mm",(Užs3!H42/1000)*Užs3!L42,0)+(IF(Užs3!J42="MEL-40mm",(Užs3!H42/1000)*Užs3!L42,0)))))</f>
        <v>0</v>
      </c>
      <c r="T3" s="92">
        <f>SUM(IF(Užs3!F42="PVC-04mm",(Užs3!E42/1000)*Užs3!L42,0)+(IF(Užs3!G42="PVC-04mm",(Užs3!E42/1000)*Užs3!L42,0)+(IF(Užs3!I42="PVC-04mm",(Užs3!H42/1000)*Užs3!L42,0)+(IF(Užs3!J42="PVC-04mm",(Užs3!H42/1000)*Užs3!L42,0)))))</f>
        <v>0</v>
      </c>
      <c r="U3" s="92">
        <f>SUM(IF(Užs3!F42="PVC-06mm",(Užs3!E42/1000)*Užs3!L42,0)+(IF(Užs3!G42="PVC-06mm",(Užs3!E42/1000)*Užs3!L42,0)+(IF(Užs3!I42="PVC-06mm",(Užs3!H42/1000)*Užs3!L42,0)+(IF(Užs3!J42="PVC-06mm",(Užs3!H42/1000)*Užs3!L42,0)))))</f>
        <v>0</v>
      </c>
      <c r="V3" s="92">
        <f>SUM(IF(Užs3!F42="PVC-08mm",(Užs3!E42/1000)*Užs3!L42,0)+(IF(Užs3!G42="PVC-08mm",(Užs3!E42/1000)*Užs3!L42,0)+(IF(Užs3!I42="PVC-08mm",(Užs3!H42/1000)*Užs3!L42,0)+(IF(Užs3!J42="PVC-08mm",(Užs3!H42/1000)*Užs3!L42,0)))))</f>
        <v>0</v>
      </c>
      <c r="W3" s="92">
        <f>SUM(IF(Užs3!F42="PVC-1mm",(Užs3!E42/1000)*Užs3!L42,0)+(IF(Užs3!G42="PVC-1mm",(Užs3!E42/1000)*Užs3!L42,0)+(IF(Užs3!I42="PVC-1mm",(Užs3!H42/1000)*Užs3!L42,0)+(IF(Užs3!J42="PVC-1mm",(Užs3!H42/1000)*Užs3!L42,0)))))</f>
        <v>0</v>
      </c>
      <c r="X3" s="92">
        <f>SUM(IF(Užs3!F42="PVC-2mm",(Užs3!E42/1000)*Užs3!L42,0)+(IF(Užs3!G42="PVC-2mm",(Užs3!E42/1000)*Užs3!L42,0)+(IF(Užs3!I42="PVC-2mm",(Užs3!H42/1000)*Užs3!L42,0)+(IF(Užs3!J42="PVC-2mm",(Užs3!H42/1000)*Užs3!L42,0)))))</f>
        <v>0</v>
      </c>
      <c r="Y3" s="92">
        <f>SUM(IF(Užs3!F42="PVC-42/2mm",(Užs3!E42/1000)*Užs3!L42,0)+(IF(Užs3!G42="PVC-42/2mm",(Užs3!E42/1000)*Užs3!L42,0)+(IF(Užs3!I42="PVC-42/2mm",(Užs3!H42/1000)*Užs3!L42,0)+(IF(Užs3!J42="PVC-42/2mm",(Užs3!H42/1000)*Užs3!L42,0)))))</f>
        <v>0</v>
      </c>
      <c r="Z3" s="313">
        <f>SUM(IF(Užs3!F42="BESIULIS-08mm",(Užs3!E42/1000)*Užs3!L42,0)+(IF(Užs3!G42="BESIULIS-08mm",(Užs3!E42/1000)*Užs3!L42,0)+(IF(Užs3!I42="BESIULIS-08mm",(Užs3!H42/1000)*Užs3!L42,0)+(IF(Užs3!J42="BESIULIS-08mm",(Užs3!H42/1000)*Užs3!L42,0)))))</f>
        <v>0</v>
      </c>
      <c r="AA3" s="313">
        <f>SUM(IF(Užs3!F42="BESIULIS-1mm",(Užs3!E42/1000)*Užs3!L42,0)+(IF(Užs3!G42="BESIULIS-1mm",(Užs3!E42/1000)*Užs3!L42,0)+(IF(Užs3!I42="BESIULIS-1mm",(Užs3!H42/1000)*Užs3!L42,0)+(IF(Užs3!J42="BESIULIS-1mm",(Užs3!H42/1000)*Užs3!L42,0)))))</f>
        <v>0</v>
      </c>
      <c r="AB3" s="313">
        <f>SUM(IF(Užs3!F42="BESIULIS-2mm",(Užs3!E42/1000)*Užs3!L42,0)+(IF(Užs3!G42="BESIULIS-2mm",(Užs3!E42/1000)*Užs3!L42,0)+(IF(Užs3!I42="BESIULIS-2mm",(Užs3!H42/1000)*Užs3!L42,0)+(IF(Užs3!J42="BESIULIS-2mm",(Užs3!H42/1000)*Užs3!L42,0)))))</f>
        <v>0</v>
      </c>
      <c r="AC3" s="93">
        <f>SUM(IF(Užs3!F42="KLIEN-PVC-04mm",(Užs3!E42/1000)*Užs3!L42,0)+(IF(Užs3!G42="KLIEN-PVC-04mm",(Užs3!E42/1000)*Užs3!L42,0)+(IF(Užs3!I42="KLIEN-PVC-04mm",(Užs3!H42/1000)*Užs3!L42,0)+(IF(Užs3!J42="KLIEN-PVC-04mm",(Užs3!H42/1000)*Užs3!L42,0)))))</f>
        <v>0</v>
      </c>
      <c r="AD3" s="93">
        <f>SUM(IF(Užs3!F42="KLIEN-PVC-06mm",(Užs3!E42/1000)*Užs3!L42,0)+(IF(Užs3!G42="KLIEN-PVC-06mm",(Užs3!E42/1000)*Užs3!L42,0)+(IF(Užs3!I42="KLIEN-PVC-06mm",(Užs3!H42/1000)*Užs3!L42,0)+(IF(Užs3!J42="KLIEN-PVC-06mm",(Užs3!H42/1000)*Užs3!L42,0)))))</f>
        <v>0</v>
      </c>
      <c r="AE3" s="93">
        <f>SUM(IF(Užs3!F42="KLIEN-PVC-08mm",(Užs3!E42/1000)*Užs3!L42,0)+(IF(Užs3!G42="KLIEN-PVC-08mm",(Užs3!E42/1000)*Užs3!L42,0)+(IF(Užs3!I42="KLIEN-PVC-08mm",(Užs3!H42/1000)*Užs3!L42,0)+(IF(Užs3!J42="KLIEN-PVC-08mm",(Užs3!H42/1000)*Užs3!L42,0)))))</f>
        <v>0</v>
      </c>
      <c r="AF3" s="93">
        <f>SUM(IF(Užs3!F42="KLIEN-PVC-1mm",(Užs3!E42/1000)*Užs3!L42,0)+(IF(Užs3!G42="KLIEN-PVC-1mm",(Užs3!E42/1000)*Užs3!L42,0)+(IF(Užs3!I42="KLIEN-PVC-1mm",(Užs3!H42/1000)*Užs3!L42,0)+(IF(Užs3!J42="KLIEN-PVC-1mm",(Užs3!H42/1000)*Užs3!L42,0)))))</f>
        <v>0</v>
      </c>
      <c r="AG3" s="93">
        <f>SUM(IF(Užs3!F42="KLIEN-PVC-2mm",(Užs3!E42/1000)*Užs3!L42,0)+(IF(Užs3!G42="KLIEN-PVC-2mm",(Užs3!E42/1000)*Užs3!L42,0)+(IF(Užs3!I42="KLIEN-PVC-2mm",(Užs3!H42/1000)*Užs3!L42,0)+(IF(Užs3!J42="KLIEN-PVC-2mm",(Užs3!H42/1000)*Užs3!L42,0)))))</f>
        <v>0</v>
      </c>
      <c r="AH3" s="93">
        <f>SUM(IF(Užs3!F42="KLIEN-PVC-42/2mm",(Užs3!E42/1000)*Užs3!L42,0)+(IF(Užs3!G42="KLIEN-PVC-42/2mm",(Užs3!E42/1000)*Užs3!L42,0)+(IF(Užs3!I42="KLIEN-PVC-42/2mm",(Užs3!H42/1000)*Užs3!L42,0)+(IF(Užs3!J42="KLIEN-PVC-42/2mm",(Užs3!H42/1000)*Užs3!L42,0)))))</f>
        <v>0</v>
      </c>
      <c r="AI3" s="315">
        <f>SUM(IF(Užs3!F42="KLIEN-BESIUL-08mm",(Užs3!E42/1000)*Užs3!L42,0)+(IF(Užs3!G42="KLIEN-BESIUL-08mm",(Užs3!E42/1000)*Užs3!L42,0)+(IF(Užs3!I42="KLIEN-BESIUL-08mm",(Užs3!H42/1000)*Užs3!L42,0)+(IF(Užs3!J42="KLIEN-BESIUL-08mm",(Užs3!H42/1000)*Užs3!L42,0)))))</f>
        <v>0</v>
      </c>
      <c r="AJ3" s="315">
        <f>SUM(IF(Užs3!F42="KLIEN-BESIUL-1mm",(Užs3!E42/1000)*Užs3!L42,0)+(IF(Užs3!G42="KLIEN-BESIUL-1mm",(Užs3!E42/1000)*Užs3!L42,0)+(IF(Užs3!I42="KLIEN-BESIUL-1mm",(Užs3!H42/1000)*Užs3!L42,0)+(IF(Užs3!J42="KLIEN-BESIUL-1mm",(Užs3!H42/1000)*Užs3!L42,0)))))</f>
        <v>0</v>
      </c>
      <c r="AK3" s="315">
        <f>SUM(IF(Užs3!F42="KLIEN-BESIUL-2mm",(Užs3!E42/1000)*Užs3!L42,0)+(IF(Užs3!G42="KLIEN-BESIUL-2mm",(Užs3!E42/1000)*Užs3!L42,0)+(IF(Užs3!I42="KLIEN-BESIUL-2mm",(Užs3!H42/1000)*Užs3!L42,0)+(IF(Užs3!J42="KLIEN-BESIUL-2mm",(Užs3!H42/1000)*Užs3!L42,0)))))</f>
        <v>0</v>
      </c>
      <c r="AL3" s="94">
        <f>SUM(IF(Užs3!F42="NE-PL-PVC-04mm",(Užs3!E42/1000)*Užs3!L42,0)+(IF(Užs3!G42="NE-PL-PVC-04mm",(Užs3!E42/1000)*Užs3!L42,0)+(IF(Užs3!I42="NE-PL-PVC-04mm",(Užs3!H42/1000)*Užs3!L42,0)+(IF(Užs3!J42="NE-PL-PVC-04mm",(Užs3!H42/1000)*Užs3!L42,0)))))</f>
        <v>0</v>
      </c>
      <c r="AM3" s="94">
        <f>SUM(IF(Užs3!F42="NE-PL-PVC-06mm",(Užs3!E42/1000)*Užs3!L42,0)+(IF(Užs3!G42="NE-PL-PVC-06mm",(Užs3!E42/1000)*Užs3!L42,0)+(IF(Užs3!I42="NE-PL-PVC-06mm",(Užs3!H42/1000)*Užs3!L42,0)+(IF(Užs3!J42="NE-PL-PVC-06mm",(Užs3!H42/1000)*Užs3!L42,0)))))</f>
        <v>0</v>
      </c>
      <c r="AN3" s="94">
        <f>SUM(IF(Užs3!F42="NE-PL-PVC-08mm",(Užs3!E42/1000)*Užs3!L42,0)+(IF(Užs3!G42="NE-PL-PVC-08mm",(Užs3!E42/1000)*Užs3!L42,0)+(IF(Užs3!I42="NE-PL-PVC-08mm",(Užs3!H42/1000)*Užs3!L42,0)+(IF(Užs3!J42="NE-PL-PVC-08mm",(Užs3!H42/1000)*Užs3!L42,0)))))</f>
        <v>0</v>
      </c>
      <c r="AO3" s="94">
        <f>SUM(IF(Užs3!F42="NE-PL-PVC-1mm",(Užs3!E42/1000)*Užs3!L42,0)+(IF(Užs3!G42="NE-PL-PVC-1mm",(Užs3!E42/1000)*Užs3!L42,0)+(IF(Užs3!I42="NE-PL-PVC-1mm",(Užs3!H42/1000)*Užs3!L42,0)+(IF(Užs3!J42="NE-PL-PVC-1mm",(Užs3!H42/1000)*Užs3!L42,0)))))</f>
        <v>0</v>
      </c>
      <c r="AP3" s="94">
        <f>SUM(IF(Užs3!F42="NE-PL-PVC-2mm",(Užs3!E42/1000)*Užs3!L42,0)+(IF(Užs3!G42="NE-PL-PVC-2mm",(Užs3!E42/1000)*Užs3!L42,0)+(IF(Užs3!I42="NE-PL-PVC-2mm",(Užs3!H42/1000)*Užs3!L42,0)+(IF(Užs3!J42="NE-PL-PVC-2mm",(Užs3!H42/1000)*Užs3!L42,0)))))</f>
        <v>0</v>
      </c>
      <c r="AQ3" s="94">
        <f>SUM(IF(Užs3!F42="NE-PL-PVC-42/2mm",(Užs3!E42/1000)*Užs3!L42,0)+(IF(Užs3!G42="NE-PL-PVC-42/2mm",(Užs3!E42/1000)*Užs3!L42,0)+(IF(Užs3!I42="NE-PL-PVC-42/2mm",(Užs3!H42/1000)*Užs3!L42,0)+(IF(Užs3!J42="NE-PL-PVC-42/2mm",(Užs3!H42/1000)*Užs3!L42,0)))))</f>
        <v>0</v>
      </c>
      <c r="AR3" s="79"/>
    </row>
    <row r="4" spans="1:44" ht="17.100000000000001" customHeight="1">
      <c r="A4" s="79"/>
      <c r="B4" s="233" t="s">
        <v>44</v>
      </c>
      <c r="C4" s="236" t="s">
        <v>428</v>
      </c>
      <c r="D4" s="79"/>
      <c r="E4" s="79"/>
      <c r="F4" s="79"/>
      <c r="G4" s="79"/>
      <c r="H4" s="79"/>
      <c r="I4" s="79"/>
      <c r="J4" s="79"/>
      <c r="K4" s="87">
        <v>3</v>
      </c>
      <c r="L4" s="88">
        <f>Užs3!L43</f>
        <v>0</v>
      </c>
      <c r="M4" s="89">
        <f>(Užs3!E43/1000)*(Užs3!H43/1000)*Užs3!L43</f>
        <v>0</v>
      </c>
      <c r="N4" s="90">
        <f>SUM(IF(Užs3!F43="MEL",(Užs3!E43/1000)*Užs3!L43,0)+(IF(Užs3!G43="MEL",(Užs3!E43/1000)*Užs3!L43,0)+(IF(Užs3!I43="MEL",(Užs3!H43/1000)*Užs3!L43,0)+(IF(Užs3!J43="MEL",(Užs3!H43/1000)*Užs3!L43,0)))))</f>
        <v>0</v>
      </c>
      <c r="O4" s="91">
        <f>SUM(IF(Užs3!F43="MEL-BALTAS",(Užs3!E43/1000)*Užs3!L43,0)+(IF(Užs3!G43="MEL-BALTAS",(Užs3!E43/1000)*Užs3!L43,0)+(IF(Užs3!I43="MEL-BALTAS",(Užs3!H43/1000)*Užs3!L43,0)+(IF(Užs3!J43="MEL-BALTAS",(Užs3!H43/1000)*Užs3!L43,0)))))</f>
        <v>0</v>
      </c>
      <c r="P4" s="91">
        <f>SUM(IF(Užs3!F43="MEL-PILKAS",(Užs3!E43/1000)*Užs3!L43,0)+(IF(Užs3!G43="MEL-PILKAS",(Užs3!E43/1000)*Užs3!L43,0)+(IF(Užs3!I43="MEL-PILKAS",(Užs3!H43/1000)*Užs3!L43,0)+(IF(Užs3!J43="MEL-PILKAS",(Užs3!H43/1000)*Užs3!L43,0)))))</f>
        <v>0</v>
      </c>
      <c r="Q4" s="91">
        <f>SUM(IF(Užs3!F43="MEL-KLIENTO",(Užs3!E43/1000)*Užs3!L43,0)+(IF(Užs3!G43="MEL-KLIENTO",(Užs3!E43/1000)*Užs3!L43,0)+(IF(Užs3!I43="MEL-KLIENTO",(Užs3!H43/1000)*Užs3!L43,0)+(IF(Užs3!J43="MEL-KLIENTO",(Užs3!H43/1000)*Užs3!L43,0)))))</f>
        <v>0</v>
      </c>
      <c r="R4" s="91">
        <f>SUM(IF(Užs3!F43="MEL-NE-PL",(Užs3!E43/1000)*Užs3!L43,0)+(IF(Užs3!G43="MEL-NE-PL",(Užs3!E43/1000)*Užs3!L43,0)+(IF(Užs3!I43="MEL-NE-PL",(Užs3!H43/1000)*Užs3!L43,0)+(IF(Užs3!J43="MEL-NE-PL",(Užs3!H43/1000)*Užs3!L43,0)))))</f>
        <v>0</v>
      </c>
      <c r="S4" s="91">
        <f>SUM(IF(Užs3!F43="MEL-40mm",(Užs3!E43/1000)*Užs3!L43,0)+(IF(Užs3!G43="MEL-40mm",(Užs3!E43/1000)*Užs3!L43,0)+(IF(Užs3!I43="MEL-40mm",(Užs3!H43/1000)*Užs3!L43,0)+(IF(Užs3!J43="MEL-40mm",(Užs3!H43/1000)*Užs3!L43,0)))))</f>
        <v>0</v>
      </c>
      <c r="T4" s="92">
        <f>SUM(IF(Užs3!F43="PVC-04mm",(Užs3!E43/1000)*Užs3!L43,0)+(IF(Užs3!G43="PVC-04mm",(Užs3!E43/1000)*Užs3!L43,0)+(IF(Užs3!I43="PVC-04mm",(Užs3!H43/1000)*Užs3!L43,0)+(IF(Užs3!J43="PVC-04mm",(Užs3!H43/1000)*Užs3!L43,0)))))</f>
        <v>0</v>
      </c>
      <c r="U4" s="92">
        <f>SUM(IF(Užs3!F43="PVC-06mm",(Užs3!E43/1000)*Užs3!L43,0)+(IF(Užs3!G43="PVC-06mm",(Užs3!E43/1000)*Užs3!L43,0)+(IF(Užs3!I43="PVC-06mm",(Užs3!H43/1000)*Užs3!L43,0)+(IF(Užs3!J43="PVC-06mm",(Užs3!H43/1000)*Užs3!L43,0)))))</f>
        <v>0</v>
      </c>
      <c r="V4" s="92">
        <f>SUM(IF(Užs3!F43="PVC-08mm",(Užs3!E43/1000)*Užs3!L43,0)+(IF(Užs3!G43="PVC-08mm",(Užs3!E43/1000)*Užs3!L43,0)+(IF(Užs3!I43="PVC-08mm",(Užs3!H43/1000)*Užs3!L43,0)+(IF(Užs3!J43="PVC-08mm",(Užs3!H43/1000)*Užs3!L43,0)))))</f>
        <v>0</v>
      </c>
      <c r="W4" s="92">
        <f>SUM(IF(Užs3!F43="PVC-1mm",(Užs3!E43/1000)*Užs3!L43,0)+(IF(Užs3!G43="PVC-1mm",(Užs3!E43/1000)*Užs3!L43,0)+(IF(Užs3!I43="PVC-1mm",(Užs3!H43/1000)*Užs3!L43,0)+(IF(Užs3!J43="PVC-1mm",(Užs3!H43/1000)*Užs3!L43,0)))))</f>
        <v>0</v>
      </c>
      <c r="X4" s="92">
        <f>SUM(IF(Užs3!F43="PVC-2mm",(Užs3!E43/1000)*Užs3!L43,0)+(IF(Užs3!G43="PVC-2mm",(Užs3!E43/1000)*Užs3!L43,0)+(IF(Užs3!I43="PVC-2mm",(Užs3!H43/1000)*Užs3!L43,0)+(IF(Užs3!J43="PVC-2mm",(Užs3!H43/1000)*Užs3!L43,0)))))</f>
        <v>0</v>
      </c>
      <c r="Y4" s="92">
        <f>SUM(IF(Užs3!F43="PVC-42/2mm",(Užs3!E43/1000)*Užs3!L43,0)+(IF(Užs3!G43="PVC-42/2mm",(Užs3!E43/1000)*Užs3!L43,0)+(IF(Užs3!I43="PVC-42/2mm",(Užs3!H43/1000)*Užs3!L43,0)+(IF(Užs3!J43="PVC-42/2mm",(Užs3!H43/1000)*Užs3!L43,0)))))</f>
        <v>0</v>
      </c>
      <c r="Z4" s="313">
        <f>SUM(IF(Užs3!F43="BESIULIS-08mm",(Užs3!E43/1000)*Užs3!L43,0)+(IF(Užs3!G43="BESIULIS-08mm",(Užs3!E43/1000)*Užs3!L43,0)+(IF(Užs3!I43="BESIULIS-08mm",(Užs3!H43/1000)*Užs3!L43,0)+(IF(Užs3!J43="BESIULIS-08mm",(Užs3!H43/1000)*Užs3!L43,0)))))</f>
        <v>0</v>
      </c>
      <c r="AA4" s="313">
        <f>SUM(IF(Užs3!F43="BESIULIS-1mm",(Užs3!E43/1000)*Užs3!L43,0)+(IF(Užs3!G43="BESIULIS-1mm",(Užs3!E43/1000)*Užs3!L43,0)+(IF(Užs3!I43="BESIULIS-1mm",(Užs3!H43/1000)*Užs3!L43,0)+(IF(Užs3!J43="BESIULIS-1mm",(Užs3!H43/1000)*Užs3!L43,0)))))</f>
        <v>0</v>
      </c>
      <c r="AB4" s="313">
        <f>SUM(IF(Užs3!F43="BESIULIS-2mm",(Užs3!E43/1000)*Užs3!L43,0)+(IF(Užs3!G43="BESIULIS-2mm",(Užs3!E43/1000)*Užs3!L43,0)+(IF(Užs3!I43="BESIULIS-2mm",(Užs3!H43/1000)*Užs3!L43,0)+(IF(Užs3!J43="BESIULIS-2mm",(Užs3!H43/1000)*Užs3!L43,0)))))</f>
        <v>0</v>
      </c>
      <c r="AC4" s="93">
        <f>SUM(IF(Užs3!F43="KLIEN-PVC-04mm",(Užs3!E43/1000)*Užs3!L43,0)+(IF(Užs3!G43="KLIEN-PVC-04mm",(Užs3!E43/1000)*Užs3!L43,0)+(IF(Užs3!I43="KLIEN-PVC-04mm",(Užs3!H43/1000)*Užs3!L43,0)+(IF(Užs3!J43="KLIEN-PVC-04mm",(Užs3!H43/1000)*Užs3!L43,0)))))</f>
        <v>0</v>
      </c>
      <c r="AD4" s="93">
        <f>SUM(IF(Užs3!F43="KLIEN-PVC-06mm",(Užs3!E43/1000)*Užs3!L43,0)+(IF(Užs3!G43="KLIEN-PVC-06mm",(Užs3!E43/1000)*Užs3!L43,0)+(IF(Užs3!I43="KLIEN-PVC-06mm",(Užs3!H43/1000)*Užs3!L43,0)+(IF(Užs3!J43="KLIEN-PVC-06mm",(Užs3!H43/1000)*Užs3!L43,0)))))</f>
        <v>0</v>
      </c>
      <c r="AE4" s="93">
        <f>SUM(IF(Užs3!F43="KLIEN-PVC-08mm",(Užs3!E43/1000)*Užs3!L43,0)+(IF(Užs3!G43="KLIEN-PVC-08mm",(Užs3!E43/1000)*Užs3!L43,0)+(IF(Užs3!I43="KLIEN-PVC-08mm",(Užs3!H43/1000)*Užs3!L43,0)+(IF(Užs3!J43="KLIEN-PVC-08mm",(Užs3!H43/1000)*Užs3!L43,0)))))</f>
        <v>0</v>
      </c>
      <c r="AF4" s="93">
        <f>SUM(IF(Užs3!F43="KLIEN-PVC-1mm",(Užs3!E43/1000)*Užs3!L43,0)+(IF(Užs3!G43="KLIEN-PVC-1mm",(Užs3!E43/1000)*Užs3!L43,0)+(IF(Užs3!I43="KLIEN-PVC-1mm",(Užs3!H43/1000)*Užs3!L43,0)+(IF(Užs3!J43="KLIEN-PVC-1mm",(Užs3!H43/1000)*Užs3!L43,0)))))</f>
        <v>0</v>
      </c>
      <c r="AG4" s="93">
        <f>SUM(IF(Užs3!F43="KLIEN-PVC-2mm",(Užs3!E43/1000)*Užs3!L43,0)+(IF(Užs3!G43="KLIEN-PVC-2mm",(Užs3!E43/1000)*Užs3!L43,0)+(IF(Užs3!I43="KLIEN-PVC-2mm",(Užs3!H43/1000)*Užs3!L43,0)+(IF(Užs3!J43="KLIEN-PVC-2mm",(Užs3!H43/1000)*Užs3!L43,0)))))</f>
        <v>0</v>
      </c>
      <c r="AH4" s="93">
        <f>SUM(IF(Užs3!F43="KLIEN-PVC-42/2mm",(Užs3!E43/1000)*Užs3!L43,0)+(IF(Užs3!G43="KLIEN-PVC-42/2mm",(Užs3!E43/1000)*Užs3!L43,0)+(IF(Užs3!I43="KLIEN-PVC-42/2mm",(Užs3!H43/1000)*Užs3!L43,0)+(IF(Užs3!J43="KLIEN-PVC-42/2mm",(Užs3!H43/1000)*Užs3!L43,0)))))</f>
        <v>0</v>
      </c>
      <c r="AI4" s="315">
        <f>SUM(IF(Užs3!F43="KLIEN-BESIUL-08mm",(Užs3!E43/1000)*Užs3!L43,0)+(IF(Užs3!G43="KLIEN-BESIUL-08mm",(Užs3!E43/1000)*Užs3!L43,0)+(IF(Užs3!I43="KLIEN-BESIUL-08mm",(Užs3!H43/1000)*Užs3!L43,0)+(IF(Užs3!J43="KLIEN-BESIUL-08mm",(Užs3!H43/1000)*Užs3!L43,0)))))</f>
        <v>0</v>
      </c>
      <c r="AJ4" s="315">
        <f>SUM(IF(Užs3!F43="KLIEN-BESIUL-1mm",(Užs3!E43/1000)*Užs3!L43,0)+(IF(Užs3!G43="KLIEN-BESIUL-1mm",(Užs3!E43/1000)*Užs3!L43,0)+(IF(Užs3!I43="KLIEN-BESIUL-1mm",(Užs3!H43/1000)*Užs3!L43,0)+(IF(Užs3!J43="KLIEN-BESIUL-1mm",(Užs3!H43/1000)*Užs3!L43,0)))))</f>
        <v>0</v>
      </c>
      <c r="AK4" s="315">
        <f>SUM(IF(Užs3!F43="KLIEN-BESIUL-2mm",(Užs3!E43/1000)*Užs3!L43,0)+(IF(Užs3!G43="KLIEN-BESIUL-2mm",(Užs3!E43/1000)*Užs3!L43,0)+(IF(Užs3!I43="KLIEN-BESIUL-2mm",(Užs3!H43/1000)*Užs3!L43,0)+(IF(Užs3!J43="KLIEN-BESIUL-2mm",(Užs3!H43/1000)*Užs3!L43,0)))))</f>
        <v>0</v>
      </c>
      <c r="AL4" s="94">
        <f>SUM(IF(Užs3!F43="NE-PL-PVC-04mm",(Užs3!E43/1000)*Užs3!L43,0)+(IF(Užs3!G43="NE-PL-PVC-04mm",(Užs3!E43/1000)*Užs3!L43,0)+(IF(Užs3!I43="NE-PL-PVC-04mm",(Užs3!H43/1000)*Užs3!L43,0)+(IF(Užs3!J43="NE-PL-PVC-04mm",(Užs3!H43/1000)*Užs3!L43,0)))))</f>
        <v>0</v>
      </c>
      <c r="AM4" s="94">
        <f>SUM(IF(Užs3!F43="NE-PL-PVC-06mm",(Užs3!E43/1000)*Užs3!L43,0)+(IF(Užs3!G43="NE-PL-PVC-06mm",(Užs3!E43/1000)*Užs3!L43,0)+(IF(Užs3!I43="NE-PL-PVC-06mm",(Užs3!H43/1000)*Užs3!L43,0)+(IF(Užs3!J43="NE-PL-PVC-06mm",(Užs3!H43/1000)*Užs3!L43,0)))))</f>
        <v>0</v>
      </c>
      <c r="AN4" s="94">
        <f>SUM(IF(Užs3!F43="NE-PL-PVC-08mm",(Užs3!E43/1000)*Užs3!L43,0)+(IF(Užs3!G43="NE-PL-PVC-08mm",(Užs3!E43/1000)*Užs3!L43,0)+(IF(Užs3!I43="NE-PL-PVC-08mm",(Užs3!H43/1000)*Užs3!L43,0)+(IF(Užs3!J43="NE-PL-PVC-08mm",(Užs3!H43/1000)*Užs3!L43,0)))))</f>
        <v>0</v>
      </c>
      <c r="AO4" s="94">
        <f>SUM(IF(Užs3!F43="NE-PL-PVC-1mm",(Užs3!E43/1000)*Užs3!L43,0)+(IF(Užs3!G43="NE-PL-PVC-1mm",(Užs3!E43/1000)*Užs3!L43,0)+(IF(Užs3!I43="NE-PL-PVC-1mm",(Užs3!H43/1000)*Užs3!L43,0)+(IF(Užs3!J43="NE-PL-PVC-1mm",(Užs3!H43/1000)*Užs3!L43,0)))))</f>
        <v>0</v>
      </c>
      <c r="AP4" s="94">
        <f>SUM(IF(Užs3!F43="NE-PL-PVC-2mm",(Užs3!E43/1000)*Užs3!L43,0)+(IF(Užs3!G43="NE-PL-PVC-2mm",(Užs3!E43/1000)*Užs3!L43,0)+(IF(Užs3!I43="NE-PL-PVC-2mm",(Užs3!H43/1000)*Užs3!L43,0)+(IF(Užs3!J43="NE-PL-PVC-2mm",(Užs3!H43/1000)*Užs3!L43,0)))))</f>
        <v>0</v>
      </c>
      <c r="AQ4" s="94">
        <f>SUM(IF(Užs3!F43="NE-PL-PVC-42/2mm",(Užs3!E43/1000)*Užs3!L43,0)+(IF(Užs3!G43="NE-PL-PVC-42/2mm",(Užs3!E43/1000)*Užs3!L43,0)+(IF(Užs3!I43="NE-PL-PVC-42/2mm",(Užs3!H43/1000)*Užs3!L43,0)+(IF(Užs3!J43="NE-PL-PVC-42/2mm",(Užs3!H43/1000)*Užs3!L43,0)))))</f>
        <v>0</v>
      </c>
      <c r="AR4" s="79"/>
    </row>
    <row r="5" spans="1:44" ht="17.100000000000001" customHeight="1">
      <c r="A5" s="79"/>
      <c r="B5" s="233" t="s">
        <v>46</v>
      </c>
      <c r="C5" s="236" t="s">
        <v>429</v>
      </c>
      <c r="D5" s="79"/>
      <c r="E5" s="79"/>
      <c r="F5" s="79"/>
      <c r="G5" s="79"/>
      <c r="H5" s="79"/>
      <c r="I5" s="79"/>
      <c r="J5" s="79"/>
      <c r="K5" s="87">
        <v>4</v>
      </c>
      <c r="L5" s="88">
        <f>Užs3!L44</f>
        <v>0</v>
      </c>
      <c r="M5" s="89">
        <f>(Užs3!E44/1000)*(Užs3!H44/1000)*Užs3!L44</f>
        <v>0</v>
      </c>
      <c r="N5" s="90">
        <f>SUM(IF(Užs3!F44="MEL",(Užs3!E44/1000)*Užs3!L44,0)+(IF(Užs3!G44="MEL",(Užs3!E44/1000)*Užs3!L44,0)+(IF(Užs3!I44="MEL",(Užs3!H44/1000)*Užs3!L44,0)+(IF(Užs3!J44="MEL",(Užs3!H44/1000)*Užs3!L44,0)))))</f>
        <v>0</v>
      </c>
      <c r="O5" s="91">
        <f>SUM(IF(Užs3!F44="MEL-BALTAS",(Užs3!E44/1000)*Užs3!L44,0)+(IF(Užs3!G44="MEL-BALTAS",(Užs3!E44/1000)*Užs3!L44,0)+(IF(Užs3!I44="MEL-BALTAS",(Užs3!H44/1000)*Užs3!L44,0)+(IF(Užs3!J44="MEL-BALTAS",(Užs3!H44/1000)*Užs3!L44,0)))))</f>
        <v>0</v>
      </c>
      <c r="P5" s="91">
        <f>SUM(IF(Užs3!F44="MEL-PILKAS",(Užs3!E44/1000)*Užs3!L44,0)+(IF(Užs3!G44="MEL-PILKAS",(Užs3!E44/1000)*Užs3!L44,0)+(IF(Užs3!I44="MEL-PILKAS",(Užs3!H44/1000)*Užs3!L44,0)+(IF(Užs3!J44="MEL-PILKAS",(Užs3!H44/1000)*Užs3!L44,0)))))</f>
        <v>0</v>
      </c>
      <c r="Q5" s="91">
        <f>SUM(IF(Užs3!F44="MEL-KLIENTO",(Užs3!E44/1000)*Užs3!L44,0)+(IF(Užs3!G44="MEL-KLIENTO",(Užs3!E44/1000)*Užs3!L44,0)+(IF(Užs3!I44="MEL-KLIENTO",(Užs3!H44/1000)*Užs3!L44,0)+(IF(Užs3!J44="MEL-KLIENTO",(Užs3!H44/1000)*Užs3!L44,0)))))</f>
        <v>0</v>
      </c>
      <c r="R5" s="91">
        <f>SUM(IF(Užs3!F44="MEL-NE-PL",(Užs3!E44/1000)*Užs3!L44,0)+(IF(Užs3!G44="MEL-NE-PL",(Užs3!E44/1000)*Užs3!L44,0)+(IF(Užs3!I44="MEL-NE-PL",(Užs3!H44/1000)*Užs3!L44,0)+(IF(Užs3!J44="MEL-NE-PL",(Užs3!H44/1000)*Užs3!L44,0)))))</f>
        <v>0</v>
      </c>
      <c r="S5" s="91">
        <f>SUM(IF(Užs3!F44="MEL-40mm",(Užs3!E44/1000)*Užs3!L44,0)+(IF(Užs3!G44="MEL-40mm",(Užs3!E44/1000)*Užs3!L44,0)+(IF(Užs3!I44="MEL-40mm",(Užs3!H44/1000)*Užs3!L44,0)+(IF(Užs3!J44="MEL-40mm",(Užs3!H44/1000)*Užs3!L44,0)))))</f>
        <v>0</v>
      </c>
      <c r="T5" s="92">
        <f>SUM(IF(Užs3!F44="PVC-04mm",(Užs3!E44/1000)*Užs3!L44,0)+(IF(Užs3!G44="PVC-04mm",(Užs3!E44/1000)*Užs3!L44,0)+(IF(Užs3!I44="PVC-04mm",(Užs3!H44/1000)*Užs3!L44,0)+(IF(Užs3!J44="PVC-04mm",(Užs3!H44/1000)*Užs3!L44,0)))))</f>
        <v>0</v>
      </c>
      <c r="U5" s="92">
        <f>SUM(IF(Užs3!F44="PVC-06mm",(Užs3!E44/1000)*Užs3!L44,0)+(IF(Užs3!G44="PVC-06mm",(Užs3!E44/1000)*Užs3!L44,0)+(IF(Užs3!I44="PVC-06mm",(Užs3!H44/1000)*Užs3!L44,0)+(IF(Užs3!J44="PVC-06mm",(Užs3!H44/1000)*Užs3!L44,0)))))</f>
        <v>0</v>
      </c>
      <c r="V5" s="92">
        <f>SUM(IF(Užs3!F44="PVC-08mm",(Užs3!E44/1000)*Užs3!L44,0)+(IF(Užs3!G44="PVC-08mm",(Užs3!E44/1000)*Užs3!L44,0)+(IF(Užs3!I44="PVC-08mm",(Užs3!H44/1000)*Užs3!L44,0)+(IF(Užs3!J44="PVC-08mm",(Užs3!H44/1000)*Užs3!L44,0)))))</f>
        <v>0</v>
      </c>
      <c r="W5" s="92">
        <f>SUM(IF(Užs3!F44="PVC-1mm",(Užs3!E44/1000)*Užs3!L44,0)+(IF(Užs3!G44="PVC-1mm",(Užs3!E44/1000)*Užs3!L44,0)+(IF(Užs3!I44="PVC-1mm",(Užs3!H44/1000)*Užs3!L44,0)+(IF(Užs3!J44="PVC-1mm",(Užs3!H44/1000)*Užs3!L44,0)))))</f>
        <v>0</v>
      </c>
      <c r="X5" s="92">
        <f>SUM(IF(Užs3!F44="PVC-2mm",(Užs3!E44/1000)*Užs3!L44,0)+(IF(Užs3!G44="PVC-2mm",(Užs3!E44/1000)*Užs3!L44,0)+(IF(Užs3!I44="PVC-2mm",(Užs3!H44/1000)*Užs3!L44,0)+(IF(Užs3!J44="PVC-2mm",(Užs3!H44/1000)*Užs3!L44,0)))))</f>
        <v>0</v>
      </c>
      <c r="Y5" s="92">
        <f>SUM(IF(Užs3!F44="PVC-42/2mm",(Užs3!E44/1000)*Užs3!L44,0)+(IF(Užs3!G44="PVC-42/2mm",(Užs3!E44/1000)*Užs3!L44,0)+(IF(Užs3!I44="PVC-42/2mm",(Užs3!H44/1000)*Užs3!L44,0)+(IF(Užs3!J44="PVC-42/2mm",(Užs3!H44/1000)*Užs3!L44,0)))))</f>
        <v>0</v>
      </c>
      <c r="Z5" s="313">
        <f>SUM(IF(Užs3!F44="BESIULIS-08mm",(Užs3!E44/1000)*Užs3!L44,0)+(IF(Užs3!G44="BESIULIS-08mm",(Užs3!E44/1000)*Užs3!L44,0)+(IF(Užs3!I44="BESIULIS-08mm",(Užs3!H44/1000)*Užs3!L44,0)+(IF(Užs3!J44="BESIULIS-08mm",(Užs3!H44/1000)*Užs3!L44,0)))))</f>
        <v>0</v>
      </c>
      <c r="AA5" s="313">
        <f>SUM(IF(Užs3!F44="BESIULIS-1mm",(Užs3!E44/1000)*Užs3!L44,0)+(IF(Užs3!G44="BESIULIS-1mm",(Užs3!E44/1000)*Užs3!L44,0)+(IF(Užs3!I44="BESIULIS-1mm",(Užs3!H44/1000)*Užs3!L44,0)+(IF(Užs3!J44="BESIULIS-1mm",(Užs3!H44/1000)*Užs3!L44,0)))))</f>
        <v>0</v>
      </c>
      <c r="AB5" s="313">
        <f>SUM(IF(Užs3!F44="BESIULIS-2mm",(Užs3!E44/1000)*Užs3!L44,0)+(IF(Užs3!G44="BESIULIS-2mm",(Užs3!E44/1000)*Užs3!L44,0)+(IF(Užs3!I44="BESIULIS-2mm",(Užs3!H44/1000)*Užs3!L44,0)+(IF(Užs3!J44="BESIULIS-2mm",(Užs3!H44/1000)*Užs3!L44,0)))))</f>
        <v>0</v>
      </c>
      <c r="AC5" s="93">
        <f>SUM(IF(Užs3!F44="KLIEN-PVC-04mm",(Užs3!E44/1000)*Užs3!L44,0)+(IF(Užs3!G44="KLIEN-PVC-04mm",(Užs3!E44/1000)*Užs3!L44,0)+(IF(Užs3!I44="KLIEN-PVC-04mm",(Užs3!H44/1000)*Užs3!L44,0)+(IF(Užs3!J44="KLIEN-PVC-04mm",(Užs3!H44/1000)*Užs3!L44,0)))))</f>
        <v>0</v>
      </c>
      <c r="AD5" s="93">
        <f>SUM(IF(Užs3!F44="KLIEN-PVC-06mm",(Užs3!E44/1000)*Užs3!L44,0)+(IF(Užs3!G44="KLIEN-PVC-06mm",(Užs3!E44/1000)*Užs3!L44,0)+(IF(Užs3!I44="KLIEN-PVC-06mm",(Užs3!H44/1000)*Užs3!L44,0)+(IF(Užs3!J44="KLIEN-PVC-06mm",(Užs3!H44/1000)*Užs3!L44,0)))))</f>
        <v>0</v>
      </c>
      <c r="AE5" s="93">
        <f>SUM(IF(Užs3!F44="KLIEN-PVC-08mm",(Užs3!E44/1000)*Užs3!L44,0)+(IF(Užs3!G44="KLIEN-PVC-08mm",(Užs3!E44/1000)*Užs3!L44,0)+(IF(Užs3!I44="KLIEN-PVC-08mm",(Užs3!H44/1000)*Užs3!L44,0)+(IF(Užs3!J44="KLIEN-PVC-08mm",(Užs3!H44/1000)*Užs3!L44,0)))))</f>
        <v>0</v>
      </c>
      <c r="AF5" s="93">
        <f>SUM(IF(Užs3!F44="KLIEN-PVC-1mm",(Užs3!E44/1000)*Užs3!L44,0)+(IF(Užs3!G44="KLIEN-PVC-1mm",(Užs3!E44/1000)*Užs3!L44,0)+(IF(Užs3!I44="KLIEN-PVC-1mm",(Užs3!H44/1000)*Užs3!L44,0)+(IF(Užs3!J44="KLIEN-PVC-1mm",(Užs3!H44/1000)*Užs3!L44,0)))))</f>
        <v>0</v>
      </c>
      <c r="AG5" s="93">
        <f>SUM(IF(Užs3!F44="KLIEN-PVC-2mm",(Užs3!E44/1000)*Užs3!L44,0)+(IF(Užs3!G44="KLIEN-PVC-2mm",(Užs3!E44/1000)*Užs3!L44,0)+(IF(Užs3!I44="KLIEN-PVC-2mm",(Užs3!H44/1000)*Užs3!L44,0)+(IF(Užs3!J44="KLIEN-PVC-2mm",(Užs3!H44/1000)*Užs3!L44,0)))))</f>
        <v>0</v>
      </c>
      <c r="AH5" s="93">
        <f>SUM(IF(Užs3!F44="KLIEN-PVC-42/2mm",(Užs3!E44/1000)*Užs3!L44,0)+(IF(Užs3!G44="KLIEN-PVC-42/2mm",(Užs3!E44/1000)*Užs3!L44,0)+(IF(Užs3!I44="KLIEN-PVC-42/2mm",(Užs3!H44/1000)*Užs3!L44,0)+(IF(Užs3!J44="KLIEN-PVC-42/2mm",(Užs3!H44/1000)*Užs3!L44,0)))))</f>
        <v>0</v>
      </c>
      <c r="AI5" s="315">
        <f>SUM(IF(Užs3!F44="KLIEN-BESIUL-08mm",(Užs3!E44/1000)*Užs3!L44,0)+(IF(Užs3!G44="KLIEN-BESIUL-08mm",(Užs3!E44/1000)*Užs3!L44,0)+(IF(Užs3!I44="KLIEN-BESIUL-08mm",(Užs3!H44/1000)*Užs3!L44,0)+(IF(Užs3!J44="KLIEN-BESIUL-08mm",(Užs3!H44/1000)*Užs3!L44,0)))))</f>
        <v>0</v>
      </c>
      <c r="AJ5" s="315">
        <f>SUM(IF(Užs3!F44="KLIEN-BESIUL-1mm",(Užs3!E44/1000)*Užs3!L44,0)+(IF(Užs3!G44="KLIEN-BESIUL-1mm",(Užs3!E44/1000)*Užs3!L44,0)+(IF(Užs3!I44="KLIEN-BESIUL-1mm",(Užs3!H44/1000)*Užs3!L44,0)+(IF(Užs3!J44="KLIEN-BESIUL-1mm",(Užs3!H44/1000)*Užs3!L44,0)))))</f>
        <v>0</v>
      </c>
      <c r="AK5" s="315">
        <f>SUM(IF(Užs3!F44="KLIEN-BESIUL-2mm",(Užs3!E44/1000)*Užs3!L44,0)+(IF(Užs3!G44="KLIEN-BESIUL-2mm",(Užs3!E44/1000)*Užs3!L44,0)+(IF(Užs3!I44="KLIEN-BESIUL-2mm",(Užs3!H44/1000)*Užs3!L44,0)+(IF(Užs3!J44="KLIEN-BESIUL-2mm",(Užs3!H44/1000)*Užs3!L44,0)))))</f>
        <v>0</v>
      </c>
      <c r="AL5" s="94">
        <f>SUM(IF(Užs3!F44="NE-PL-PVC-04mm",(Užs3!E44/1000)*Užs3!L44,0)+(IF(Užs3!G44="NE-PL-PVC-04mm",(Užs3!E44/1000)*Užs3!L44,0)+(IF(Užs3!I44="NE-PL-PVC-04mm",(Užs3!H44/1000)*Užs3!L44,0)+(IF(Užs3!J44="NE-PL-PVC-04mm",(Užs3!H44/1000)*Užs3!L44,0)))))</f>
        <v>0</v>
      </c>
      <c r="AM5" s="94">
        <f>SUM(IF(Užs3!F44="NE-PL-PVC-06mm",(Užs3!E44/1000)*Užs3!L44,0)+(IF(Užs3!G44="NE-PL-PVC-06mm",(Užs3!E44/1000)*Užs3!L44,0)+(IF(Užs3!I44="NE-PL-PVC-06mm",(Užs3!H44/1000)*Užs3!L44,0)+(IF(Užs3!J44="NE-PL-PVC-06mm",(Užs3!H44/1000)*Užs3!L44,0)))))</f>
        <v>0</v>
      </c>
      <c r="AN5" s="94">
        <f>SUM(IF(Užs3!F44="NE-PL-PVC-08mm",(Užs3!E44/1000)*Užs3!L44,0)+(IF(Užs3!G44="NE-PL-PVC-08mm",(Užs3!E44/1000)*Užs3!L44,0)+(IF(Užs3!I44="NE-PL-PVC-08mm",(Užs3!H44/1000)*Užs3!L44,0)+(IF(Užs3!J44="NE-PL-PVC-08mm",(Užs3!H44/1000)*Užs3!L44,0)))))</f>
        <v>0</v>
      </c>
      <c r="AO5" s="94">
        <f>SUM(IF(Užs3!F44="NE-PL-PVC-1mm",(Užs3!E44/1000)*Užs3!L44,0)+(IF(Užs3!G44="NE-PL-PVC-1mm",(Užs3!E44/1000)*Užs3!L44,0)+(IF(Užs3!I44="NE-PL-PVC-1mm",(Užs3!H44/1000)*Užs3!L44,0)+(IF(Užs3!J44="NE-PL-PVC-1mm",(Užs3!H44/1000)*Užs3!L44,0)))))</f>
        <v>0</v>
      </c>
      <c r="AP5" s="94">
        <f>SUM(IF(Užs3!F44="NE-PL-PVC-2mm",(Užs3!E44/1000)*Užs3!L44,0)+(IF(Užs3!G44="NE-PL-PVC-2mm",(Užs3!E44/1000)*Užs3!L44,0)+(IF(Užs3!I44="NE-PL-PVC-2mm",(Užs3!H44/1000)*Užs3!L44,0)+(IF(Užs3!J44="NE-PL-PVC-2mm",(Užs3!H44/1000)*Užs3!L44,0)))))</f>
        <v>0</v>
      </c>
      <c r="AQ5" s="94">
        <f>SUM(IF(Užs3!F44="NE-PL-PVC-42/2mm",(Užs3!E44/1000)*Užs3!L44,0)+(IF(Užs3!G44="NE-PL-PVC-42/2mm",(Užs3!E44/1000)*Užs3!L44,0)+(IF(Užs3!I44="NE-PL-PVC-42/2mm",(Užs3!H44/1000)*Užs3!L44,0)+(IF(Užs3!J44="NE-PL-PVC-42/2mm",(Užs3!H44/1000)*Užs3!L44,0)))))</f>
        <v>0</v>
      </c>
      <c r="AR5" s="79"/>
    </row>
    <row r="6" spans="1:44" ht="17.100000000000001" customHeight="1">
      <c r="A6" s="79"/>
      <c r="B6" s="233" t="s">
        <v>48</v>
      </c>
      <c r="C6" s="236" t="s">
        <v>430</v>
      </c>
      <c r="D6" s="79"/>
      <c r="E6" s="79"/>
      <c r="F6" s="79"/>
      <c r="G6" s="79"/>
      <c r="H6" s="79"/>
      <c r="I6" s="79"/>
      <c r="J6" s="79"/>
      <c r="K6" s="87">
        <v>5</v>
      </c>
      <c r="L6" s="88">
        <f>Užs3!L45</f>
        <v>0</v>
      </c>
      <c r="M6" s="89">
        <f>(Užs3!E45/1000)*(Užs3!H45/1000)*Užs3!L45</f>
        <v>0</v>
      </c>
      <c r="N6" s="90">
        <f>SUM(IF(Užs3!F45="MEL",(Užs3!E45/1000)*Užs3!L45,0)+(IF(Užs3!G45="MEL",(Užs3!E45/1000)*Užs3!L45,0)+(IF(Užs3!I45="MEL",(Užs3!H45/1000)*Užs3!L45,0)+(IF(Užs3!J45="MEL",(Užs3!H45/1000)*Užs3!L45,0)))))</f>
        <v>0</v>
      </c>
      <c r="O6" s="91">
        <f>SUM(IF(Užs3!F45="MEL-BALTAS",(Užs3!E45/1000)*Užs3!L45,0)+(IF(Užs3!G45="MEL-BALTAS",(Užs3!E45/1000)*Užs3!L45,0)+(IF(Užs3!I45="MEL-BALTAS",(Užs3!H45/1000)*Užs3!L45,0)+(IF(Užs3!J45="MEL-BALTAS",(Užs3!H45/1000)*Užs3!L45,0)))))</f>
        <v>0</v>
      </c>
      <c r="P6" s="91">
        <f>SUM(IF(Užs3!F45="MEL-PILKAS",(Užs3!E45/1000)*Užs3!L45,0)+(IF(Užs3!G45="MEL-PILKAS",(Užs3!E45/1000)*Užs3!L45,0)+(IF(Užs3!I45="MEL-PILKAS",(Užs3!H45/1000)*Užs3!L45,0)+(IF(Užs3!J45="MEL-PILKAS",(Užs3!H45/1000)*Užs3!L45,0)))))</f>
        <v>0</v>
      </c>
      <c r="Q6" s="91">
        <f>SUM(IF(Užs3!F45="MEL-KLIENTO",(Užs3!E45/1000)*Užs3!L45,0)+(IF(Užs3!G45="MEL-KLIENTO",(Užs3!E45/1000)*Užs3!L45,0)+(IF(Užs3!I45="MEL-KLIENTO",(Užs3!H45/1000)*Užs3!L45,0)+(IF(Užs3!J45="MEL-KLIENTO",(Užs3!H45/1000)*Užs3!L45,0)))))</f>
        <v>0</v>
      </c>
      <c r="R6" s="91">
        <f>SUM(IF(Užs3!F45="MEL-NE-PL",(Užs3!E45/1000)*Užs3!L45,0)+(IF(Užs3!G45="MEL-NE-PL",(Užs3!E45/1000)*Užs3!L45,0)+(IF(Užs3!I45="MEL-NE-PL",(Užs3!H45/1000)*Užs3!L45,0)+(IF(Užs3!J45="MEL-NE-PL",(Užs3!H45/1000)*Užs3!L45,0)))))</f>
        <v>0</v>
      </c>
      <c r="S6" s="91">
        <f>SUM(IF(Užs3!F45="MEL-40mm",(Užs3!E45/1000)*Užs3!L45,0)+(IF(Užs3!G45="MEL-40mm",(Užs3!E45/1000)*Užs3!L45,0)+(IF(Užs3!I45="MEL-40mm",(Užs3!H45/1000)*Užs3!L45,0)+(IF(Užs3!J45="MEL-40mm",(Užs3!H45/1000)*Užs3!L45,0)))))</f>
        <v>0</v>
      </c>
      <c r="T6" s="92">
        <f>SUM(IF(Užs3!F45="PVC-04mm",(Užs3!E45/1000)*Užs3!L45,0)+(IF(Užs3!G45="PVC-04mm",(Užs3!E45/1000)*Užs3!L45,0)+(IF(Užs3!I45="PVC-04mm",(Užs3!H45/1000)*Užs3!L45,0)+(IF(Užs3!J45="PVC-04mm",(Užs3!H45/1000)*Užs3!L45,0)))))</f>
        <v>0</v>
      </c>
      <c r="U6" s="92">
        <f>SUM(IF(Užs3!F45="PVC-06mm",(Užs3!E45/1000)*Užs3!L45,0)+(IF(Užs3!G45="PVC-06mm",(Užs3!E45/1000)*Užs3!L45,0)+(IF(Užs3!I45="PVC-06mm",(Užs3!H45/1000)*Užs3!L45,0)+(IF(Užs3!J45="PVC-06mm",(Užs3!H45/1000)*Užs3!L45,0)))))</f>
        <v>0</v>
      </c>
      <c r="V6" s="92">
        <f>SUM(IF(Užs3!F45="PVC-08mm",(Užs3!E45/1000)*Užs3!L45,0)+(IF(Užs3!G45="PVC-08mm",(Užs3!E45/1000)*Užs3!L45,0)+(IF(Užs3!I45="PVC-08mm",(Užs3!H45/1000)*Užs3!L45,0)+(IF(Užs3!J45="PVC-08mm",(Užs3!H45/1000)*Užs3!L45,0)))))</f>
        <v>0</v>
      </c>
      <c r="W6" s="92">
        <f>SUM(IF(Užs3!F45="PVC-1mm",(Užs3!E45/1000)*Užs3!L45,0)+(IF(Užs3!G45="PVC-1mm",(Užs3!E45/1000)*Užs3!L45,0)+(IF(Užs3!I45="PVC-1mm",(Užs3!H45/1000)*Užs3!L45,0)+(IF(Užs3!J45="PVC-1mm",(Užs3!H45/1000)*Užs3!L45,0)))))</f>
        <v>0</v>
      </c>
      <c r="X6" s="92">
        <f>SUM(IF(Užs3!F45="PVC-2mm",(Užs3!E45/1000)*Užs3!L45,0)+(IF(Užs3!G45="PVC-2mm",(Užs3!E45/1000)*Užs3!L45,0)+(IF(Užs3!I45="PVC-2mm",(Užs3!H45/1000)*Užs3!L45,0)+(IF(Užs3!J45="PVC-2mm",(Užs3!H45/1000)*Užs3!L45,0)))))</f>
        <v>0</v>
      </c>
      <c r="Y6" s="92">
        <f>SUM(IF(Užs3!F45="PVC-42/2mm",(Užs3!E45/1000)*Užs3!L45,0)+(IF(Užs3!G45="PVC-42/2mm",(Užs3!E45/1000)*Užs3!L45,0)+(IF(Užs3!I45="PVC-42/2mm",(Užs3!H45/1000)*Užs3!L45,0)+(IF(Užs3!J45="PVC-42/2mm",(Užs3!H45/1000)*Užs3!L45,0)))))</f>
        <v>0</v>
      </c>
      <c r="Z6" s="313">
        <f>SUM(IF(Užs3!F45="BESIULIS-08mm",(Užs3!E45/1000)*Užs3!L45,0)+(IF(Užs3!G45="BESIULIS-08mm",(Užs3!E45/1000)*Užs3!L45,0)+(IF(Užs3!I45="BESIULIS-08mm",(Užs3!H45/1000)*Užs3!L45,0)+(IF(Užs3!J45="BESIULIS-08mm",(Užs3!H45/1000)*Užs3!L45,0)))))</f>
        <v>0</v>
      </c>
      <c r="AA6" s="313">
        <f>SUM(IF(Užs3!F45="BESIULIS-1mm",(Užs3!E45/1000)*Užs3!L45,0)+(IF(Užs3!G45="BESIULIS-1mm",(Užs3!E45/1000)*Užs3!L45,0)+(IF(Užs3!I45="BESIULIS-1mm",(Užs3!H45/1000)*Užs3!L45,0)+(IF(Užs3!J45="BESIULIS-1mm",(Užs3!H45/1000)*Užs3!L45,0)))))</f>
        <v>0</v>
      </c>
      <c r="AB6" s="313">
        <f>SUM(IF(Užs3!F45="BESIULIS-2mm",(Užs3!E45/1000)*Užs3!L45,0)+(IF(Užs3!G45="BESIULIS-2mm",(Užs3!E45/1000)*Užs3!L45,0)+(IF(Užs3!I45="BESIULIS-2mm",(Užs3!H45/1000)*Užs3!L45,0)+(IF(Užs3!J45="BESIULIS-2mm",(Užs3!H45/1000)*Užs3!L45,0)))))</f>
        <v>0</v>
      </c>
      <c r="AC6" s="93">
        <f>SUM(IF(Užs3!F45="KLIEN-PVC-04mm",(Užs3!E45/1000)*Užs3!L45,0)+(IF(Užs3!G45="KLIEN-PVC-04mm",(Užs3!E45/1000)*Užs3!L45,0)+(IF(Užs3!I45="KLIEN-PVC-04mm",(Užs3!H45/1000)*Užs3!L45,0)+(IF(Užs3!J45="KLIEN-PVC-04mm",(Užs3!H45/1000)*Užs3!L45,0)))))</f>
        <v>0</v>
      </c>
      <c r="AD6" s="93">
        <f>SUM(IF(Užs3!F45="KLIEN-PVC-06mm",(Užs3!E45/1000)*Užs3!L45,0)+(IF(Užs3!G45="KLIEN-PVC-06mm",(Užs3!E45/1000)*Užs3!L45,0)+(IF(Užs3!I45="KLIEN-PVC-06mm",(Užs3!H45/1000)*Užs3!L45,0)+(IF(Užs3!J45="KLIEN-PVC-06mm",(Užs3!H45/1000)*Užs3!L45,0)))))</f>
        <v>0</v>
      </c>
      <c r="AE6" s="93">
        <f>SUM(IF(Užs3!F45="KLIEN-PVC-08mm",(Užs3!E45/1000)*Užs3!L45,0)+(IF(Užs3!G45="KLIEN-PVC-08mm",(Užs3!E45/1000)*Užs3!L45,0)+(IF(Užs3!I45="KLIEN-PVC-08mm",(Užs3!H45/1000)*Užs3!L45,0)+(IF(Užs3!J45="KLIEN-PVC-08mm",(Užs3!H45/1000)*Užs3!L45,0)))))</f>
        <v>0</v>
      </c>
      <c r="AF6" s="93">
        <f>SUM(IF(Užs3!F45="KLIEN-PVC-1mm",(Užs3!E45/1000)*Užs3!L45,0)+(IF(Užs3!G45="KLIEN-PVC-1mm",(Užs3!E45/1000)*Užs3!L45,0)+(IF(Užs3!I45="KLIEN-PVC-1mm",(Užs3!H45/1000)*Užs3!L45,0)+(IF(Užs3!J45="KLIEN-PVC-1mm",(Užs3!H45/1000)*Užs3!L45,0)))))</f>
        <v>0</v>
      </c>
      <c r="AG6" s="93">
        <f>SUM(IF(Užs3!F45="KLIEN-PVC-2mm",(Užs3!E45/1000)*Užs3!L45,0)+(IF(Užs3!G45="KLIEN-PVC-2mm",(Užs3!E45/1000)*Užs3!L45,0)+(IF(Užs3!I45="KLIEN-PVC-2mm",(Užs3!H45/1000)*Užs3!L45,0)+(IF(Užs3!J45="KLIEN-PVC-2mm",(Užs3!H45/1000)*Užs3!L45,0)))))</f>
        <v>0</v>
      </c>
      <c r="AH6" s="93">
        <f>SUM(IF(Užs3!F45="KLIEN-PVC-42/2mm",(Užs3!E45/1000)*Užs3!L45,0)+(IF(Užs3!G45="KLIEN-PVC-42/2mm",(Užs3!E45/1000)*Užs3!L45,0)+(IF(Užs3!I45="KLIEN-PVC-42/2mm",(Užs3!H45/1000)*Užs3!L45,0)+(IF(Užs3!J45="KLIEN-PVC-42/2mm",(Užs3!H45/1000)*Užs3!L45,0)))))</f>
        <v>0</v>
      </c>
      <c r="AI6" s="315">
        <f>SUM(IF(Užs3!F45="KLIEN-BESIUL-08mm",(Užs3!E45/1000)*Užs3!L45,0)+(IF(Užs3!G45="KLIEN-BESIUL-08mm",(Užs3!E45/1000)*Užs3!L45,0)+(IF(Užs3!I45="KLIEN-BESIUL-08mm",(Užs3!H45/1000)*Užs3!L45,0)+(IF(Užs3!J45="KLIEN-BESIUL-08mm",(Užs3!H45/1000)*Užs3!L45,0)))))</f>
        <v>0</v>
      </c>
      <c r="AJ6" s="315">
        <f>SUM(IF(Užs3!F45="KLIEN-BESIUL-1mm",(Užs3!E45/1000)*Užs3!L45,0)+(IF(Užs3!G45="KLIEN-BESIUL-1mm",(Užs3!E45/1000)*Užs3!L45,0)+(IF(Užs3!I45="KLIEN-BESIUL-1mm",(Užs3!H45/1000)*Užs3!L45,0)+(IF(Užs3!J45="KLIEN-BESIUL-1mm",(Užs3!H45/1000)*Užs3!L45,0)))))</f>
        <v>0</v>
      </c>
      <c r="AK6" s="315">
        <f>SUM(IF(Užs3!F45="KLIEN-BESIUL-2mm",(Užs3!E45/1000)*Užs3!L45,0)+(IF(Užs3!G45="KLIEN-BESIUL-2mm",(Užs3!E45/1000)*Užs3!L45,0)+(IF(Užs3!I45="KLIEN-BESIUL-2mm",(Užs3!H45/1000)*Užs3!L45,0)+(IF(Užs3!J45="KLIEN-BESIUL-2mm",(Užs3!H45/1000)*Užs3!L45,0)))))</f>
        <v>0</v>
      </c>
      <c r="AL6" s="94">
        <f>SUM(IF(Užs3!F45="NE-PL-PVC-04mm",(Užs3!E45/1000)*Užs3!L45,0)+(IF(Užs3!G45="NE-PL-PVC-04mm",(Užs3!E45/1000)*Užs3!L45,0)+(IF(Užs3!I45="NE-PL-PVC-04mm",(Užs3!H45/1000)*Užs3!L45,0)+(IF(Užs3!J45="NE-PL-PVC-04mm",(Užs3!H45/1000)*Užs3!L45,0)))))</f>
        <v>0</v>
      </c>
      <c r="AM6" s="94">
        <f>SUM(IF(Užs3!F45="NE-PL-PVC-06mm",(Užs3!E45/1000)*Užs3!L45,0)+(IF(Užs3!G45="NE-PL-PVC-06mm",(Užs3!E45/1000)*Užs3!L45,0)+(IF(Užs3!I45="NE-PL-PVC-06mm",(Užs3!H45/1000)*Užs3!L45,0)+(IF(Užs3!J45="NE-PL-PVC-06mm",(Užs3!H45/1000)*Užs3!L45,0)))))</f>
        <v>0</v>
      </c>
      <c r="AN6" s="94">
        <f>SUM(IF(Užs3!F45="NE-PL-PVC-08mm",(Užs3!E45/1000)*Užs3!L45,0)+(IF(Užs3!G45="NE-PL-PVC-08mm",(Užs3!E45/1000)*Užs3!L45,0)+(IF(Užs3!I45="NE-PL-PVC-08mm",(Užs3!H45/1000)*Užs3!L45,0)+(IF(Užs3!J45="NE-PL-PVC-08mm",(Užs3!H45/1000)*Užs3!L45,0)))))</f>
        <v>0</v>
      </c>
      <c r="AO6" s="94">
        <f>SUM(IF(Užs3!F45="NE-PL-PVC-1mm",(Užs3!E45/1000)*Užs3!L45,0)+(IF(Užs3!G45="NE-PL-PVC-1mm",(Užs3!E45/1000)*Užs3!L45,0)+(IF(Užs3!I45="NE-PL-PVC-1mm",(Užs3!H45/1000)*Užs3!L45,0)+(IF(Užs3!J45="NE-PL-PVC-1mm",(Užs3!H45/1000)*Užs3!L45,0)))))</f>
        <v>0</v>
      </c>
      <c r="AP6" s="94">
        <f>SUM(IF(Užs3!F45="NE-PL-PVC-2mm",(Užs3!E45/1000)*Užs3!L45,0)+(IF(Užs3!G45="NE-PL-PVC-2mm",(Užs3!E45/1000)*Užs3!L45,0)+(IF(Užs3!I45="NE-PL-PVC-2mm",(Užs3!H45/1000)*Užs3!L45,0)+(IF(Užs3!J45="NE-PL-PVC-2mm",(Užs3!H45/1000)*Užs3!L45,0)))))</f>
        <v>0</v>
      </c>
      <c r="AQ6" s="94">
        <f>SUM(IF(Užs3!F45="NE-PL-PVC-42/2mm",(Užs3!E45/1000)*Užs3!L45,0)+(IF(Užs3!G45="NE-PL-PVC-42/2mm",(Užs3!E45/1000)*Užs3!L45,0)+(IF(Užs3!I45="NE-PL-PVC-42/2mm",(Užs3!H45/1000)*Užs3!L45,0)+(IF(Užs3!J45="NE-PL-PVC-42/2mm",(Užs3!H45/1000)*Užs3!L45,0)))))</f>
        <v>0</v>
      </c>
      <c r="AR6" s="79"/>
    </row>
    <row r="7" spans="1:44" ht="17.100000000000001" customHeight="1">
      <c r="A7" s="79"/>
      <c r="B7" s="233" t="s">
        <v>50</v>
      </c>
      <c r="C7" s="236" t="s">
        <v>431</v>
      </c>
      <c r="D7" s="79"/>
      <c r="E7" s="79"/>
      <c r="F7" s="79"/>
      <c r="G7" s="79"/>
      <c r="H7" s="79"/>
      <c r="I7" s="79"/>
      <c r="J7" s="79"/>
      <c r="K7" s="87">
        <v>6</v>
      </c>
      <c r="L7" s="88">
        <f>Užs3!L46</f>
        <v>0</v>
      </c>
      <c r="M7" s="89">
        <f>(Užs3!E46/1000)*(Užs3!H46/1000)*Užs3!L46</f>
        <v>0</v>
      </c>
      <c r="N7" s="90">
        <f>SUM(IF(Užs3!F46="MEL",(Užs3!E46/1000)*Užs3!L46,0)+(IF(Užs3!G46="MEL",(Užs3!E46/1000)*Užs3!L46,0)+(IF(Užs3!I46="MEL",(Užs3!H46/1000)*Užs3!L46,0)+(IF(Užs3!J46="MEL",(Užs3!H46/1000)*Užs3!L46,0)))))</f>
        <v>0</v>
      </c>
      <c r="O7" s="91">
        <f>SUM(IF(Užs3!F46="MEL-BALTAS",(Užs3!E46/1000)*Užs3!L46,0)+(IF(Užs3!G46="MEL-BALTAS",(Užs3!E46/1000)*Užs3!L46,0)+(IF(Užs3!I46="MEL-BALTAS",(Užs3!H46/1000)*Užs3!L46,0)+(IF(Užs3!J46="MEL-BALTAS",(Užs3!H46/1000)*Užs3!L46,0)))))</f>
        <v>0</v>
      </c>
      <c r="P7" s="91">
        <f>SUM(IF(Užs3!F46="MEL-PILKAS",(Užs3!E46/1000)*Užs3!L46,0)+(IF(Užs3!G46="MEL-PILKAS",(Užs3!E46/1000)*Užs3!L46,0)+(IF(Užs3!I46="MEL-PILKAS",(Užs3!H46/1000)*Užs3!L46,0)+(IF(Užs3!J46="MEL-PILKAS",(Užs3!H46/1000)*Užs3!L46,0)))))</f>
        <v>0</v>
      </c>
      <c r="Q7" s="91">
        <f>SUM(IF(Užs3!F46="MEL-KLIENTO",(Užs3!E46/1000)*Užs3!L46,0)+(IF(Užs3!G46="MEL-KLIENTO",(Užs3!E46/1000)*Užs3!L46,0)+(IF(Užs3!I46="MEL-KLIENTO",(Užs3!H46/1000)*Užs3!L46,0)+(IF(Užs3!J46="MEL-KLIENTO",(Užs3!H46/1000)*Užs3!L46,0)))))</f>
        <v>0</v>
      </c>
      <c r="R7" s="91">
        <f>SUM(IF(Užs3!F46="MEL-NE-PL",(Užs3!E46/1000)*Užs3!L46,0)+(IF(Užs3!G46="MEL-NE-PL",(Užs3!E46/1000)*Užs3!L46,0)+(IF(Užs3!I46="MEL-NE-PL",(Užs3!H46/1000)*Užs3!L46,0)+(IF(Užs3!J46="MEL-NE-PL",(Užs3!H46/1000)*Užs3!L46,0)))))</f>
        <v>0</v>
      </c>
      <c r="S7" s="91">
        <f>SUM(IF(Užs3!F46="MEL-40mm",(Užs3!E46/1000)*Užs3!L46,0)+(IF(Užs3!G46="MEL-40mm",(Užs3!E46/1000)*Užs3!L46,0)+(IF(Užs3!I46="MEL-40mm",(Užs3!H46/1000)*Užs3!L46,0)+(IF(Užs3!J46="MEL-40mm",(Užs3!H46/1000)*Užs3!L46,0)))))</f>
        <v>0</v>
      </c>
      <c r="T7" s="92">
        <f>SUM(IF(Užs3!F46="PVC-04mm",(Užs3!E46/1000)*Užs3!L46,0)+(IF(Užs3!G46="PVC-04mm",(Užs3!E46/1000)*Užs3!L46,0)+(IF(Užs3!I46="PVC-04mm",(Užs3!H46/1000)*Užs3!L46,0)+(IF(Užs3!J46="PVC-04mm",(Užs3!H46/1000)*Užs3!L46,0)))))</f>
        <v>0</v>
      </c>
      <c r="U7" s="92">
        <f>SUM(IF(Užs3!F46="PVC-06mm",(Užs3!E46/1000)*Užs3!L46,0)+(IF(Užs3!G46="PVC-06mm",(Užs3!E46/1000)*Užs3!L46,0)+(IF(Užs3!I46="PVC-06mm",(Užs3!H46/1000)*Užs3!L46,0)+(IF(Užs3!J46="PVC-06mm",(Užs3!H46/1000)*Užs3!L46,0)))))</f>
        <v>0</v>
      </c>
      <c r="V7" s="92">
        <f>SUM(IF(Užs3!F46="PVC-08mm",(Užs3!E46/1000)*Užs3!L46,0)+(IF(Užs3!G46="PVC-08mm",(Užs3!E46/1000)*Užs3!L46,0)+(IF(Užs3!I46="PVC-08mm",(Užs3!H46/1000)*Užs3!L46,0)+(IF(Užs3!J46="PVC-08mm",(Užs3!H46/1000)*Užs3!L46,0)))))</f>
        <v>0</v>
      </c>
      <c r="W7" s="92">
        <f>SUM(IF(Užs3!F46="PVC-1mm",(Užs3!E46/1000)*Užs3!L46,0)+(IF(Užs3!G46="PVC-1mm",(Užs3!E46/1000)*Užs3!L46,0)+(IF(Užs3!I46="PVC-1mm",(Užs3!H46/1000)*Užs3!L46,0)+(IF(Užs3!J46="PVC-1mm",(Užs3!H46/1000)*Užs3!L46,0)))))</f>
        <v>0</v>
      </c>
      <c r="X7" s="92">
        <f>SUM(IF(Užs3!F46="PVC-2mm",(Užs3!E46/1000)*Užs3!L46,0)+(IF(Užs3!G46="PVC-2mm",(Užs3!E46/1000)*Užs3!L46,0)+(IF(Užs3!I46="PVC-2mm",(Užs3!H46/1000)*Užs3!L46,0)+(IF(Užs3!J46="PVC-2mm",(Užs3!H46/1000)*Užs3!L46,0)))))</f>
        <v>0</v>
      </c>
      <c r="Y7" s="92">
        <f>SUM(IF(Užs3!F46="PVC-42/2mm",(Užs3!E46/1000)*Užs3!L46,0)+(IF(Užs3!G46="PVC-42/2mm",(Užs3!E46/1000)*Užs3!L46,0)+(IF(Užs3!I46="PVC-42/2mm",(Užs3!H46/1000)*Užs3!L46,0)+(IF(Užs3!J46="PVC-42/2mm",(Užs3!H46/1000)*Užs3!L46,0)))))</f>
        <v>0</v>
      </c>
      <c r="Z7" s="313">
        <f>SUM(IF(Užs3!F46="BESIULIS-08mm",(Užs3!E46/1000)*Užs3!L46,0)+(IF(Užs3!G46="BESIULIS-08mm",(Užs3!E46/1000)*Užs3!L46,0)+(IF(Užs3!I46="BESIULIS-08mm",(Užs3!H46/1000)*Užs3!L46,0)+(IF(Užs3!J46="BESIULIS-08mm",(Užs3!H46/1000)*Užs3!L46,0)))))</f>
        <v>0</v>
      </c>
      <c r="AA7" s="313">
        <f>SUM(IF(Užs3!F46="BESIULIS-1mm",(Užs3!E46/1000)*Užs3!L46,0)+(IF(Užs3!G46="BESIULIS-1mm",(Užs3!E46/1000)*Užs3!L46,0)+(IF(Užs3!I46="BESIULIS-1mm",(Užs3!H46/1000)*Užs3!L46,0)+(IF(Užs3!J46="BESIULIS-1mm",(Užs3!H46/1000)*Užs3!L46,0)))))</f>
        <v>0</v>
      </c>
      <c r="AB7" s="313">
        <f>SUM(IF(Užs3!F46="BESIULIS-2mm",(Užs3!E46/1000)*Užs3!L46,0)+(IF(Užs3!G46="BESIULIS-2mm",(Užs3!E46/1000)*Užs3!L46,0)+(IF(Užs3!I46="BESIULIS-2mm",(Užs3!H46/1000)*Užs3!L46,0)+(IF(Užs3!J46="BESIULIS-2mm",(Užs3!H46/1000)*Užs3!L46,0)))))</f>
        <v>0</v>
      </c>
      <c r="AC7" s="93">
        <f>SUM(IF(Užs3!F46="KLIEN-PVC-04mm",(Užs3!E46/1000)*Užs3!L46,0)+(IF(Užs3!G46="KLIEN-PVC-04mm",(Užs3!E46/1000)*Užs3!L46,0)+(IF(Užs3!I46="KLIEN-PVC-04mm",(Užs3!H46/1000)*Užs3!L46,0)+(IF(Užs3!J46="KLIEN-PVC-04mm",(Užs3!H46/1000)*Užs3!L46,0)))))</f>
        <v>0</v>
      </c>
      <c r="AD7" s="93">
        <f>SUM(IF(Užs3!F46="KLIEN-PVC-06mm",(Užs3!E46/1000)*Užs3!L46,0)+(IF(Užs3!G46="KLIEN-PVC-06mm",(Užs3!E46/1000)*Užs3!L46,0)+(IF(Užs3!I46="KLIEN-PVC-06mm",(Užs3!H46/1000)*Užs3!L46,0)+(IF(Užs3!J46="KLIEN-PVC-06mm",(Užs3!H46/1000)*Užs3!L46,0)))))</f>
        <v>0</v>
      </c>
      <c r="AE7" s="93">
        <f>SUM(IF(Užs3!F46="KLIEN-PVC-08mm",(Užs3!E46/1000)*Užs3!L46,0)+(IF(Užs3!G46="KLIEN-PVC-08mm",(Užs3!E46/1000)*Užs3!L46,0)+(IF(Užs3!I46="KLIEN-PVC-08mm",(Užs3!H46/1000)*Užs3!L46,0)+(IF(Užs3!J46="KLIEN-PVC-08mm",(Užs3!H46/1000)*Užs3!L46,0)))))</f>
        <v>0</v>
      </c>
      <c r="AF7" s="93">
        <f>SUM(IF(Užs3!F46="KLIEN-PVC-1mm",(Užs3!E46/1000)*Užs3!L46,0)+(IF(Užs3!G46="KLIEN-PVC-1mm",(Užs3!E46/1000)*Užs3!L46,0)+(IF(Užs3!I46="KLIEN-PVC-1mm",(Užs3!H46/1000)*Užs3!L46,0)+(IF(Užs3!J46="KLIEN-PVC-1mm",(Užs3!H46/1000)*Užs3!L46,0)))))</f>
        <v>0</v>
      </c>
      <c r="AG7" s="93">
        <f>SUM(IF(Užs3!F46="KLIEN-PVC-2mm",(Užs3!E46/1000)*Užs3!L46,0)+(IF(Užs3!G46="KLIEN-PVC-2mm",(Užs3!E46/1000)*Užs3!L46,0)+(IF(Užs3!I46="KLIEN-PVC-2mm",(Užs3!H46/1000)*Užs3!L46,0)+(IF(Užs3!J46="KLIEN-PVC-2mm",(Užs3!H46/1000)*Užs3!L46,0)))))</f>
        <v>0</v>
      </c>
      <c r="AH7" s="93">
        <f>SUM(IF(Užs3!F46="KLIEN-PVC-42/2mm",(Užs3!E46/1000)*Užs3!L46,0)+(IF(Užs3!G46="KLIEN-PVC-42/2mm",(Užs3!E46/1000)*Užs3!L46,0)+(IF(Užs3!I46="KLIEN-PVC-42/2mm",(Užs3!H46/1000)*Užs3!L46,0)+(IF(Užs3!J46="KLIEN-PVC-42/2mm",(Užs3!H46/1000)*Užs3!L46,0)))))</f>
        <v>0</v>
      </c>
      <c r="AI7" s="315">
        <f>SUM(IF(Užs3!F46="KLIEN-BESIUL-08mm",(Užs3!E46/1000)*Užs3!L46,0)+(IF(Užs3!G46="KLIEN-BESIUL-08mm",(Užs3!E46/1000)*Užs3!L46,0)+(IF(Užs3!I46="KLIEN-BESIUL-08mm",(Užs3!H46/1000)*Užs3!L46,0)+(IF(Užs3!J46="KLIEN-BESIUL-08mm",(Užs3!H46/1000)*Užs3!L46,0)))))</f>
        <v>0</v>
      </c>
      <c r="AJ7" s="315">
        <f>SUM(IF(Užs3!F46="KLIEN-BESIUL-1mm",(Užs3!E46/1000)*Užs3!L46,0)+(IF(Užs3!G46="KLIEN-BESIUL-1mm",(Užs3!E46/1000)*Užs3!L46,0)+(IF(Užs3!I46="KLIEN-BESIUL-1mm",(Užs3!H46/1000)*Užs3!L46,0)+(IF(Užs3!J46="KLIEN-BESIUL-1mm",(Užs3!H46/1000)*Užs3!L46,0)))))</f>
        <v>0</v>
      </c>
      <c r="AK7" s="315">
        <f>SUM(IF(Užs3!F46="KLIEN-BESIUL-2mm",(Užs3!E46/1000)*Užs3!L46,0)+(IF(Užs3!G46="KLIEN-BESIUL-2mm",(Užs3!E46/1000)*Užs3!L46,0)+(IF(Užs3!I46="KLIEN-BESIUL-2mm",(Užs3!H46/1000)*Užs3!L46,0)+(IF(Užs3!J46="KLIEN-BESIUL-2mm",(Užs3!H46/1000)*Užs3!L46,0)))))</f>
        <v>0</v>
      </c>
      <c r="AL7" s="94">
        <f>SUM(IF(Užs3!F46="NE-PL-PVC-04mm",(Užs3!E46/1000)*Užs3!L46,0)+(IF(Užs3!G46="NE-PL-PVC-04mm",(Užs3!E46/1000)*Užs3!L46,0)+(IF(Užs3!I46="NE-PL-PVC-04mm",(Užs3!H46/1000)*Užs3!L46,0)+(IF(Užs3!J46="NE-PL-PVC-04mm",(Užs3!H46/1000)*Užs3!L46,0)))))</f>
        <v>0</v>
      </c>
      <c r="AM7" s="94">
        <f>SUM(IF(Užs3!F46="NE-PL-PVC-06mm",(Užs3!E46/1000)*Užs3!L46,0)+(IF(Užs3!G46="NE-PL-PVC-06mm",(Užs3!E46/1000)*Užs3!L46,0)+(IF(Užs3!I46="NE-PL-PVC-06mm",(Užs3!H46/1000)*Užs3!L46,0)+(IF(Užs3!J46="NE-PL-PVC-06mm",(Užs3!H46/1000)*Užs3!L46,0)))))</f>
        <v>0</v>
      </c>
      <c r="AN7" s="94">
        <f>SUM(IF(Užs3!F46="NE-PL-PVC-08mm",(Užs3!E46/1000)*Užs3!L46,0)+(IF(Užs3!G46="NE-PL-PVC-08mm",(Užs3!E46/1000)*Užs3!L46,0)+(IF(Užs3!I46="NE-PL-PVC-08mm",(Užs3!H46/1000)*Užs3!L46,0)+(IF(Užs3!J46="NE-PL-PVC-08mm",(Užs3!H46/1000)*Užs3!L46,0)))))</f>
        <v>0</v>
      </c>
      <c r="AO7" s="94">
        <f>SUM(IF(Užs3!F46="NE-PL-PVC-1mm",(Užs3!E46/1000)*Užs3!L46,0)+(IF(Užs3!G46="NE-PL-PVC-1mm",(Užs3!E46/1000)*Užs3!L46,0)+(IF(Užs3!I46="NE-PL-PVC-1mm",(Užs3!H46/1000)*Užs3!L46,0)+(IF(Užs3!J46="NE-PL-PVC-1mm",(Užs3!H46/1000)*Užs3!L46,0)))))</f>
        <v>0</v>
      </c>
      <c r="AP7" s="94">
        <f>SUM(IF(Užs3!F46="NE-PL-PVC-2mm",(Užs3!E46/1000)*Užs3!L46,0)+(IF(Užs3!G46="NE-PL-PVC-2mm",(Užs3!E46/1000)*Užs3!L46,0)+(IF(Užs3!I46="NE-PL-PVC-2mm",(Užs3!H46/1000)*Užs3!L46,0)+(IF(Užs3!J46="NE-PL-PVC-2mm",(Užs3!H46/1000)*Užs3!L46,0)))))</f>
        <v>0</v>
      </c>
      <c r="AQ7" s="94">
        <f>SUM(IF(Užs3!F46="NE-PL-PVC-42/2mm",(Užs3!E46/1000)*Užs3!L46,0)+(IF(Užs3!G46="NE-PL-PVC-42/2mm",(Užs3!E46/1000)*Užs3!L46,0)+(IF(Užs3!I46="NE-PL-PVC-42/2mm",(Užs3!H46/1000)*Užs3!L46,0)+(IF(Užs3!J46="NE-PL-PVC-42/2mm",(Užs3!H46/1000)*Užs3!L46,0)))))</f>
        <v>0</v>
      </c>
      <c r="AR7" s="79"/>
    </row>
    <row r="8" spans="1:44" ht="17.100000000000001" customHeight="1">
      <c r="A8" s="79"/>
      <c r="B8" s="233" t="s">
        <v>726</v>
      </c>
      <c r="C8" s="236" t="s">
        <v>729</v>
      </c>
      <c r="D8" s="79"/>
      <c r="E8" s="79"/>
      <c r="F8" s="79"/>
      <c r="G8" s="79"/>
      <c r="H8" s="79"/>
      <c r="I8" s="79"/>
      <c r="J8" s="79"/>
      <c r="K8" s="87">
        <v>7</v>
      </c>
      <c r="L8" s="88">
        <f>Užs3!L47</f>
        <v>0</v>
      </c>
      <c r="M8" s="89">
        <f>(Užs3!E47/1000)*(Užs3!H47/1000)*Užs3!L47</f>
        <v>0</v>
      </c>
      <c r="N8" s="90">
        <f>SUM(IF(Užs3!F47="MEL",(Užs3!E47/1000)*Užs3!L47,0)+(IF(Užs3!G47="MEL",(Užs3!E47/1000)*Užs3!L47,0)+(IF(Užs3!I47="MEL",(Užs3!H47/1000)*Užs3!L47,0)+(IF(Užs3!J47="MEL",(Užs3!H47/1000)*Užs3!L47,0)))))</f>
        <v>0</v>
      </c>
      <c r="O8" s="91">
        <f>SUM(IF(Užs3!F47="MEL-BALTAS",(Užs3!E47/1000)*Užs3!L47,0)+(IF(Užs3!G47="MEL-BALTAS",(Užs3!E47/1000)*Užs3!L47,0)+(IF(Užs3!I47="MEL-BALTAS",(Užs3!H47/1000)*Užs3!L47,0)+(IF(Užs3!J47="MEL-BALTAS",(Užs3!H47/1000)*Užs3!L47,0)))))</f>
        <v>0</v>
      </c>
      <c r="P8" s="91">
        <f>SUM(IF(Užs3!F47="MEL-PILKAS",(Užs3!E47/1000)*Užs3!L47,0)+(IF(Užs3!G47="MEL-PILKAS",(Užs3!E47/1000)*Užs3!L47,0)+(IF(Užs3!I47="MEL-PILKAS",(Užs3!H47/1000)*Užs3!L47,0)+(IF(Užs3!J47="MEL-PILKAS",(Užs3!H47/1000)*Užs3!L47,0)))))</f>
        <v>0</v>
      </c>
      <c r="Q8" s="91">
        <f>SUM(IF(Užs3!F47="MEL-KLIENTO",(Užs3!E47/1000)*Užs3!L47,0)+(IF(Užs3!G47="MEL-KLIENTO",(Užs3!E47/1000)*Užs3!L47,0)+(IF(Užs3!I47="MEL-KLIENTO",(Užs3!H47/1000)*Užs3!L47,0)+(IF(Užs3!J47="MEL-KLIENTO",(Užs3!H47/1000)*Užs3!L47,0)))))</f>
        <v>0</v>
      </c>
      <c r="R8" s="91">
        <f>SUM(IF(Užs3!F47="MEL-NE-PL",(Užs3!E47/1000)*Užs3!L47,0)+(IF(Užs3!G47="MEL-NE-PL",(Užs3!E47/1000)*Užs3!L47,0)+(IF(Užs3!I47="MEL-NE-PL",(Užs3!H47/1000)*Užs3!L47,0)+(IF(Užs3!J47="MEL-NE-PL",(Užs3!H47/1000)*Užs3!L47,0)))))</f>
        <v>0</v>
      </c>
      <c r="S8" s="91">
        <f>SUM(IF(Užs3!F47="MEL-40mm",(Užs3!E47/1000)*Užs3!L47,0)+(IF(Užs3!G47="MEL-40mm",(Užs3!E47/1000)*Užs3!L47,0)+(IF(Užs3!I47="MEL-40mm",(Užs3!H47/1000)*Užs3!L47,0)+(IF(Užs3!J47="MEL-40mm",(Užs3!H47/1000)*Užs3!L47,0)))))</f>
        <v>0</v>
      </c>
      <c r="T8" s="92">
        <f>SUM(IF(Užs3!F47="PVC-04mm",(Užs3!E47/1000)*Užs3!L47,0)+(IF(Užs3!G47="PVC-04mm",(Užs3!E47/1000)*Užs3!L47,0)+(IF(Užs3!I47="PVC-04mm",(Užs3!H47/1000)*Užs3!L47,0)+(IF(Užs3!J47="PVC-04mm",(Užs3!H47/1000)*Užs3!L47,0)))))</f>
        <v>0</v>
      </c>
      <c r="U8" s="92">
        <f>SUM(IF(Užs3!F47="PVC-06mm",(Užs3!E47/1000)*Užs3!L47,0)+(IF(Užs3!G47="PVC-06mm",(Užs3!E47/1000)*Užs3!L47,0)+(IF(Užs3!I47="PVC-06mm",(Užs3!H47/1000)*Užs3!L47,0)+(IF(Užs3!J47="PVC-06mm",(Užs3!H47/1000)*Užs3!L47,0)))))</f>
        <v>0</v>
      </c>
      <c r="V8" s="92">
        <f>SUM(IF(Užs3!F47="PVC-08mm",(Užs3!E47/1000)*Užs3!L47,0)+(IF(Užs3!G47="PVC-08mm",(Užs3!E47/1000)*Užs3!L47,0)+(IF(Užs3!I47="PVC-08mm",(Užs3!H47/1000)*Užs3!L47,0)+(IF(Užs3!J47="PVC-08mm",(Užs3!H47/1000)*Užs3!L47,0)))))</f>
        <v>0</v>
      </c>
      <c r="W8" s="92">
        <f>SUM(IF(Užs3!F47="PVC-1mm",(Užs3!E47/1000)*Užs3!L47,0)+(IF(Užs3!G47="PVC-1mm",(Užs3!E47/1000)*Užs3!L47,0)+(IF(Užs3!I47="PVC-1mm",(Užs3!H47/1000)*Užs3!L47,0)+(IF(Užs3!J47="PVC-1mm",(Užs3!H47/1000)*Užs3!L47,0)))))</f>
        <v>0</v>
      </c>
      <c r="X8" s="92">
        <f>SUM(IF(Užs3!F47="PVC-2mm",(Užs3!E47/1000)*Užs3!L47,0)+(IF(Užs3!G47="PVC-2mm",(Užs3!E47/1000)*Užs3!L47,0)+(IF(Užs3!I47="PVC-2mm",(Užs3!H47/1000)*Užs3!L47,0)+(IF(Užs3!J47="PVC-2mm",(Užs3!H47/1000)*Užs3!L47,0)))))</f>
        <v>0</v>
      </c>
      <c r="Y8" s="92">
        <f>SUM(IF(Užs3!F47="PVC-42/2mm",(Užs3!E47/1000)*Užs3!L47,0)+(IF(Užs3!G47="PVC-42/2mm",(Užs3!E47/1000)*Užs3!L47,0)+(IF(Užs3!I47="PVC-42/2mm",(Užs3!H47/1000)*Užs3!L47,0)+(IF(Užs3!J47="PVC-42/2mm",(Užs3!H47/1000)*Užs3!L47,0)))))</f>
        <v>0</v>
      </c>
      <c r="Z8" s="313">
        <f>SUM(IF(Užs3!F47="BESIULIS-08mm",(Užs3!E47/1000)*Užs3!L47,0)+(IF(Užs3!G47="BESIULIS-08mm",(Užs3!E47/1000)*Užs3!L47,0)+(IF(Užs3!I47="BESIULIS-08mm",(Užs3!H47/1000)*Užs3!L47,0)+(IF(Užs3!J47="BESIULIS-08mm",(Užs3!H47/1000)*Užs3!L47,0)))))</f>
        <v>0</v>
      </c>
      <c r="AA8" s="313">
        <f>SUM(IF(Užs3!F47="BESIULIS-1mm",(Užs3!E47/1000)*Užs3!L47,0)+(IF(Užs3!G47="BESIULIS-1mm",(Užs3!E47/1000)*Užs3!L47,0)+(IF(Užs3!I47="BESIULIS-1mm",(Užs3!H47/1000)*Užs3!L47,0)+(IF(Užs3!J47="BESIULIS-1mm",(Užs3!H47/1000)*Užs3!L47,0)))))</f>
        <v>0</v>
      </c>
      <c r="AB8" s="313">
        <f>SUM(IF(Užs3!F47="BESIULIS-2mm",(Užs3!E47/1000)*Užs3!L47,0)+(IF(Užs3!G47="BESIULIS-2mm",(Užs3!E47/1000)*Užs3!L47,0)+(IF(Užs3!I47="BESIULIS-2mm",(Užs3!H47/1000)*Užs3!L47,0)+(IF(Užs3!J47="BESIULIS-2mm",(Užs3!H47/1000)*Užs3!L47,0)))))</f>
        <v>0</v>
      </c>
      <c r="AC8" s="93">
        <f>SUM(IF(Užs3!F47="KLIEN-PVC-04mm",(Užs3!E47/1000)*Užs3!L47,0)+(IF(Užs3!G47="KLIEN-PVC-04mm",(Užs3!E47/1000)*Užs3!L47,0)+(IF(Užs3!I47="KLIEN-PVC-04mm",(Užs3!H47/1000)*Užs3!L47,0)+(IF(Užs3!J47="KLIEN-PVC-04mm",(Užs3!H47/1000)*Užs3!L47,0)))))</f>
        <v>0</v>
      </c>
      <c r="AD8" s="93">
        <f>SUM(IF(Užs3!F47="KLIEN-PVC-06mm",(Užs3!E47/1000)*Užs3!L47,0)+(IF(Užs3!G47="KLIEN-PVC-06mm",(Užs3!E47/1000)*Užs3!L47,0)+(IF(Užs3!I47="KLIEN-PVC-06mm",(Užs3!H47/1000)*Užs3!L47,0)+(IF(Užs3!J47="KLIEN-PVC-06mm",(Užs3!H47/1000)*Užs3!L47,0)))))</f>
        <v>0</v>
      </c>
      <c r="AE8" s="93">
        <f>SUM(IF(Užs3!F47="KLIEN-PVC-08mm",(Užs3!E47/1000)*Užs3!L47,0)+(IF(Užs3!G47="KLIEN-PVC-08mm",(Užs3!E47/1000)*Užs3!L47,0)+(IF(Užs3!I47="KLIEN-PVC-08mm",(Užs3!H47/1000)*Užs3!L47,0)+(IF(Užs3!J47="KLIEN-PVC-08mm",(Užs3!H47/1000)*Užs3!L47,0)))))</f>
        <v>0</v>
      </c>
      <c r="AF8" s="93">
        <f>SUM(IF(Užs3!F47="KLIEN-PVC-1mm",(Užs3!E47/1000)*Užs3!L47,0)+(IF(Užs3!G47="KLIEN-PVC-1mm",(Užs3!E47/1000)*Užs3!L47,0)+(IF(Užs3!I47="KLIEN-PVC-1mm",(Užs3!H47/1000)*Užs3!L47,0)+(IF(Užs3!J47="KLIEN-PVC-1mm",(Užs3!H47/1000)*Užs3!L47,0)))))</f>
        <v>0</v>
      </c>
      <c r="AG8" s="93">
        <f>SUM(IF(Užs3!F47="KLIEN-PVC-2mm",(Užs3!E47/1000)*Užs3!L47,0)+(IF(Užs3!G47="KLIEN-PVC-2mm",(Užs3!E47/1000)*Užs3!L47,0)+(IF(Užs3!I47="KLIEN-PVC-2mm",(Užs3!H47/1000)*Užs3!L47,0)+(IF(Užs3!J47="KLIEN-PVC-2mm",(Užs3!H47/1000)*Užs3!L47,0)))))</f>
        <v>0</v>
      </c>
      <c r="AH8" s="93">
        <f>SUM(IF(Užs3!F47="KLIEN-PVC-42/2mm",(Užs3!E47/1000)*Užs3!L47,0)+(IF(Užs3!G47="KLIEN-PVC-42/2mm",(Užs3!E47/1000)*Užs3!L47,0)+(IF(Užs3!I47="KLIEN-PVC-42/2mm",(Užs3!H47/1000)*Užs3!L47,0)+(IF(Užs3!J47="KLIEN-PVC-42/2mm",(Užs3!H47/1000)*Užs3!L47,0)))))</f>
        <v>0</v>
      </c>
      <c r="AI8" s="315">
        <f>SUM(IF(Užs3!F47="KLIEN-BESIUL-08mm",(Užs3!E47/1000)*Užs3!L47,0)+(IF(Užs3!G47="KLIEN-BESIUL-08mm",(Užs3!E47/1000)*Užs3!L47,0)+(IF(Užs3!I47="KLIEN-BESIUL-08mm",(Užs3!H47/1000)*Užs3!L47,0)+(IF(Užs3!J47="KLIEN-BESIUL-08mm",(Užs3!H47/1000)*Užs3!L47,0)))))</f>
        <v>0</v>
      </c>
      <c r="AJ8" s="315">
        <f>SUM(IF(Užs3!F47="KLIEN-BESIUL-1mm",(Užs3!E47/1000)*Užs3!L47,0)+(IF(Užs3!G47="KLIEN-BESIUL-1mm",(Užs3!E47/1000)*Užs3!L47,0)+(IF(Užs3!I47="KLIEN-BESIUL-1mm",(Užs3!H47/1000)*Užs3!L47,0)+(IF(Užs3!J47="KLIEN-BESIUL-1mm",(Užs3!H47/1000)*Užs3!L47,0)))))</f>
        <v>0</v>
      </c>
      <c r="AK8" s="315">
        <f>SUM(IF(Užs3!F47="KLIEN-BESIUL-2mm",(Užs3!E47/1000)*Užs3!L47,0)+(IF(Užs3!G47="KLIEN-BESIUL-2mm",(Užs3!E47/1000)*Užs3!L47,0)+(IF(Užs3!I47="KLIEN-BESIUL-2mm",(Užs3!H47/1000)*Užs3!L47,0)+(IF(Užs3!J47="KLIEN-BESIUL-2mm",(Užs3!H47/1000)*Užs3!L47,0)))))</f>
        <v>0</v>
      </c>
      <c r="AL8" s="94">
        <f>SUM(IF(Užs3!F47="NE-PL-PVC-04mm",(Užs3!E47/1000)*Užs3!L47,0)+(IF(Užs3!G47="NE-PL-PVC-04mm",(Užs3!E47/1000)*Užs3!L47,0)+(IF(Užs3!I47="NE-PL-PVC-04mm",(Užs3!H47/1000)*Užs3!L47,0)+(IF(Užs3!J47="NE-PL-PVC-04mm",(Užs3!H47/1000)*Užs3!L47,0)))))</f>
        <v>0</v>
      </c>
      <c r="AM8" s="94">
        <f>SUM(IF(Užs3!F47="NE-PL-PVC-06mm",(Užs3!E47/1000)*Užs3!L47,0)+(IF(Užs3!G47="NE-PL-PVC-06mm",(Užs3!E47/1000)*Užs3!L47,0)+(IF(Užs3!I47="NE-PL-PVC-06mm",(Užs3!H47/1000)*Užs3!L47,0)+(IF(Užs3!J47="NE-PL-PVC-06mm",(Užs3!H47/1000)*Užs3!L47,0)))))</f>
        <v>0</v>
      </c>
      <c r="AN8" s="94">
        <f>SUM(IF(Užs3!F47="NE-PL-PVC-08mm",(Užs3!E47/1000)*Užs3!L47,0)+(IF(Užs3!G47="NE-PL-PVC-08mm",(Užs3!E47/1000)*Užs3!L47,0)+(IF(Užs3!I47="NE-PL-PVC-08mm",(Užs3!H47/1000)*Užs3!L47,0)+(IF(Užs3!J47="NE-PL-PVC-08mm",(Užs3!H47/1000)*Užs3!L47,0)))))</f>
        <v>0</v>
      </c>
      <c r="AO8" s="94">
        <f>SUM(IF(Užs3!F47="NE-PL-PVC-1mm",(Užs3!E47/1000)*Užs3!L47,0)+(IF(Užs3!G47="NE-PL-PVC-1mm",(Užs3!E47/1000)*Užs3!L47,0)+(IF(Užs3!I47="NE-PL-PVC-1mm",(Užs3!H47/1000)*Užs3!L47,0)+(IF(Užs3!J47="NE-PL-PVC-1mm",(Užs3!H47/1000)*Užs3!L47,0)))))</f>
        <v>0</v>
      </c>
      <c r="AP8" s="94">
        <f>SUM(IF(Užs3!F47="NE-PL-PVC-2mm",(Užs3!E47/1000)*Užs3!L47,0)+(IF(Užs3!G47="NE-PL-PVC-2mm",(Užs3!E47/1000)*Užs3!L47,0)+(IF(Užs3!I47="NE-PL-PVC-2mm",(Užs3!H47/1000)*Užs3!L47,0)+(IF(Užs3!J47="NE-PL-PVC-2mm",(Užs3!H47/1000)*Užs3!L47,0)))))</f>
        <v>0</v>
      </c>
      <c r="AQ8" s="94">
        <f>SUM(IF(Užs3!F47="NE-PL-PVC-42/2mm",(Užs3!E47/1000)*Užs3!L47,0)+(IF(Užs3!G47="NE-PL-PVC-42/2mm",(Užs3!E47/1000)*Užs3!L47,0)+(IF(Užs3!I47="NE-PL-PVC-42/2mm",(Užs3!H47/1000)*Užs3!L47,0)+(IF(Užs3!J47="NE-PL-PVC-42/2mm",(Užs3!H47/1000)*Užs3!L47,0)))))</f>
        <v>0</v>
      </c>
      <c r="AR8" s="79"/>
    </row>
    <row r="9" spans="1:44" ht="17.100000000000001" customHeight="1">
      <c r="A9" s="79"/>
      <c r="B9" s="233" t="s">
        <v>727</v>
      </c>
      <c r="C9" s="236" t="s">
        <v>730</v>
      </c>
      <c r="D9" s="79"/>
      <c r="E9" s="79"/>
      <c r="F9" s="79"/>
      <c r="G9" s="79"/>
      <c r="H9" s="79"/>
      <c r="I9" s="79"/>
      <c r="J9" s="79"/>
      <c r="K9" s="87">
        <v>8</v>
      </c>
      <c r="L9" s="88">
        <f>Užs3!L48</f>
        <v>0</v>
      </c>
      <c r="M9" s="89">
        <f>(Užs3!E48/1000)*(Užs3!H48/1000)*Užs3!L48</f>
        <v>0</v>
      </c>
      <c r="N9" s="90">
        <f>SUM(IF(Užs3!F48="MEL",(Užs3!E48/1000)*Užs3!L48,0)+(IF(Užs3!G48="MEL",(Užs3!E48/1000)*Užs3!L48,0)+(IF(Užs3!I48="MEL",(Užs3!H48/1000)*Užs3!L48,0)+(IF(Užs3!J48="MEL",(Užs3!H48/1000)*Užs3!L48,0)))))</f>
        <v>0</v>
      </c>
      <c r="O9" s="91">
        <f>SUM(IF(Užs3!F48="MEL-BALTAS",(Užs3!E48/1000)*Užs3!L48,0)+(IF(Užs3!G48="MEL-BALTAS",(Užs3!E48/1000)*Užs3!L48,0)+(IF(Užs3!I48="MEL-BALTAS",(Užs3!H48/1000)*Užs3!L48,0)+(IF(Užs3!J48="MEL-BALTAS",(Užs3!H48/1000)*Užs3!L48,0)))))</f>
        <v>0</v>
      </c>
      <c r="P9" s="91">
        <f>SUM(IF(Užs3!F48="MEL-PILKAS",(Užs3!E48/1000)*Užs3!L48,0)+(IF(Užs3!G48="MEL-PILKAS",(Užs3!E48/1000)*Užs3!L48,0)+(IF(Užs3!I48="MEL-PILKAS",(Užs3!H48/1000)*Užs3!L48,0)+(IF(Užs3!J48="MEL-PILKAS",(Užs3!H48/1000)*Užs3!L48,0)))))</f>
        <v>0</v>
      </c>
      <c r="Q9" s="91">
        <f>SUM(IF(Užs3!F48="MEL-KLIENTO",(Užs3!E48/1000)*Užs3!L48,0)+(IF(Užs3!G48="MEL-KLIENTO",(Užs3!E48/1000)*Užs3!L48,0)+(IF(Užs3!I48="MEL-KLIENTO",(Užs3!H48/1000)*Užs3!L48,0)+(IF(Užs3!J48="MEL-KLIENTO",(Užs3!H48/1000)*Užs3!L48,0)))))</f>
        <v>0</v>
      </c>
      <c r="R9" s="91">
        <f>SUM(IF(Užs3!F48="MEL-NE-PL",(Užs3!E48/1000)*Užs3!L48,0)+(IF(Užs3!G48="MEL-NE-PL",(Užs3!E48/1000)*Užs3!L48,0)+(IF(Užs3!I48="MEL-NE-PL",(Užs3!H48/1000)*Užs3!L48,0)+(IF(Užs3!J48="MEL-NE-PL",(Užs3!H48/1000)*Užs3!L48,0)))))</f>
        <v>0</v>
      </c>
      <c r="S9" s="91">
        <f>SUM(IF(Užs3!F48="MEL-40mm",(Užs3!E48/1000)*Užs3!L48,0)+(IF(Užs3!G48="MEL-40mm",(Užs3!E48/1000)*Užs3!L48,0)+(IF(Užs3!I48="MEL-40mm",(Užs3!H48/1000)*Užs3!L48,0)+(IF(Užs3!J48="MEL-40mm",(Užs3!H48/1000)*Užs3!L48,0)))))</f>
        <v>0</v>
      </c>
      <c r="T9" s="92">
        <f>SUM(IF(Užs3!F48="PVC-04mm",(Užs3!E48/1000)*Užs3!L48,0)+(IF(Užs3!G48="PVC-04mm",(Užs3!E48/1000)*Užs3!L48,0)+(IF(Užs3!I48="PVC-04mm",(Užs3!H48/1000)*Užs3!L48,0)+(IF(Užs3!J48="PVC-04mm",(Užs3!H48/1000)*Užs3!L48,0)))))</f>
        <v>0</v>
      </c>
      <c r="U9" s="92">
        <f>SUM(IF(Užs3!F48="PVC-06mm",(Užs3!E48/1000)*Užs3!L48,0)+(IF(Užs3!G48="PVC-06mm",(Užs3!E48/1000)*Užs3!L48,0)+(IF(Užs3!I48="PVC-06mm",(Užs3!H48/1000)*Užs3!L48,0)+(IF(Užs3!J48="PVC-06mm",(Užs3!H48/1000)*Užs3!L48,0)))))</f>
        <v>0</v>
      </c>
      <c r="V9" s="92">
        <f>SUM(IF(Užs3!F48="PVC-08mm",(Užs3!E48/1000)*Užs3!L48,0)+(IF(Užs3!G48="PVC-08mm",(Užs3!E48/1000)*Užs3!L48,0)+(IF(Užs3!I48="PVC-08mm",(Užs3!H48/1000)*Užs3!L48,0)+(IF(Užs3!J48="PVC-08mm",(Užs3!H48/1000)*Užs3!L48,0)))))</f>
        <v>0</v>
      </c>
      <c r="W9" s="92">
        <f>SUM(IF(Užs3!F48="PVC-1mm",(Užs3!E48/1000)*Užs3!L48,0)+(IF(Užs3!G48="PVC-1mm",(Užs3!E48/1000)*Užs3!L48,0)+(IF(Užs3!I48="PVC-1mm",(Užs3!H48/1000)*Užs3!L48,0)+(IF(Užs3!J48="PVC-1mm",(Užs3!H48/1000)*Užs3!L48,0)))))</f>
        <v>0</v>
      </c>
      <c r="X9" s="92">
        <f>SUM(IF(Užs3!F48="PVC-2mm",(Užs3!E48/1000)*Užs3!L48,0)+(IF(Užs3!G48="PVC-2mm",(Užs3!E48/1000)*Užs3!L48,0)+(IF(Užs3!I48="PVC-2mm",(Užs3!H48/1000)*Užs3!L48,0)+(IF(Užs3!J48="PVC-2mm",(Užs3!H48/1000)*Užs3!L48,0)))))</f>
        <v>0</v>
      </c>
      <c r="Y9" s="92">
        <f>SUM(IF(Užs3!F48="PVC-42/2mm",(Užs3!E48/1000)*Užs3!L48,0)+(IF(Užs3!G48="PVC-42/2mm",(Užs3!E48/1000)*Užs3!L48,0)+(IF(Užs3!I48="PVC-42/2mm",(Užs3!H48/1000)*Užs3!L48,0)+(IF(Užs3!J48="PVC-42/2mm",(Užs3!H48/1000)*Užs3!L48,0)))))</f>
        <v>0</v>
      </c>
      <c r="Z9" s="313">
        <f>SUM(IF(Užs3!F48="BESIULIS-08mm",(Užs3!E48/1000)*Užs3!L48,0)+(IF(Užs3!G48="BESIULIS-08mm",(Užs3!E48/1000)*Užs3!L48,0)+(IF(Užs3!I48="BESIULIS-08mm",(Užs3!H48/1000)*Užs3!L48,0)+(IF(Užs3!J48="BESIULIS-08mm",(Užs3!H48/1000)*Užs3!L48,0)))))</f>
        <v>0</v>
      </c>
      <c r="AA9" s="313">
        <f>SUM(IF(Užs3!F48="BESIULIS-1mm",(Užs3!E48/1000)*Užs3!L48,0)+(IF(Užs3!G48="BESIULIS-1mm",(Užs3!E48/1000)*Užs3!L48,0)+(IF(Užs3!I48="BESIULIS-1mm",(Užs3!H48/1000)*Užs3!L48,0)+(IF(Užs3!J48="BESIULIS-1mm",(Užs3!H48/1000)*Užs3!L48,0)))))</f>
        <v>0</v>
      </c>
      <c r="AB9" s="313">
        <f>SUM(IF(Užs3!F48="BESIULIS-2mm",(Užs3!E48/1000)*Užs3!L48,0)+(IF(Užs3!G48="BESIULIS-2mm",(Užs3!E48/1000)*Užs3!L48,0)+(IF(Užs3!I48="BESIULIS-2mm",(Užs3!H48/1000)*Užs3!L48,0)+(IF(Užs3!J48="BESIULIS-2mm",(Užs3!H48/1000)*Užs3!L48,0)))))</f>
        <v>0</v>
      </c>
      <c r="AC9" s="93">
        <f>SUM(IF(Užs3!F48="KLIEN-PVC-04mm",(Užs3!E48/1000)*Užs3!L48,0)+(IF(Užs3!G48="KLIEN-PVC-04mm",(Užs3!E48/1000)*Užs3!L48,0)+(IF(Užs3!I48="KLIEN-PVC-04mm",(Užs3!H48/1000)*Užs3!L48,0)+(IF(Užs3!J48="KLIEN-PVC-04mm",(Užs3!H48/1000)*Užs3!L48,0)))))</f>
        <v>0</v>
      </c>
      <c r="AD9" s="93">
        <f>SUM(IF(Užs3!F48="KLIEN-PVC-06mm",(Užs3!E48/1000)*Užs3!L48,0)+(IF(Užs3!G48="KLIEN-PVC-06mm",(Užs3!E48/1000)*Užs3!L48,0)+(IF(Užs3!I48="KLIEN-PVC-06mm",(Užs3!H48/1000)*Užs3!L48,0)+(IF(Užs3!J48="KLIEN-PVC-06mm",(Užs3!H48/1000)*Užs3!L48,0)))))</f>
        <v>0</v>
      </c>
      <c r="AE9" s="93">
        <f>SUM(IF(Užs3!F48="KLIEN-PVC-08mm",(Užs3!E48/1000)*Užs3!L48,0)+(IF(Užs3!G48="KLIEN-PVC-08mm",(Užs3!E48/1000)*Užs3!L48,0)+(IF(Užs3!I48="KLIEN-PVC-08mm",(Užs3!H48/1000)*Užs3!L48,0)+(IF(Užs3!J48="KLIEN-PVC-08mm",(Užs3!H48/1000)*Užs3!L48,0)))))</f>
        <v>0</v>
      </c>
      <c r="AF9" s="93">
        <f>SUM(IF(Užs3!F48="KLIEN-PVC-1mm",(Užs3!E48/1000)*Užs3!L48,0)+(IF(Užs3!G48="KLIEN-PVC-1mm",(Užs3!E48/1000)*Užs3!L48,0)+(IF(Užs3!I48="KLIEN-PVC-1mm",(Užs3!H48/1000)*Užs3!L48,0)+(IF(Užs3!J48="KLIEN-PVC-1mm",(Užs3!H48/1000)*Užs3!L48,0)))))</f>
        <v>0</v>
      </c>
      <c r="AG9" s="93">
        <f>SUM(IF(Užs3!F48="KLIEN-PVC-2mm",(Užs3!E48/1000)*Užs3!L48,0)+(IF(Užs3!G48="KLIEN-PVC-2mm",(Užs3!E48/1000)*Užs3!L48,0)+(IF(Užs3!I48="KLIEN-PVC-2mm",(Užs3!H48/1000)*Užs3!L48,0)+(IF(Užs3!J48="KLIEN-PVC-2mm",(Užs3!H48/1000)*Užs3!L48,0)))))</f>
        <v>0</v>
      </c>
      <c r="AH9" s="93">
        <f>SUM(IF(Užs3!F48="KLIEN-PVC-42/2mm",(Užs3!E48/1000)*Užs3!L48,0)+(IF(Užs3!G48="KLIEN-PVC-42/2mm",(Užs3!E48/1000)*Užs3!L48,0)+(IF(Užs3!I48="KLIEN-PVC-42/2mm",(Užs3!H48/1000)*Užs3!L48,0)+(IF(Užs3!J48="KLIEN-PVC-42/2mm",(Užs3!H48/1000)*Užs3!L48,0)))))</f>
        <v>0</v>
      </c>
      <c r="AI9" s="315">
        <f>SUM(IF(Užs3!F48="KLIEN-BESIUL-08mm",(Užs3!E48/1000)*Užs3!L48,0)+(IF(Užs3!G48="KLIEN-BESIUL-08mm",(Užs3!E48/1000)*Užs3!L48,0)+(IF(Užs3!I48="KLIEN-BESIUL-08mm",(Užs3!H48/1000)*Užs3!L48,0)+(IF(Užs3!J48="KLIEN-BESIUL-08mm",(Užs3!H48/1000)*Užs3!L48,0)))))</f>
        <v>0</v>
      </c>
      <c r="AJ9" s="315">
        <f>SUM(IF(Užs3!F48="KLIEN-BESIUL-1mm",(Užs3!E48/1000)*Užs3!L48,0)+(IF(Užs3!G48="KLIEN-BESIUL-1mm",(Užs3!E48/1000)*Užs3!L48,0)+(IF(Užs3!I48="KLIEN-BESIUL-1mm",(Užs3!H48/1000)*Užs3!L48,0)+(IF(Užs3!J48="KLIEN-BESIUL-1mm",(Užs3!H48/1000)*Užs3!L48,0)))))</f>
        <v>0</v>
      </c>
      <c r="AK9" s="315">
        <f>SUM(IF(Užs3!F48="KLIEN-BESIUL-2mm",(Užs3!E48/1000)*Užs3!L48,0)+(IF(Užs3!G48="KLIEN-BESIUL-2mm",(Užs3!E48/1000)*Užs3!L48,0)+(IF(Užs3!I48="KLIEN-BESIUL-2mm",(Užs3!H48/1000)*Užs3!L48,0)+(IF(Užs3!J48="KLIEN-BESIUL-2mm",(Užs3!H48/1000)*Užs3!L48,0)))))</f>
        <v>0</v>
      </c>
      <c r="AL9" s="94">
        <f>SUM(IF(Užs3!F48="NE-PL-PVC-04mm",(Užs3!E48/1000)*Užs3!L48,0)+(IF(Užs3!G48="NE-PL-PVC-04mm",(Užs3!E48/1000)*Užs3!L48,0)+(IF(Užs3!I48="NE-PL-PVC-04mm",(Užs3!H48/1000)*Užs3!L48,0)+(IF(Užs3!J48="NE-PL-PVC-04mm",(Užs3!H48/1000)*Užs3!L48,0)))))</f>
        <v>0</v>
      </c>
      <c r="AM9" s="94">
        <f>SUM(IF(Užs3!F48="NE-PL-PVC-06mm",(Užs3!E48/1000)*Užs3!L48,0)+(IF(Užs3!G48="NE-PL-PVC-06mm",(Užs3!E48/1000)*Užs3!L48,0)+(IF(Užs3!I48="NE-PL-PVC-06mm",(Užs3!H48/1000)*Užs3!L48,0)+(IF(Užs3!J48="NE-PL-PVC-06mm",(Užs3!H48/1000)*Užs3!L48,0)))))</f>
        <v>0</v>
      </c>
      <c r="AN9" s="94">
        <f>SUM(IF(Užs3!F48="NE-PL-PVC-08mm",(Užs3!E48/1000)*Užs3!L48,0)+(IF(Užs3!G48="NE-PL-PVC-08mm",(Užs3!E48/1000)*Užs3!L48,0)+(IF(Užs3!I48="NE-PL-PVC-08mm",(Užs3!H48/1000)*Užs3!L48,0)+(IF(Užs3!J48="NE-PL-PVC-08mm",(Užs3!H48/1000)*Užs3!L48,0)))))</f>
        <v>0</v>
      </c>
      <c r="AO9" s="94">
        <f>SUM(IF(Užs3!F48="NE-PL-PVC-1mm",(Užs3!E48/1000)*Užs3!L48,0)+(IF(Užs3!G48="NE-PL-PVC-1mm",(Užs3!E48/1000)*Užs3!L48,0)+(IF(Užs3!I48="NE-PL-PVC-1mm",(Užs3!H48/1000)*Užs3!L48,0)+(IF(Užs3!J48="NE-PL-PVC-1mm",(Užs3!H48/1000)*Užs3!L48,0)))))</f>
        <v>0</v>
      </c>
      <c r="AP9" s="94">
        <f>SUM(IF(Užs3!F48="NE-PL-PVC-2mm",(Užs3!E48/1000)*Užs3!L48,0)+(IF(Užs3!G48="NE-PL-PVC-2mm",(Užs3!E48/1000)*Užs3!L48,0)+(IF(Užs3!I48="NE-PL-PVC-2mm",(Užs3!H48/1000)*Užs3!L48,0)+(IF(Užs3!J48="NE-PL-PVC-2mm",(Užs3!H48/1000)*Užs3!L48,0)))))</f>
        <v>0</v>
      </c>
      <c r="AQ9" s="94">
        <f>SUM(IF(Užs3!F48="NE-PL-PVC-42/2mm",(Užs3!E48/1000)*Užs3!L48,0)+(IF(Užs3!G48="NE-PL-PVC-42/2mm",(Užs3!E48/1000)*Užs3!L48,0)+(IF(Užs3!I48="NE-PL-PVC-42/2mm",(Užs3!H48/1000)*Užs3!L48,0)+(IF(Užs3!J48="NE-PL-PVC-42/2mm",(Užs3!H48/1000)*Užs3!L48,0)))))</f>
        <v>0</v>
      </c>
      <c r="AR9" s="79"/>
    </row>
    <row r="10" spans="1:44" ht="17.100000000000001" customHeight="1">
      <c r="A10" s="79"/>
      <c r="B10" s="233" t="s">
        <v>728</v>
      </c>
      <c r="C10" s="236" t="s">
        <v>731</v>
      </c>
      <c r="D10" s="79"/>
      <c r="E10" s="79"/>
      <c r="F10" s="79"/>
      <c r="G10" s="79"/>
      <c r="H10" s="79"/>
      <c r="I10" s="79"/>
      <c r="J10" s="79"/>
      <c r="K10" s="87">
        <v>9</v>
      </c>
      <c r="L10" s="88">
        <f>Užs3!L49</f>
        <v>0</v>
      </c>
      <c r="M10" s="89">
        <f>(Užs3!E49/1000)*(Užs3!H49/1000)*Užs3!L49</f>
        <v>0</v>
      </c>
      <c r="N10" s="90">
        <f>SUM(IF(Užs3!F49="MEL",(Užs3!E49/1000)*Užs3!L49,0)+(IF(Užs3!G49="MEL",(Užs3!E49/1000)*Užs3!L49,0)+(IF(Užs3!I49="MEL",(Užs3!H49/1000)*Užs3!L49,0)+(IF(Užs3!J49="MEL",(Užs3!H49/1000)*Užs3!L49,0)))))</f>
        <v>0</v>
      </c>
      <c r="O10" s="91">
        <f>SUM(IF(Užs3!F49="MEL-BALTAS",(Užs3!E49/1000)*Užs3!L49,0)+(IF(Užs3!G49="MEL-BALTAS",(Užs3!E49/1000)*Užs3!L49,0)+(IF(Užs3!I49="MEL-BALTAS",(Užs3!H49/1000)*Užs3!L49,0)+(IF(Užs3!J49="MEL-BALTAS",(Užs3!H49/1000)*Užs3!L49,0)))))</f>
        <v>0</v>
      </c>
      <c r="P10" s="91">
        <f>SUM(IF(Užs3!F49="MEL-PILKAS",(Užs3!E49/1000)*Užs3!L49,0)+(IF(Užs3!G49="MEL-PILKAS",(Užs3!E49/1000)*Užs3!L49,0)+(IF(Užs3!I49="MEL-PILKAS",(Užs3!H49/1000)*Užs3!L49,0)+(IF(Užs3!J49="MEL-PILKAS",(Užs3!H49/1000)*Užs3!L49,0)))))</f>
        <v>0</v>
      </c>
      <c r="Q10" s="91">
        <f>SUM(IF(Užs3!F49="MEL-KLIENTO",(Užs3!E49/1000)*Užs3!L49,0)+(IF(Užs3!G49="MEL-KLIENTO",(Užs3!E49/1000)*Užs3!L49,0)+(IF(Užs3!I49="MEL-KLIENTO",(Užs3!H49/1000)*Užs3!L49,0)+(IF(Užs3!J49="MEL-KLIENTO",(Užs3!H49/1000)*Užs3!L49,0)))))</f>
        <v>0</v>
      </c>
      <c r="R10" s="91">
        <f>SUM(IF(Užs3!F49="MEL-NE-PL",(Užs3!E49/1000)*Užs3!L49,0)+(IF(Užs3!G49="MEL-NE-PL",(Užs3!E49/1000)*Užs3!L49,0)+(IF(Užs3!I49="MEL-NE-PL",(Užs3!H49/1000)*Užs3!L49,0)+(IF(Užs3!J49="MEL-NE-PL",(Užs3!H49/1000)*Užs3!L49,0)))))</f>
        <v>0</v>
      </c>
      <c r="S10" s="91">
        <f>SUM(IF(Užs3!F49="MEL-40mm",(Užs3!E49/1000)*Užs3!L49,0)+(IF(Užs3!G49="MEL-40mm",(Užs3!E49/1000)*Užs3!L49,0)+(IF(Užs3!I49="MEL-40mm",(Užs3!H49/1000)*Užs3!L49,0)+(IF(Užs3!J49="MEL-40mm",(Užs3!H49/1000)*Užs3!L49,0)))))</f>
        <v>0</v>
      </c>
      <c r="T10" s="92">
        <f>SUM(IF(Užs3!F49="PVC-04mm",(Užs3!E49/1000)*Užs3!L49,0)+(IF(Užs3!G49="PVC-04mm",(Užs3!E49/1000)*Užs3!L49,0)+(IF(Užs3!I49="PVC-04mm",(Užs3!H49/1000)*Užs3!L49,0)+(IF(Užs3!J49="PVC-04mm",(Užs3!H49/1000)*Užs3!L49,0)))))</f>
        <v>0</v>
      </c>
      <c r="U10" s="92">
        <f>SUM(IF(Užs3!F49="PVC-06mm",(Užs3!E49/1000)*Užs3!L49,0)+(IF(Užs3!G49="PVC-06mm",(Užs3!E49/1000)*Užs3!L49,0)+(IF(Užs3!I49="PVC-06mm",(Užs3!H49/1000)*Užs3!L49,0)+(IF(Užs3!J49="PVC-06mm",(Užs3!H49/1000)*Užs3!L49,0)))))</f>
        <v>0</v>
      </c>
      <c r="V10" s="92">
        <f>SUM(IF(Užs3!F49="PVC-08mm",(Užs3!E49/1000)*Užs3!L49,0)+(IF(Užs3!G49="PVC-08mm",(Užs3!E49/1000)*Užs3!L49,0)+(IF(Užs3!I49="PVC-08mm",(Užs3!H49/1000)*Užs3!L49,0)+(IF(Užs3!J49="PVC-08mm",(Užs3!H49/1000)*Užs3!L49,0)))))</f>
        <v>0</v>
      </c>
      <c r="W10" s="92">
        <f>SUM(IF(Užs3!F49="PVC-1mm",(Užs3!E49/1000)*Užs3!L49,0)+(IF(Užs3!G49="PVC-1mm",(Užs3!E49/1000)*Užs3!L49,0)+(IF(Užs3!I49="PVC-1mm",(Užs3!H49/1000)*Užs3!L49,0)+(IF(Užs3!J49="PVC-1mm",(Užs3!H49/1000)*Užs3!L49,0)))))</f>
        <v>0</v>
      </c>
      <c r="X10" s="92">
        <f>SUM(IF(Užs3!F49="PVC-2mm",(Užs3!E49/1000)*Užs3!L49,0)+(IF(Užs3!G49="PVC-2mm",(Užs3!E49/1000)*Užs3!L49,0)+(IF(Užs3!I49="PVC-2mm",(Užs3!H49/1000)*Užs3!L49,0)+(IF(Užs3!J49="PVC-2mm",(Užs3!H49/1000)*Užs3!L49,0)))))</f>
        <v>0</v>
      </c>
      <c r="Y10" s="92">
        <f>SUM(IF(Užs3!F49="PVC-42/2mm",(Užs3!E49/1000)*Užs3!L49,0)+(IF(Užs3!G49="PVC-42/2mm",(Užs3!E49/1000)*Užs3!L49,0)+(IF(Užs3!I49="PVC-42/2mm",(Užs3!H49/1000)*Užs3!L49,0)+(IF(Užs3!J49="PVC-42/2mm",(Užs3!H49/1000)*Užs3!L49,0)))))</f>
        <v>0</v>
      </c>
      <c r="Z10" s="313">
        <f>SUM(IF(Užs3!F49="BESIULIS-08mm",(Užs3!E49/1000)*Užs3!L49,0)+(IF(Užs3!G49="BESIULIS-08mm",(Užs3!E49/1000)*Užs3!L49,0)+(IF(Užs3!I49="BESIULIS-08mm",(Užs3!H49/1000)*Užs3!L49,0)+(IF(Užs3!J49="BESIULIS-08mm",(Užs3!H49/1000)*Užs3!L49,0)))))</f>
        <v>0</v>
      </c>
      <c r="AA10" s="313">
        <f>SUM(IF(Užs3!F49="BESIULIS-1mm",(Užs3!E49/1000)*Užs3!L49,0)+(IF(Užs3!G49="BESIULIS-1mm",(Užs3!E49/1000)*Užs3!L49,0)+(IF(Užs3!I49="BESIULIS-1mm",(Užs3!H49/1000)*Užs3!L49,0)+(IF(Užs3!J49="BESIULIS-1mm",(Užs3!H49/1000)*Užs3!L49,0)))))</f>
        <v>0</v>
      </c>
      <c r="AB10" s="313">
        <f>SUM(IF(Užs3!F49="BESIULIS-2mm",(Užs3!E49/1000)*Užs3!L49,0)+(IF(Užs3!G49="BESIULIS-2mm",(Užs3!E49/1000)*Užs3!L49,0)+(IF(Užs3!I49="BESIULIS-2mm",(Užs3!H49/1000)*Užs3!L49,0)+(IF(Užs3!J49="BESIULIS-2mm",(Užs3!H49/1000)*Užs3!L49,0)))))</f>
        <v>0</v>
      </c>
      <c r="AC10" s="93">
        <f>SUM(IF(Užs3!F49="KLIEN-PVC-04mm",(Užs3!E49/1000)*Užs3!L49,0)+(IF(Užs3!G49="KLIEN-PVC-04mm",(Užs3!E49/1000)*Užs3!L49,0)+(IF(Užs3!I49="KLIEN-PVC-04mm",(Užs3!H49/1000)*Užs3!L49,0)+(IF(Užs3!J49="KLIEN-PVC-04mm",(Užs3!H49/1000)*Užs3!L49,0)))))</f>
        <v>0</v>
      </c>
      <c r="AD10" s="93">
        <f>SUM(IF(Užs3!F49="KLIEN-PVC-06mm",(Užs3!E49/1000)*Užs3!L49,0)+(IF(Užs3!G49="KLIEN-PVC-06mm",(Užs3!E49/1000)*Užs3!L49,0)+(IF(Užs3!I49="KLIEN-PVC-06mm",(Užs3!H49/1000)*Užs3!L49,0)+(IF(Užs3!J49="KLIEN-PVC-06mm",(Užs3!H49/1000)*Užs3!L49,0)))))</f>
        <v>0</v>
      </c>
      <c r="AE10" s="93">
        <f>SUM(IF(Užs3!F49="KLIEN-PVC-08mm",(Užs3!E49/1000)*Užs3!L49,0)+(IF(Užs3!G49="KLIEN-PVC-08mm",(Užs3!E49/1000)*Užs3!L49,0)+(IF(Užs3!I49="KLIEN-PVC-08mm",(Užs3!H49/1000)*Užs3!L49,0)+(IF(Užs3!J49="KLIEN-PVC-08mm",(Užs3!H49/1000)*Užs3!L49,0)))))</f>
        <v>0</v>
      </c>
      <c r="AF10" s="93">
        <f>SUM(IF(Užs3!F49="KLIEN-PVC-1mm",(Užs3!E49/1000)*Užs3!L49,0)+(IF(Užs3!G49="KLIEN-PVC-1mm",(Užs3!E49/1000)*Užs3!L49,0)+(IF(Užs3!I49="KLIEN-PVC-1mm",(Užs3!H49/1000)*Užs3!L49,0)+(IF(Užs3!J49="KLIEN-PVC-1mm",(Užs3!H49/1000)*Užs3!L49,0)))))</f>
        <v>0</v>
      </c>
      <c r="AG10" s="93">
        <f>SUM(IF(Užs3!F49="KLIEN-PVC-2mm",(Užs3!E49/1000)*Užs3!L49,0)+(IF(Užs3!G49="KLIEN-PVC-2mm",(Užs3!E49/1000)*Užs3!L49,0)+(IF(Užs3!I49="KLIEN-PVC-2mm",(Užs3!H49/1000)*Užs3!L49,0)+(IF(Užs3!J49="KLIEN-PVC-2mm",(Užs3!H49/1000)*Užs3!L49,0)))))</f>
        <v>0</v>
      </c>
      <c r="AH10" s="93">
        <f>SUM(IF(Užs3!F49="KLIEN-PVC-42/2mm",(Užs3!E49/1000)*Užs3!L49,0)+(IF(Užs3!G49="KLIEN-PVC-42/2mm",(Užs3!E49/1000)*Užs3!L49,0)+(IF(Užs3!I49="KLIEN-PVC-42/2mm",(Užs3!H49/1000)*Užs3!L49,0)+(IF(Užs3!J49="KLIEN-PVC-42/2mm",(Užs3!H49/1000)*Užs3!L49,0)))))</f>
        <v>0</v>
      </c>
      <c r="AI10" s="315">
        <f>SUM(IF(Užs3!F49="KLIEN-BESIUL-08mm",(Užs3!E49/1000)*Užs3!L49,0)+(IF(Užs3!G49="KLIEN-BESIUL-08mm",(Užs3!E49/1000)*Užs3!L49,0)+(IF(Užs3!I49="KLIEN-BESIUL-08mm",(Užs3!H49/1000)*Užs3!L49,0)+(IF(Užs3!J49="KLIEN-BESIUL-08mm",(Užs3!H49/1000)*Užs3!L49,0)))))</f>
        <v>0</v>
      </c>
      <c r="AJ10" s="315">
        <f>SUM(IF(Užs3!F49="KLIEN-BESIUL-1mm",(Užs3!E49/1000)*Užs3!L49,0)+(IF(Užs3!G49="KLIEN-BESIUL-1mm",(Užs3!E49/1000)*Užs3!L49,0)+(IF(Užs3!I49="KLIEN-BESIUL-1mm",(Užs3!H49/1000)*Užs3!L49,0)+(IF(Užs3!J49="KLIEN-BESIUL-1mm",(Užs3!H49/1000)*Užs3!L49,0)))))</f>
        <v>0</v>
      </c>
      <c r="AK10" s="315">
        <f>SUM(IF(Užs3!F49="KLIEN-BESIUL-2mm",(Užs3!E49/1000)*Užs3!L49,0)+(IF(Užs3!G49="KLIEN-BESIUL-2mm",(Užs3!E49/1000)*Užs3!L49,0)+(IF(Užs3!I49="KLIEN-BESIUL-2mm",(Užs3!H49/1000)*Užs3!L49,0)+(IF(Užs3!J49="KLIEN-BESIUL-2mm",(Užs3!H49/1000)*Užs3!L49,0)))))</f>
        <v>0</v>
      </c>
      <c r="AL10" s="94">
        <f>SUM(IF(Užs3!F49="NE-PL-PVC-04mm",(Užs3!E49/1000)*Užs3!L49,0)+(IF(Užs3!G49="NE-PL-PVC-04mm",(Užs3!E49/1000)*Užs3!L49,0)+(IF(Užs3!I49="NE-PL-PVC-04mm",(Užs3!H49/1000)*Užs3!L49,0)+(IF(Užs3!J49="NE-PL-PVC-04mm",(Užs3!H49/1000)*Užs3!L49,0)))))</f>
        <v>0</v>
      </c>
      <c r="AM10" s="94">
        <f>SUM(IF(Užs3!F49="NE-PL-PVC-06mm",(Užs3!E49/1000)*Užs3!L49,0)+(IF(Užs3!G49="NE-PL-PVC-06mm",(Užs3!E49/1000)*Užs3!L49,0)+(IF(Užs3!I49="NE-PL-PVC-06mm",(Užs3!H49/1000)*Užs3!L49,0)+(IF(Užs3!J49="NE-PL-PVC-06mm",(Užs3!H49/1000)*Užs3!L49,0)))))</f>
        <v>0</v>
      </c>
      <c r="AN10" s="94">
        <f>SUM(IF(Užs3!F49="NE-PL-PVC-08mm",(Užs3!E49/1000)*Užs3!L49,0)+(IF(Užs3!G49="NE-PL-PVC-08mm",(Užs3!E49/1000)*Užs3!L49,0)+(IF(Užs3!I49="NE-PL-PVC-08mm",(Užs3!H49/1000)*Užs3!L49,0)+(IF(Užs3!J49="NE-PL-PVC-08mm",(Užs3!H49/1000)*Užs3!L49,0)))))</f>
        <v>0</v>
      </c>
      <c r="AO10" s="94">
        <f>SUM(IF(Užs3!F49="NE-PL-PVC-1mm",(Užs3!E49/1000)*Užs3!L49,0)+(IF(Užs3!G49="NE-PL-PVC-1mm",(Užs3!E49/1000)*Užs3!L49,0)+(IF(Užs3!I49="NE-PL-PVC-1mm",(Užs3!H49/1000)*Užs3!L49,0)+(IF(Užs3!J49="NE-PL-PVC-1mm",(Užs3!H49/1000)*Užs3!L49,0)))))</f>
        <v>0</v>
      </c>
      <c r="AP10" s="94">
        <f>SUM(IF(Užs3!F49="NE-PL-PVC-2mm",(Užs3!E49/1000)*Užs3!L49,0)+(IF(Užs3!G49="NE-PL-PVC-2mm",(Užs3!E49/1000)*Užs3!L49,0)+(IF(Užs3!I49="NE-PL-PVC-2mm",(Užs3!H49/1000)*Užs3!L49,0)+(IF(Užs3!J49="NE-PL-PVC-2mm",(Užs3!H49/1000)*Užs3!L49,0)))))</f>
        <v>0</v>
      </c>
      <c r="AQ10" s="94">
        <f>SUM(IF(Užs3!F49="NE-PL-PVC-42/2mm",(Užs3!E49/1000)*Užs3!L49,0)+(IF(Užs3!G49="NE-PL-PVC-42/2mm",(Užs3!E49/1000)*Užs3!L49,0)+(IF(Užs3!I49="NE-PL-PVC-42/2mm",(Užs3!H49/1000)*Užs3!L49,0)+(IF(Užs3!J49="NE-PL-PVC-42/2mm",(Užs3!H49/1000)*Užs3!L49,0)))))</f>
        <v>0</v>
      </c>
      <c r="AR10" s="79"/>
    </row>
    <row r="11" spans="1:44" ht="17.100000000000001" customHeight="1">
      <c r="A11" s="79"/>
      <c r="B11" s="233" t="s">
        <v>425</v>
      </c>
      <c r="C11" s="237" t="s">
        <v>425</v>
      </c>
      <c r="D11" s="79"/>
      <c r="E11" s="79"/>
      <c r="F11" s="79"/>
      <c r="G11" s="79"/>
      <c r="H11" s="79"/>
      <c r="I11" s="79"/>
      <c r="J11" s="79"/>
      <c r="K11" s="87">
        <v>10</v>
      </c>
      <c r="L11" s="88">
        <f>Užs3!L50</f>
        <v>0</v>
      </c>
      <c r="M11" s="89">
        <f>(Užs3!E50/1000)*(Užs3!H50/1000)*Užs3!L50</f>
        <v>0</v>
      </c>
      <c r="N11" s="90">
        <f>SUM(IF(Užs3!F50="MEL",(Užs3!E50/1000)*Užs3!L50,0)+(IF(Užs3!G50="MEL",(Užs3!E50/1000)*Užs3!L50,0)+(IF(Užs3!I50="MEL",(Užs3!H50/1000)*Užs3!L50,0)+(IF(Užs3!J50="MEL",(Užs3!H50/1000)*Užs3!L50,0)))))</f>
        <v>0</v>
      </c>
      <c r="O11" s="91">
        <f>SUM(IF(Užs3!F50="MEL-BALTAS",(Užs3!E50/1000)*Užs3!L50,0)+(IF(Užs3!G50="MEL-BALTAS",(Užs3!E50/1000)*Užs3!L50,0)+(IF(Užs3!I50="MEL-BALTAS",(Užs3!H50/1000)*Užs3!L50,0)+(IF(Užs3!J50="MEL-BALTAS",(Užs3!H50/1000)*Užs3!L50,0)))))</f>
        <v>0</v>
      </c>
      <c r="P11" s="91">
        <f>SUM(IF(Užs3!F50="MEL-PILKAS",(Užs3!E50/1000)*Užs3!L50,0)+(IF(Užs3!G50="MEL-PILKAS",(Užs3!E50/1000)*Užs3!L50,0)+(IF(Užs3!I50="MEL-PILKAS",(Užs3!H50/1000)*Užs3!L50,0)+(IF(Užs3!J50="MEL-PILKAS",(Užs3!H50/1000)*Užs3!L50,0)))))</f>
        <v>0</v>
      </c>
      <c r="Q11" s="91">
        <f>SUM(IF(Užs3!F50="MEL-KLIENTO",(Užs3!E50/1000)*Užs3!L50,0)+(IF(Užs3!G50="MEL-KLIENTO",(Užs3!E50/1000)*Užs3!L50,0)+(IF(Užs3!I50="MEL-KLIENTO",(Užs3!H50/1000)*Užs3!L50,0)+(IF(Užs3!J50="MEL-KLIENTO",(Užs3!H50/1000)*Užs3!L50,0)))))</f>
        <v>0</v>
      </c>
      <c r="R11" s="91">
        <f>SUM(IF(Užs3!F50="MEL-NE-PL",(Užs3!E50/1000)*Užs3!L50,0)+(IF(Užs3!G50="MEL-NE-PL",(Užs3!E50/1000)*Užs3!L50,0)+(IF(Užs3!I50="MEL-NE-PL",(Užs3!H50/1000)*Užs3!L50,0)+(IF(Užs3!J50="MEL-NE-PL",(Užs3!H50/1000)*Užs3!L50,0)))))</f>
        <v>0</v>
      </c>
      <c r="S11" s="91">
        <f>SUM(IF(Užs3!F50="MEL-40mm",(Užs3!E50/1000)*Užs3!L50,0)+(IF(Užs3!G50="MEL-40mm",(Užs3!E50/1000)*Užs3!L50,0)+(IF(Užs3!I50="MEL-40mm",(Užs3!H50/1000)*Užs3!L50,0)+(IF(Užs3!J50="MEL-40mm",(Užs3!H50/1000)*Užs3!L50,0)))))</f>
        <v>0</v>
      </c>
      <c r="T11" s="92">
        <f>SUM(IF(Užs3!F50="PVC-04mm",(Užs3!E50/1000)*Užs3!L50,0)+(IF(Užs3!G50="PVC-04mm",(Užs3!E50/1000)*Užs3!L50,0)+(IF(Užs3!I50="PVC-04mm",(Užs3!H50/1000)*Užs3!L50,0)+(IF(Užs3!J50="PVC-04mm",(Užs3!H50/1000)*Užs3!L50,0)))))</f>
        <v>0</v>
      </c>
      <c r="U11" s="92">
        <f>SUM(IF(Užs3!F50="PVC-06mm",(Užs3!E50/1000)*Užs3!L50,0)+(IF(Užs3!G50="PVC-06mm",(Užs3!E50/1000)*Užs3!L50,0)+(IF(Užs3!I50="PVC-06mm",(Užs3!H50/1000)*Užs3!L50,0)+(IF(Užs3!J50="PVC-06mm",(Užs3!H50/1000)*Užs3!L50,0)))))</f>
        <v>0</v>
      </c>
      <c r="V11" s="92">
        <f>SUM(IF(Užs3!F50="PVC-08mm",(Užs3!E50/1000)*Užs3!L50,0)+(IF(Užs3!G50="PVC-08mm",(Užs3!E50/1000)*Užs3!L50,0)+(IF(Užs3!I50="PVC-08mm",(Užs3!H50/1000)*Užs3!L50,0)+(IF(Užs3!J50="PVC-08mm",(Užs3!H50/1000)*Užs3!L50,0)))))</f>
        <v>0</v>
      </c>
      <c r="W11" s="92">
        <f>SUM(IF(Užs3!F50="PVC-1mm",(Užs3!E50/1000)*Užs3!L50,0)+(IF(Užs3!G50="PVC-1mm",(Užs3!E50/1000)*Užs3!L50,0)+(IF(Užs3!I50="PVC-1mm",(Užs3!H50/1000)*Užs3!L50,0)+(IF(Užs3!J50="PVC-1mm",(Užs3!H50/1000)*Užs3!L50,0)))))</f>
        <v>0</v>
      </c>
      <c r="X11" s="92">
        <f>SUM(IF(Užs3!F50="PVC-2mm",(Užs3!E50/1000)*Užs3!L50,0)+(IF(Užs3!G50="PVC-2mm",(Užs3!E50/1000)*Užs3!L50,0)+(IF(Užs3!I50="PVC-2mm",(Užs3!H50/1000)*Užs3!L50,0)+(IF(Užs3!J50="PVC-2mm",(Užs3!H50/1000)*Užs3!L50,0)))))</f>
        <v>0</v>
      </c>
      <c r="Y11" s="92">
        <f>SUM(IF(Užs3!F50="PVC-42/2mm",(Užs3!E50/1000)*Užs3!L50,0)+(IF(Užs3!G50="PVC-42/2mm",(Užs3!E50/1000)*Užs3!L50,0)+(IF(Užs3!I50="PVC-42/2mm",(Užs3!H50/1000)*Užs3!L50,0)+(IF(Užs3!J50="PVC-42/2mm",(Užs3!H50/1000)*Užs3!L50,0)))))</f>
        <v>0</v>
      </c>
      <c r="Z11" s="313">
        <f>SUM(IF(Užs3!F50="BESIULIS-08mm",(Užs3!E50/1000)*Užs3!L50,0)+(IF(Užs3!G50="BESIULIS-08mm",(Užs3!E50/1000)*Užs3!L50,0)+(IF(Užs3!I50="BESIULIS-08mm",(Užs3!H50/1000)*Užs3!L50,0)+(IF(Užs3!J50="BESIULIS-08mm",(Užs3!H50/1000)*Užs3!L50,0)))))</f>
        <v>0</v>
      </c>
      <c r="AA11" s="313">
        <f>SUM(IF(Užs3!F50="BESIULIS-1mm",(Užs3!E50/1000)*Užs3!L50,0)+(IF(Užs3!G50="BESIULIS-1mm",(Užs3!E50/1000)*Užs3!L50,0)+(IF(Užs3!I50="BESIULIS-1mm",(Užs3!H50/1000)*Užs3!L50,0)+(IF(Užs3!J50="BESIULIS-1mm",(Užs3!H50/1000)*Užs3!L50,0)))))</f>
        <v>0</v>
      </c>
      <c r="AB11" s="313">
        <f>SUM(IF(Užs3!F50="BESIULIS-2mm",(Užs3!E50/1000)*Užs3!L50,0)+(IF(Užs3!G50="BESIULIS-2mm",(Užs3!E50/1000)*Užs3!L50,0)+(IF(Užs3!I50="BESIULIS-2mm",(Užs3!H50/1000)*Užs3!L50,0)+(IF(Užs3!J50="BESIULIS-2mm",(Užs3!H50/1000)*Užs3!L50,0)))))</f>
        <v>0</v>
      </c>
      <c r="AC11" s="93">
        <f>SUM(IF(Užs3!F50="KLIEN-PVC-04mm",(Užs3!E50/1000)*Užs3!L50,0)+(IF(Užs3!G50="KLIEN-PVC-04mm",(Užs3!E50/1000)*Užs3!L50,0)+(IF(Užs3!I50="KLIEN-PVC-04mm",(Užs3!H50/1000)*Užs3!L50,0)+(IF(Užs3!J50="KLIEN-PVC-04mm",(Užs3!H50/1000)*Užs3!L50,0)))))</f>
        <v>0</v>
      </c>
      <c r="AD11" s="93">
        <f>SUM(IF(Užs3!F50="KLIEN-PVC-06mm",(Užs3!E50/1000)*Užs3!L50,0)+(IF(Užs3!G50="KLIEN-PVC-06mm",(Užs3!E50/1000)*Užs3!L50,0)+(IF(Užs3!I50="KLIEN-PVC-06mm",(Užs3!H50/1000)*Užs3!L50,0)+(IF(Užs3!J50="KLIEN-PVC-06mm",(Užs3!H50/1000)*Užs3!L50,0)))))</f>
        <v>0</v>
      </c>
      <c r="AE11" s="93">
        <f>SUM(IF(Užs3!F50="KLIEN-PVC-08mm",(Užs3!E50/1000)*Užs3!L50,0)+(IF(Užs3!G50="KLIEN-PVC-08mm",(Užs3!E50/1000)*Užs3!L50,0)+(IF(Užs3!I50="KLIEN-PVC-08mm",(Užs3!H50/1000)*Užs3!L50,0)+(IF(Užs3!J50="KLIEN-PVC-08mm",(Užs3!H50/1000)*Užs3!L50,0)))))</f>
        <v>0</v>
      </c>
      <c r="AF11" s="93">
        <f>SUM(IF(Užs3!F50="KLIEN-PVC-1mm",(Užs3!E50/1000)*Užs3!L50,0)+(IF(Užs3!G50="KLIEN-PVC-1mm",(Užs3!E50/1000)*Užs3!L50,0)+(IF(Užs3!I50="KLIEN-PVC-1mm",(Užs3!H50/1000)*Užs3!L50,0)+(IF(Užs3!J50="KLIEN-PVC-1mm",(Užs3!H50/1000)*Užs3!L50,0)))))</f>
        <v>0</v>
      </c>
      <c r="AG11" s="93">
        <f>SUM(IF(Užs3!F50="KLIEN-PVC-2mm",(Užs3!E50/1000)*Užs3!L50,0)+(IF(Užs3!G50="KLIEN-PVC-2mm",(Užs3!E50/1000)*Užs3!L50,0)+(IF(Užs3!I50="KLIEN-PVC-2mm",(Užs3!H50/1000)*Užs3!L50,0)+(IF(Užs3!J50="KLIEN-PVC-2mm",(Užs3!H50/1000)*Užs3!L50,0)))))</f>
        <v>0</v>
      </c>
      <c r="AH11" s="93">
        <f>SUM(IF(Užs3!F50="KLIEN-PVC-42/2mm",(Užs3!E50/1000)*Užs3!L50,0)+(IF(Užs3!G50="KLIEN-PVC-42/2mm",(Užs3!E50/1000)*Užs3!L50,0)+(IF(Užs3!I50="KLIEN-PVC-42/2mm",(Užs3!H50/1000)*Užs3!L50,0)+(IF(Užs3!J50="KLIEN-PVC-42/2mm",(Užs3!H50/1000)*Užs3!L50,0)))))</f>
        <v>0</v>
      </c>
      <c r="AI11" s="315">
        <f>SUM(IF(Užs3!F50="KLIEN-BESIUL-08mm",(Užs3!E50/1000)*Užs3!L50,0)+(IF(Užs3!G50="KLIEN-BESIUL-08mm",(Užs3!E50/1000)*Užs3!L50,0)+(IF(Užs3!I50="KLIEN-BESIUL-08mm",(Užs3!H50/1000)*Užs3!L50,0)+(IF(Užs3!J50="KLIEN-BESIUL-08mm",(Užs3!H50/1000)*Užs3!L50,0)))))</f>
        <v>0</v>
      </c>
      <c r="AJ11" s="315">
        <f>SUM(IF(Užs3!F50="KLIEN-BESIUL-1mm",(Užs3!E50/1000)*Užs3!L50,0)+(IF(Užs3!G50="KLIEN-BESIUL-1mm",(Užs3!E50/1000)*Užs3!L50,0)+(IF(Užs3!I50="KLIEN-BESIUL-1mm",(Užs3!H50/1000)*Užs3!L50,0)+(IF(Užs3!J50="KLIEN-BESIUL-1mm",(Užs3!H50/1000)*Užs3!L50,0)))))</f>
        <v>0</v>
      </c>
      <c r="AK11" s="315">
        <f>SUM(IF(Užs3!F50="KLIEN-BESIUL-2mm",(Užs3!E50/1000)*Užs3!L50,0)+(IF(Užs3!G50="KLIEN-BESIUL-2mm",(Užs3!E50/1000)*Užs3!L50,0)+(IF(Užs3!I50="KLIEN-BESIUL-2mm",(Užs3!H50/1000)*Užs3!L50,0)+(IF(Užs3!J50="KLIEN-BESIUL-2mm",(Užs3!H50/1000)*Užs3!L50,0)))))</f>
        <v>0</v>
      </c>
      <c r="AL11" s="94">
        <f>SUM(IF(Užs3!F50="NE-PL-PVC-04mm",(Užs3!E50/1000)*Užs3!L50,0)+(IF(Užs3!G50="NE-PL-PVC-04mm",(Užs3!E50/1000)*Užs3!L50,0)+(IF(Užs3!I50="NE-PL-PVC-04mm",(Užs3!H50/1000)*Užs3!L50,0)+(IF(Užs3!J50="NE-PL-PVC-04mm",(Užs3!H50/1000)*Užs3!L50,0)))))</f>
        <v>0</v>
      </c>
      <c r="AM11" s="94">
        <f>SUM(IF(Užs3!F50="NE-PL-PVC-06mm",(Užs3!E50/1000)*Užs3!L50,0)+(IF(Užs3!G50="NE-PL-PVC-06mm",(Užs3!E50/1000)*Užs3!L50,0)+(IF(Užs3!I50="NE-PL-PVC-06mm",(Užs3!H50/1000)*Užs3!L50,0)+(IF(Užs3!J50="NE-PL-PVC-06mm",(Užs3!H50/1000)*Užs3!L50,0)))))</f>
        <v>0</v>
      </c>
      <c r="AN11" s="94">
        <f>SUM(IF(Užs3!F50="NE-PL-PVC-08mm",(Užs3!E50/1000)*Užs3!L50,0)+(IF(Užs3!G50="NE-PL-PVC-08mm",(Užs3!E50/1000)*Užs3!L50,0)+(IF(Užs3!I50="NE-PL-PVC-08mm",(Užs3!H50/1000)*Užs3!L50,0)+(IF(Užs3!J50="NE-PL-PVC-08mm",(Užs3!H50/1000)*Užs3!L50,0)))))</f>
        <v>0</v>
      </c>
      <c r="AO11" s="94">
        <f>SUM(IF(Užs3!F50="NE-PL-PVC-1mm",(Užs3!E50/1000)*Užs3!L50,0)+(IF(Užs3!G50="NE-PL-PVC-1mm",(Užs3!E50/1000)*Užs3!L50,0)+(IF(Užs3!I50="NE-PL-PVC-1mm",(Užs3!H50/1000)*Užs3!L50,0)+(IF(Užs3!J50="NE-PL-PVC-1mm",(Užs3!H50/1000)*Užs3!L50,0)))))</f>
        <v>0</v>
      </c>
      <c r="AP11" s="94">
        <f>SUM(IF(Užs3!F50="NE-PL-PVC-2mm",(Užs3!E50/1000)*Užs3!L50,0)+(IF(Užs3!G50="NE-PL-PVC-2mm",(Užs3!E50/1000)*Užs3!L50,0)+(IF(Užs3!I50="NE-PL-PVC-2mm",(Užs3!H50/1000)*Užs3!L50,0)+(IF(Užs3!J50="NE-PL-PVC-2mm",(Užs3!H50/1000)*Užs3!L50,0)))))</f>
        <v>0</v>
      </c>
      <c r="AQ11" s="94">
        <f>SUM(IF(Užs3!F50="NE-PL-PVC-42/2mm",(Užs3!E50/1000)*Užs3!L50,0)+(IF(Užs3!G50="NE-PL-PVC-42/2mm",(Užs3!E50/1000)*Užs3!L50,0)+(IF(Užs3!I50="NE-PL-PVC-42/2mm",(Užs3!H50/1000)*Užs3!L50,0)+(IF(Užs3!J50="NE-PL-PVC-42/2mm",(Užs3!H50/1000)*Užs3!L50,0)))))</f>
        <v>0</v>
      </c>
      <c r="AR11" s="79"/>
    </row>
    <row r="12" spans="1:44" ht="17.100000000000001" customHeight="1">
      <c r="A12" s="79"/>
      <c r="B12" s="233" t="s">
        <v>32</v>
      </c>
      <c r="C12" s="236" t="s">
        <v>419</v>
      </c>
      <c r="D12" s="79"/>
      <c r="E12" s="79"/>
      <c r="F12" s="79"/>
      <c r="G12" s="79"/>
      <c r="H12" s="79"/>
      <c r="I12" s="79"/>
      <c r="J12" s="79"/>
      <c r="K12" s="87">
        <v>11</v>
      </c>
      <c r="L12" s="88">
        <f>Užs3!L51</f>
        <v>0</v>
      </c>
      <c r="M12" s="89">
        <f>(Užs3!E51/1000)*(Užs3!H51/1000)*Užs3!L51</f>
        <v>0</v>
      </c>
      <c r="N12" s="90">
        <f>SUM(IF(Užs3!F51="MEL",(Užs3!E51/1000)*Užs3!L51,0)+(IF(Užs3!G51="MEL",(Užs3!E51/1000)*Užs3!L51,0)+(IF(Užs3!I51="MEL",(Užs3!H51/1000)*Užs3!L51,0)+(IF(Užs3!J51="MEL",(Užs3!H51/1000)*Užs3!L51,0)))))</f>
        <v>0</v>
      </c>
      <c r="O12" s="91">
        <f>SUM(IF(Užs3!F51="MEL-BALTAS",(Užs3!E51/1000)*Užs3!L51,0)+(IF(Užs3!G51="MEL-BALTAS",(Užs3!E51/1000)*Užs3!L51,0)+(IF(Užs3!I51="MEL-BALTAS",(Užs3!H51/1000)*Užs3!L51,0)+(IF(Užs3!J51="MEL-BALTAS",(Užs3!H51/1000)*Užs3!L51,0)))))</f>
        <v>0</v>
      </c>
      <c r="P12" s="91">
        <f>SUM(IF(Užs3!F51="MEL-PILKAS",(Užs3!E51/1000)*Užs3!L51,0)+(IF(Užs3!G51="MEL-PILKAS",(Užs3!E51/1000)*Užs3!L51,0)+(IF(Užs3!I51="MEL-PILKAS",(Užs3!H51/1000)*Užs3!L51,0)+(IF(Užs3!J51="MEL-PILKAS",(Užs3!H51/1000)*Užs3!L51,0)))))</f>
        <v>0</v>
      </c>
      <c r="Q12" s="91">
        <f>SUM(IF(Užs3!F51="MEL-KLIENTO",(Užs3!E51/1000)*Užs3!L51,0)+(IF(Užs3!G51="MEL-KLIENTO",(Užs3!E51/1000)*Užs3!L51,0)+(IF(Užs3!I51="MEL-KLIENTO",(Užs3!H51/1000)*Užs3!L51,0)+(IF(Užs3!J51="MEL-KLIENTO",(Užs3!H51/1000)*Užs3!L51,0)))))</f>
        <v>0</v>
      </c>
      <c r="R12" s="91">
        <f>SUM(IF(Užs3!F51="MEL-NE-PL",(Užs3!E51/1000)*Užs3!L51,0)+(IF(Užs3!G51="MEL-NE-PL",(Užs3!E51/1000)*Užs3!L51,0)+(IF(Užs3!I51="MEL-NE-PL",(Užs3!H51/1000)*Užs3!L51,0)+(IF(Užs3!J51="MEL-NE-PL",(Užs3!H51/1000)*Užs3!L51,0)))))</f>
        <v>0</v>
      </c>
      <c r="S12" s="91">
        <f>SUM(IF(Užs3!F51="MEL-40mm",(Užs3!E51/1000)*Užs3!L51,0)+(IF(Užs3!G51="MEL-40mm",(Užs3!E51/1000)*Užs3!L51,0)+(IF(Užs3!I51="MEL-40mm",(Užs3!H51/1000)*Užs3!L51,0)+(IF(Užs3!J51="MEL-40mm",(Užs3!H51/1000)*Užs3!L51,0)))))</f>
        <v>0</v>
      </c>
      <c r="T12" s="92">
        <f>SUM(IF(Užs3!F51="PVC-04mm",(Užs3!E51/1000)*Užs3!L51,0)+(IF(Užs3!G51="PVC-04mm",(Užs3!E51/1000)*Užs3!L51,0)+(IF(Užs3!I51="PVC-04mm",(Užs3!H51/1000)*Užs3!L51,0)+(IF(Užs3!J51="PVC-04mm",(Užs3!H51/1000)*Užs3!L51,0)))))</f>
        <v>0</v>
      </c>
      <c r="U12" s="92">
        <f>SUM(IF(Užs3!F51="PVC-06mm",(Užs3!E51/1000)*Užs3!L51,0)+(IF(Užs3!G51="PVC-06mm",(Užs3!E51/1000)*Užs3!L51,0)+(IF(Užs3!I51="PVC-06mm",(Užs3!H51/1000)*Užs3!L51,0)+(IF(Užs3!J51="PVC-06mm",(Užs3!H51/1000)*Užs3!L51,0)))))</f>
        <v>0</v>
      </c>
      <c r="V12" s="92">
        <f>SUM(IF(Užs3!F51="PVC-08mm",(Užs3!E51/1000)*Užs3!L51,0)+(IF(Užs3!G51="PVC-08mm",(Užs3!E51/1000)*Užs3!L51,0)+(IF(Užs3!I51="PVC-08mm",(Užs3!H51/1000)*Užs3!L51,0)+(IF(Užs3!J51="PVC-08mm",(Užs3!H51/1000)*Užs3!L51,0)))))</f>
        <v>0</v>
      </c>
      <c r="W12" s="92">
        <f>SUM(IF(Užs3!F51="PVC-1mm",(Užs3!E51/1000)*Užs3!L51,0)+(IF(Užs3!G51="PVC-1mm",(Užs3!E51/1000)*Užs3!L51,0)+(IF(Užs3!I51="PVC-1mm",(Užs3!H51/1000)*Užs3!L51,0)+(IF(Užs3!J51="PVC-1mm",(Užs3!H51/1000)*Užs3!L51,0)))))</f>
        <v>0</v>
      </c>
      <c r="X12" s="92">
        <f>SUM(IF(Užs3!F51="PVC-2mm",(Užs3!E51/1000)*Užs3!L51,0)+(IF(Užs3!G51="PVC-2mm",(Užs3!E51/1000)*Užs3!L51,0)+(IF(Užs3!I51="PVC-2mm",(Užs3!H51/1000)*Užs3!L51,0)+(IF(Užs3!J51="PVC-2mm",(Užs3!H51/1000)*Užs3!L51,0)))))</f>
        <v>0</v>
      </c>
      <c r="Y12" s="92">
        <f>SUM(IF(Užs3!F51="PVC-42/2mm",(Užs3!E51/1000)*Užs3!L51,0)+(IF(Užs3!G51="PVC-42/2mm",(Užs3!E51/1000)*Užs3!L51,0)+(IF(Užs3!I51="PVC-42/2mm",(Užs3!H51/1000)*Užs3!L51,0)+(IF(Užs3!J51="PVC-42/2mm",(Užs3!H51/1000)*Užs3!L51,0)))))</f>
        <v>0</v>
      </c>
      <c r="Z12" s="313">
        <f>SUM(IF(Užs3!F51="BESIULIS-08mm",(Užs3!E51/1000)*Užs3!L51,0)+(IF(Užs3!G51="BESIULIS-08mm",(Užs3!E51/1000)*Užs3!L51,0)+(IF(Užs3!I51="BESIULIS-08mm",(Užs3!H51/1000)*Užs3!L51,0)+(IF(Užs3!J51="BESIULIS-08mm",(Užs3!H51/1000)*Užs3!L51,0)))))</f>
        <v>0</v>
      </c>
      <c r="AA12" s="313">
        <f>SUM(IF(Užs3!F51="BESIULIS-1mm",(Užs3!E51/1000)*Užs3!L51,0)+(IF(Užs3!G51="BESIULIS-1mm",(Užs3!E51/1000)*Užs3!L51,0)+(IF(Užs3!I51="BESIULIS-1mm",(Užs3!H51/1000)*Užs3!L51,0)+(IF(Užs3!J51="BESIULIS-1mm",(Užs3!H51/1000)*Užs3!L51,0)))))</f>
        <v>0</v>
      </c>
      <c r="AB12" s="313">
        <f>SUM(IF(Užs3!F51="BESIULIS-2mm",(Užs3!E51/1000)*Užs3!L51,0)+(IF(Užs3!G51="BESIULIS-2mm",(Užs3!E51/1000)*Užs3!L51,0)+(IF(Užs3!I51="BESIULIS-2mm",(Užs3!H51/1000)*Užs3!L51,0)+(IF(Užs3!J51="BESIULIS-2mm",(Užs3!H51/1000)*Užs3!L51,0)))))</f>
        <v>0</v>
      </c>
      <c r="AC12" s="93">
        <f>SUM(IF(Užs3!F51="KLIEN-PVC-04mm",(Užs3!E51/1000)*Užs3!L51,0)+(IF(Užs3!G51="KLIEN-PVC-04mm",(Užs3!E51/1000)*Užs3!L51,0)+(IF(Užs3!I51="KLIEN-PVC-04mm",(Užs3!H51/1000)*Užs3!L51,0)+(IF(Užs3!J51="KLIEN-PVC-04mm",(Užs3!H51/1000)*Užs3!L51,0)))))</f>
        <v>0</v>
      </c>
      <c r="AD12" s="93">
        <f>SUM(IF(Užs3!F51="KLIEN-PVC-06mm",(Užs3!E51/1000)*Užs3!L51,0)+(IF(Užs3!G51="KLIEN-PVC-06mm",(Užs3!E51/1000)*Užs3!L51,0)+(IF(Užs3!I51="KLIEN-PVC-06mm",(Užs3!H51/1000)*Užs3!L51,0)+(IF(Užs3!J51="KLIEN-PVC-06mm",(Užs3!H51/1000)*Užs3!L51,0)))))</f>
        <v>0</v>
      </c>
      <c r="AE12" s="93">
        <f>SUM(IF(Užs3!F51="KLIEN-PVC-08mm",(Užs3!E51/1000)*Užs3!L51,0)+(IF(Užs3!G51="KLIEN-PVC-08mm",(Užs3!E51/1000)*Užs3!L51,0)+(IF(Užs3!I51="KLIEN-PVC-08mm",(Užs3!H51/1000)*Užs3!L51,0)+(IF(Užs3!J51="KLIEN-PVC-08mm",(Užs3!H51/1000)*Užs3!L51,0)))))</f>
        <v>0</v>
      </c>
      <c r="AF12" s="93">
        <f>SUM(IF(Užs3!F51="KLIEN-PVC-1mm",(Užs3!E51/1000)*Užs3!L51,0)+(IF(Užs3!G51="KLIEN-PVC-1mm",(Užs3!E51/1000)*Užs3!L51,0)+(IF(Užs3!I51="KLIEN-PVC-1mm",(Užs3!H51/1000)*Užs3!L51,0)+(IF(Užs3!J51="KLIEN-PVC-1mm",(Užs3!H51/1000)*Užs3!L51,0)))))</f>
        <v>0</v>
      </c>
      <c r="AG12" s="93">
        <f>SUM(IF(Užs3!F51="KLIEN-PVC-2mm",(Užs3!E51/1000)*Užs3!L51,0)+(IF(Užs3!G51="KLIEN-PVC-2mm",(Užs3!E51/1000)*Užs3!L51,0)+(IF(Užs3!I51="KLIEN-PVC-2mm",(Užs3!H51/1000)*Užs3!L51,0)+(IF(Užs3!J51="KLIEN-PVC-2mm",(Užs3!H51/1000)*Užs3!L51,0)))))</f>
        <v>0</v>
      </c>
      <c r="AH12" s="93">
        <f>SUM(IF(Užs3!F51="KLIEN-PVC-42/2mm",(Užs3!E51/1000)*Užs3!L51,0)+(IF(Užs3!G51="KLIEN-PVC-42/2mm",(Užs3!E51/1000)*Užs3!L51,0)+(IF(Užs3!I51="KLIEN-PVC-42/2mm",(Užs3!H51/1000)*Užs3!L51,0)+(IF(Užs3!J51="KLIEN-PVC-42/2mm",(Užs3!H51/1000)*Užs3!L51,0)))))</f>
        <v>0</v>
      </c>
      <c r="AI12" s="315">
        <f>SUM(IF(Užs3!F51="KLIEN-BESIUL-08mm",(Užs3!E51/1000)*Užs3!L51,0)+(IF(Užs3!G51="KLIEN-BESIUL-08mm",(Užs3!E51/1000)*Užs3!L51,0)+(IF(Užs3!I51="KLIEN-BESIUL-08mm",(Užs3!H51/1000)*Užs3!L51,0)+(IF(Užs3!J51="KLIEN-BESIUL-08mm",(Užs3!H51/1000)*Užs3!L51,0)))))</f>
        <v>0</v>
      </c>
      <c r="AJ12" s="315">
        <f>SUM(IF(Užs3!F51="KLIEN-BESIUL-1mm",(Užs3!E51/1000)*Užs3!L51,0)+(IF(Užs3!G51="KLIEN-BESIUL-1mm",(Užs3!E51/1000)*Užs3!L51,0)+(IF(Užs3!I51="KLIEN-BESIUL-1mm",(Užs3!H51/1000)*Užs3!L51,0)+(IF(Užs3!J51="KLIEN-BESIUL-1mm",(Užs3!H51/1000)*Užs3!L51,0)))))</f>
        <v>0</v>
      </c>
      <c r="AK12" s="315">
        <f>SUM(IF(Užs3!F51="KLIEN-BESIUL-2mm",(Užs3!E51/1000)*Užs3!L51,0)+(IF(Užs3!G51="KLIEN-BESIUL-2mm",(Užs3!E51/1000)*Užs3!L51,0)+(IF(Užs3!I51="KLIEN-BESIUL-2mm",(Užs3!H51/1000)*Užs3!L51,0)+(IF(Užs3!J51="KLIEN-BESIUL-2mm",(Užs3!H51/1000)*Užs3!L51,0)))))</f>
        <v>0</v>
      </c>
      <c r="AL12" s="94">
        <f>SUM(IF(Užs3!F51="NE-PL-PVC-04mm",(Užs3!E51/1000)*Užs3!L51,0)+(IF(Užs3!G51="NE-PL-PVC-04mm",(Užs3!E51/1000)*Užs3!L51,0)+(IF(Užs3!I51="NE-PL-PVC-04mm",(Užs3!H51/1000)*Užs3!L51,0)+(IF(Užs3!J51="NE-PL-PVC-04mm",(Užs3!H51/1000)*Užs3!L51,0)))))</f>
        <v>0</v>
      </c>
      <c r="AM12" s="94">
        <f>SUM(IF(Užs3!F51="NE-PL-PVC-06mm",(Užs3!E51/1000)*Užs3!L51,0)+(IF(Užs3!G51="NE-PL-PVC-06mm",(Užs3!E51/1000)*Užs3!L51,0)+(IF(Užs3!I51="NE-PL-PVC-06mm",(Užs3!H51/1000)*Užs3!L51,0)+(IF(Užs3!J51="NE-PL-PVC-06mm",(Užs3!H51/1000)*Užs3!L51,0)))))</f>
        <v>0</v>
      </c>
      <c r="AN12" s="94">
        <f>SUM(IF(Užs3!F51="NE-PL-PVC-08mm",(Užs3!E51/1000)*Užs3!L51,0)+(IF(Užs3!G51="NE-PL-PVC-08mm",(Užs3!E51/1000)*Užs3!L51,0)+(IF(Užs3!I51="NE-PL-PVC-08mm",(Užs3!H51/1000)*Užs3!L51,0)+(IF(Užs3!J51="NE-PL-PVC-08mm",(Užs3!H51/1000)*Užs3!L51,0)))))</f>
        <v>0</v>
      </c>
      <c r="AO12" s="94">
        <f>SUM(IF(Užs3!F51="NE-PL-PVC-1mm",(Užs3!E51/1000)*Užs3!L51,0)+(IF(Užs3!G51="NE-PL-PVC-1mm",(Užs3!E51/1000)*Užs3!L51,0)+(IF(Užs3!I51="NE-PL-PVC-1mm",(Užs3!H51/1000)*Užs3!L51,0)+(IF(Užs3!J51="NE-PL-PVC-1mm",(Užs3!H51/1000)*Užs3!L51,0)))))</f>
        <v>0</v>
      </c>
      <c r="AP12" s="94">
        <f>SUM(IF(Užs3!F51="NE-PL-PVC-2mm",(Užs3!E51/1000)*Užs3!L51,0)+(IF(Užs3!G51="NE-PL-PVC-2mm",(Užs3!E51/1000)*Užs3!L51,0)+(IF(Užs3!I51="NE-PL-PVC-2mm",(Užs3!H51/1000)*Užs3!L51,0)+(IF(Užs3!J51="NE-PL-PVC-2mm",(Užs3!H51/1000)*Užs3!L51,0)))))</f>
        <v>0</v>
      </c>
      <c r="AQ12" s="94">
        <f>SUM(IF(Užs3!F51="NE-PL-PVC-42/2mm",(Užs3!E51/1000)*Užs3!L51,0)+(IF(Užs3!G51="NE-PL-PVC-42/2mm",(Užs3!E51/1000)*Užs3!L51,0)+(IF(Užs3!I51="NE-PL-PVC-42/2mm",(Užs3!H51/1000)*Užs3!L51,0)+(IF(Užs3!J51="NE-PL-PVC-42/2mm",(Užs3!H51/1000)*Užs3!L51,0)))))</f>
        <v>0</v>
      </c>
      <c r="AR12" s="79"/>
    </row>
    <row r="13" spans="1:44" ht="17.100000000000001" customHeight="1">
      <c r="A13" s="79"/>
      <c r="B13" s="233" t="s">
        <v>410</v>
      </c>
      <c r="C13" s="236" t="s">
        <v>420</v>
      </c>
      <c r="D13" s="79"/>
      <c r="E13" s="79"/>
      <c r="F13" s="79"/>
      <c r="G13" s="79"/>
      <c r="H13" s="79"/>
      <c r="I13" s="79"/>
      <c r="J13" s="79"/>
      <c r="K13" s="87">
        <v>12</v>
      </c>
      <c r="L13" s="88">
        <f>Užs3!L52</f>
        <v>0</v>
      </c>
      <c r="M13" s="89">
        <f>(Užs3!E52/1000)*(Užs3!H52/1000)*Užs3!L52</f>
        <v>0</v>
      </c>
      <c r="N13" s="90">
        <f>SUM(IF(Užs3!F52="MEL",(Užs3!E52/1000)*Užs3!L52,0)+(IF(Užs3!G52="MEL",(Užs3!E52/1000)*Užs3!L52,0)+(IF(Užs3!I52="MEL",(Užs3!H52/1000)*Užs3!L52,0)+(IF(Užs3!J52="MEL",(Užs3!H52/1000)*Užs3!L52,0)))))</f>
        <v>0</v>
      </c>
      <c r="O13" s="91">
        <f>SUM(IF(Užs3!F52="MEL-BALTAS",(Užs3!E52/1000)*Užs3!L52,0)+(IF(Užs3!G52="MEL-BALTAS",(Užs3!E52/1000)*Užs3!L52,0)+(IF(Užs3!I52="MEL-BALTAS",(Užs3!H52/1000)*Užs3!L52,0)+(IF(Užs3!J52="MEL-BALTAS",(Užs3!H52/1000)*Užs3!L52,0)))))</f>
        <v>0</v>
      </c>
      <c r="P13" s="91">
        <f>SUM(IF(Užs3!F52="MEL-PILKAS",(Užs3!E52/1000)*Užs3!L52,0)+(IF(Užs3!G52="MEL-PILKAS",(Užs3!E52/1000)*Užs3!L52,0)+(IF(Užs3!I52="MEL-PILKAS",(Užs3!H52/1000)*Užs3!L52,0)+(IF(Užs3!J52="MEL-PILKAS",(Užs3!H52/1000)*Užs3!L52,0)))))</f>
        <v>0</v>
      </c>
      <c r="Q13" s="91">
        <f>SUM(IF(Užs3!F52="MEL-KLIENTO",(Užs3!E52/1000)*Užs3!L52,0)+(IF(Užs3!G52="MEL-KLIENTO",(Užs3!E52/1000)*Užs3!L52,0)+(IF(Užs3!I52="MEL-KLIENTO",(Užs3!H52/1000)*Užs3!L52,0)+(IF(Užs3!J52="MEL-KLIENTO",(Užs3!H52/1000)*Užs3!L52,0)))))</f>
        <v>0</v>
      </c>
      <c r="R13" s="91">
        <f>SUM(IF(Užs3!F52="MEL-NE-PL",(Užs3!E52/1000)*Užs3!L52,0)+(IF(Užs3!G52="MEL-NE-PL",(Užs3!E52/1000)*Užs3!L52,0)+(IF(Užs3!I52="MEL-NE-PL",(Užs3!H52/1000)*Užs3!L52,0)+(IF(Užs3!J52="MEL-NE-PL",(Užs3!H52/1000)*Užs3!L52,0)))))</f>
        <v>0</v>
      </c>
      <c r="S13" s="91">
        <f>SUM(IF(Užs3!F52="MEL-40mm",(Užs3!E52/1000)*Užs3!L52,0)+(IF(Užs3!G52="MEL-40mm",(Užs3!E52/1000)*Užs3!L52,0)+(IF(Užs3!I52="MEL-40mm",(Užs3!H52/1000)*Užs3!L52,0)+(IF(Užs3!J52="MEL-40mm",(Užs3!H52/1000)*Užs3!L52,0)))))</f>
        <v>0</v>
      </c>
      <c r="T13" s="92">
        <f>SUM(IF(Užs3!F52="PVC-04mm",(Užs3!E52/1000)*Užs3!L52,0)+(IF(Užs3!G52="PVC-04mm",(Užs3!E52/1000)*Užs3!L52,0)+(IF(Užs3!I52="PVC-04mm",(Užs3!H52/1000)*Užs3!L52,0)+(IF(Užs3!J52="PVC-04mm",(Užs3!H52/1000)*Užs3!L52,0)))))</f>
        <v>0</v>
      </c>
      <c r="U13" s="92">
        <f>SUM(IF(Užs3!F52="PVC-06mm",(Užs3!E52/1000)*Užs3!L52,0)+(IF(Užs3!G52="PVC-06mm",(Užs3!E52/1000)*Užs3!L52,0)+(IF(Užs3!I52="PVC-06mm",(Užs3!H52/1000)*Užs3!L52,0)+(IF(Užs3!J52="PVC-06mm",(Užs3!H52/1000)*Užs3!L52,0)))))</f>
        <v>0</v>
      </c>
      <c r="V13" s="92">
        <f>SUM(IF(Užs3!F52="PVC-08mm",(Užs3!E52/1000)*Užs3!L52,0)+(IF(Užs3!G52="PVC-08mm",(Užs3!E52/1000)*Užs3!L52,0)+(IF(Užs3!I52="PVC-08mm",(Užs3!H52/1000)*Užs3!L52,0)+(IF(Užs3!J52="PVC-08mm",(Užs3!H52/1000)*Užs3!L52,0)))))</f>
        <v>0</v>
      </c>
      <c r="W13" s="92">
        <f>SUM(IF(Užs3!F52="PVC-1mm",(Užs3!E52/1000)*Užs3!L52,0)+(IF(Užs3!G52="PVC-1mm",(Užs3!E52/1000)*Užs3!L52,0)+(IF(Užs3!I52="PVC-1mm",(Užs3!H52/1000)*Užs3!L52,0)+(IF(Užs3!J52="PVC-1mm",(Užs3!H52/1000)*Užs3!L52,0)))))</f>
        <v>0</v>
      </c>
      <c r="X13" s="92">
        <f>SUM(IF(Užs3!F52="PVC-2mm",(Užs3!E52/1000)*Užs3!L52,0)+(IF(Užs3!G52="PVC-2mm",(Užs3!E52/1000)*Užs3!L52,0)+(IF(Užs3!I52="PVC-2mm",(Užs3!H52/1000)*Užs3!L52,0)+(IF(Užs3!J52="PVC-2mm",(Užs3!H52/1000)*Užs3!L52,0)))))</f>
        <v>0</v>
      </c>
      <c r="Y13" s="92">
        <f>SUM(IF(Užs3!F52="PVC-42/2mm",(Užs3!E52/1000)*Užs3!L52,0)+(IF(Užs3!G52="PVC-42/2mm",(Užs3!E52/1000)*Užs3!L52,0)+(IF(Užs3!I52="PVC-42/2mm",(Užs3!H52/1000)*Užs3!L52,0)+(IF(Užs3!J52="PVC-42/2mm",(Užs3!H52/1000)*Užs3!L52,0)))))</f>
        <v>0</v>
      </c>
      <c r="Z13" s="313">
        <f>SUM(IF(Užs3!F52="BESIULIS-08mm",(Užs3!E52/1000)*Užs3!L52,0)+(IF(Užs3!G52="BESIULIS-08mm",(Užs3!E52/1000)*Užs3!L52,0)+(IF(Užs3!I52="BESIULIS-08mm",(Užs3!H52/1000)*Užs3!L52,0)+(IF(Užs3!J52="BESIULIS-08mm",(Užs3!H52/1000)*Užs3!L52,0)))))</f>
        <v>0</v>
      </c>
      <c r="AA13" s="313">
        <f>SUM(IF(Užs3!F52="BESIULIS-1mm",(Užs3!E52/1000)*Užs3!L52,0)+(IF(Užs3!G52="BESIULIS-1mm",(Užs3!E52/1000)*Užs3!L52,0)+(IF(Užs3!I52="BESIULIS-1mm",(Užs3!H52/1000)*Užs3!L52,0)+(IF(Užs3!J52="BESIULIS-1mm",(Užs3!H52/1000)*Užs3!L52,0)))))</f>
        <v>0</v>
      </c>
      <c r="AB13" s="313">
        <f>SUM(IF(Užs3!F52="BESIULIS-2mm",(Užs3!E52/1000)*Užs3!L52,0)+(IF(Užs3!G52="BESIULIS-2mm",(Užs3!E52/1000)*Užs3!L52,0)+(IF(Užs3!I52="BESIULIS-2mm",(Užs3!H52/1000)*Užs3!L52,0)+(IF(Užs3!J52="BESIULIS-2mm",(Užs3!H52/1000)*Užs3!L52,0)))))</f>
        <v>0</v>
      </c>
      <c r="AC13" s="93">
        <f>SUM(IF(Užs3!F52="KLIEN-PVC-04mm",(Užs3!E52/1000)*Užs3!L52,0)+(IF(Užs3!G52="KLIEN-PVC-04mm",(Užs3!E52/1000)*Užs3!L52,0)+(IF(Užs3!I52="KLIEN-PVC-04mm",(Užs3!H52/1000)*Užs3!L52,0)+(IF(Užs3!J52="KLIEN-PVC-04mm",(Užs3!H52/1000)*Užs3!L52,0)))))</f>
        <v>0</v>
      </c>
      <c r="AD13" s="93">
        <f>SUM(IF(Užs3!F52="KLIEN-PVC-06mm",(Užs3!E52/1000)*Užs3!L52,0)+(IF(Užs3!G52="KLIEN-PVC-06mm",(Užs3!E52/1000)*Užs3!L52,0)+(IF(Užs3!I52="KLIEN-PVC-06mm",(Užs3!H52/1000)*Užs3!L52,0)+(IF(Užs3!J52="KLIEN-PVC-06mm",(Užs3!H52/1000)*Užs3!L52,0)))))</f>
        <v>0</v>
      </c>
      <c r="AE13" s="93">
        <f>SUM(IF(Užs3!F52="KLIEN-PVC-08mm",(Užs3!E52/1000)*Užs3!L52,0)+(IF(Užs3!G52="KLIEN-PVC-08mm",(Užs3!E52/1000)*Užs3!L52,0)+(IF(Užs3!I52="KLIEN-PVC-08mm",(Užs3!H52/1000)*Užs3!L52,0)+(IF(Užs3!J52="KLIEN-PVC-08mm",(Užs3!H52/1000)*Užs3!L52,0)))))</f>
        <v>0</v>
      </c>
      <c r="AF13" s="93">
        <f>SUM(IF(Užs3!F52="KLIEN-PVC-1mm",(Užs3!E52/1000)*Užs3!L52,0)+(IF(Užs3!G52="KLIEN-PVC-1mm",(Užs3!E52/1000)*Užs3!L52,0)+(IF(Užs3!I52="KLIEN-PVC-1mm",(Užs3!H52/1000)*Užs3!L52,0)+(IF(Užs3!J52="KLIEN-PVC-1mm",(Užs3!H52/1000)*Užs3!L52,0)))))</f>
        <v>0</v>
      </c>
      <c r="AG13" s="93">
        <f>SUM(IF(Užs3!F52="KLIEN-PVC-2mm",(Užs3!E52/1000)*Užs3!L52,0)+(IF(Užs3!G52="KLIEN-PVC-2mm",(Užs3!E52/1000)*Užs3!L52,0)+(IF(Užs3!I52="KLIEN-PVC-2mm",(Užs3!H52/1000)*Užs3!L52,0)+(IF(Užs3!J52="KLIEN-PVC-2mm",(Užs3!H52/1000)*Užs3!L52,0)))))</f>
        <v>0</v>
      </c>
      <c r="AH13" s="93">
        <f>SUM(IF(Užs3!F52="KLIEN-PVC-42/2mm",(Užs3!E52/1000)*Užs3!L52,0)+(IF(Užs3!G52="KLIEN-PVC-42/2mm",(Užs3!E52/1000)*Užs3!L52,0)+(IF(Užs3!I52="KLIEN-PVC-42/2mm",(Užs3!H52/1000)*Užs3!L52,0)+(IF(Užs3!J52="KLIEN-PVC-42/2mm",(Užs3!H52/1000)*Užs3!L52,0)))))</f>
        <v>0</v>
      </c>
      <c r="AI13" s="315">
        <f>SUM(IF(Užs3!F52="KLIEN-BESIUL-08mm",(Užs3!E52/1000)*Užs3!L52,0)+(IF(Užs3!G52="KLIEN-BESIUL-08mm",(Užs3!E52/1000)*Užs3!L52,0)+(IF(Užs3!I52="KLIEN-BESIUL-08mm",(Užs3!H52/1000)*Užs3!L52,0)+(IF(Užs3!J52="KLIEN-BESIUL-08mm",(Užs3!H52/1000)*Užs3!L52,0)))))</f>
        <v>0</v>
      </c>
      <c r="AJ13" s="315">
        <f>SUM(IF(Užs3!F52="KLIEN-BESIUL-1mm",(Užs3!E52/1000)*Užs3!L52,0)+(IF(Užs3!G52="KLIEN-BESIUL-1mm",(Užs3!E52/1000)*Užs3!L52,0)+(IF(Užs3!I52="KLIEN-BESIUL-1mm",(Užs3!H52/1000)*Užs3!L52,0)+(IF(Užs3!J52="KLIEN-BESIUL-1mm",(Užs3!H52/1000)*Užs3!L52,0)))))</f>
        <v>0</v>
      </c>
      <c r="AK13" s="315">
        <f>SUM(IF(Užs3!F52="KLIEN-BESIUL-2mm",(Užs3!E52/1000)*Užs3!L52,0)+(IF(Užs3!G52="KLIEN-BESIUL-2mm",(Užs3!E52/1000)*Užs3!L52,0)+(IF(Užs3!I52="KLIEN-BESIUL-2mm",(Užs3!H52/1000)*Užs3!L52,0)+(IF(Užs3!J52="KLIEN-BESIUL-2mm",(Užs3!H52/1000)*Užs3!L52,0)))))</f>
        <v>0</v>
      </c>
      <c r="AL13" s="94">
        <f>SUM(IF(Užs3!F52="NE-PL-PVC-04mm",(Užs3!E52/1000)*Užs3!L52,0)+(IF(Užs3!G52="NE-PL-PVC-04mm",(Užs3!E52/1000)*Užs3!L52,0)+(IF(Užs3!I52="NE-PL-PVC-04mm",(Užs3!H52/1000)*Užs3!L52,0)+(IF(Užs3!J52="NE-PL-PVC-04mm",(Užs3!H52/1000)*Užs3!L52,0)))))</f>
        <v>0</v>
      </c>
      <c r="AM13" s="94">
        <f>SUM(IF(Užs3!F52="NE-PL-PVC-06mm",(Užs3!E52/1000)*Užs3!L52,0)+(IF(Užs3!G52="NE-PL-PVC-06mm",(Užs3!E52/1000)*Užs3!L52,0)+(IF(Užs3!I52="NE-PL-PVC-06mm",(Užs3!H52/1000)*Užs3!L52,0)+(IF(Užs3!J52="NE-PL-PVC-06mm",(Užs3!H52/1000)*Užs3!L52,0)))))</f>
        <v>0</v>
      </c>
      <c r="AN13" s="94">
        <f>SUM(IF(Užs3!F52="NE-PL-PVC-08mm",(Užs3!E52/1000)*Užs3!L52,0)+(IF(Užs3!G52="NE-PL-PVC-08mm",(Užs3!E52/1000)*Užs3!L52,0)+(IF(Užs3!I52="NE-PL-PVC-08mm",(Užs3!H52/1000)*Užs3!L52,0)+(IF(Užs3!J52="NE-PL-PVC-08mm",(Užs3!H52/1000)*Užs3!L52,0)))))</f>
        <v>0</v>
      </c>
      <c r="AO13" s="94">
        <f>SUM(IF(Užs3!F52="NE-PL-PVC-1mm",(Užs3!E52/1000)*Užs3!L52,0)+(IF(Užs3!G52="NE-PL-PVC-1mm",(Užs3!E52/1000)*Užs3!L52,0)+(IF(Užs3!I52="NE-PL-PVC-1mm",(Užs3!H52/1000)*Užs3!L52,0)+(IF(Užs3!J52="NE-PL-PVC-1mm",(Užs3!H52/1000)*Užs3!L52,0)))))</f>
        <v>0</v>
      </c>
      <c r="AP13" s="94">
        <f>SUM(IF(Užs3!F52="NE-PL-PVC-2mm",(Užs3!E52/1000)*Užs3!L52,0)+(IF(Užs3!G52="NE-PL-PVC-2mm",(Užs3!E52/1000)*Užs3!L52,0)+(IF(Užs3!I52="NE-PL-PVC-2mm",(Užs3!H52/1000)*Užs3!L52,0)+(IF(Užs3!J52="NE-PL-PVC-2mm",(Užs3!H52/1000)*Užs3!L52,0)))))</f>
        <v>0</v>
      </c>
      <c r="AQ13" s="94">
        <f>SUM(IF(Užs3!F52="NE-PL-PVC-42/2mm",(Užs3!E52/1000)*Užs3!L52,0)+(IF(Užs3!G52="NE-PL-PVC-42/2mm",(Užs3!E52/1000)*Užs3!L52,0)+(IF(Užs3!I52="NE-PL-PVC-42/2mm",(Užs3!H52/1000)*Užs3!L52,0)+(IF(Užs3!J52="NE-PL-PVC-42/2mm",(Užs3!H52/1000)*Užs3!L52,0)))))</f>
        <v>0</v>
      </c>
      <c r="AR13" s="79"/>
    </row>
    <row r="14" spans="1:44" ht="17.100000000000001" customHeight="1">
      <c r="A14" s="79"/>
      <c r="B14" s="233" t="s">
        <v>411</v>
      </c>
      <c r="C14" s="236" t="s">
        <v>421</v>
      </c>
      <c r="D14" s="79"/>
      <c r="E14" s="79"/>
      <c r="F14" s="79"/>
      <c r="G14" s="79"/>
      <c r="H14" s="79"/>
      <c r="I14" s="79"/>
      <c r="J14" s="79"/>
      <c r="K14" s="87">
        <v>13</v>
      </c>
      <c r="L14" s="88">
        <f>Užs3!L53</f>
        <v>0</v>
      </c>
      <c r="M14" s="89">
        <f>(Užs3!E53/1000)*(Užs3!H53/1000)*Užs3!L53</f>
        <v>0</v>
      </c>
      <c r="N14" s="90">
        <f>SUM(IF(Užs3!F53="MEL",(Užs3!E53/1000)*Užs3!L53,0)+(IF(Užs3!G53="MEL",(Užs3!E53/1000)*Užs3!L53,0)+(IF(Užs3!I53="MEL",(Užs3!H53/1000)*Užs3!L53,0)+(IF(Užs3!J53="MEL",(Užs3!H53/1000)*Užs3!L53,0)))))</f>
        <v>0</v>
      </c>
      <c r="O14" s="91">
        <f>SUM(IF(Užs3!F53="MEL-BALTAS",(Užs3!E53/1000)*Užs3!L53,0)+(IF(Užs3!G53="MEL-BALTAS",(Užs3!E53/1000)*Užs3!L53,0)+(IF(Užs3!I53="MEL-BALTAS",(Užs3!H53/1000)*Užs3!L53,0)+(IF(Užs3!J53="MEL-BALTAS",(Užs3!H53/1000)*Užs3!L53,0)))))</f>
        <v>0</v>
      </c>
      <c r="P14" s="91">
        <f>SUM(IF(Užs3!F53="MEL-PILKAS",(Užs3!E53/1000)*Užs3!L53,0)+(IF(Užs3!G53="MEL-PILKAS",(Užs3!E53/1000)*Užs3!L53,0)+(IF(Užs3!I53="MEL-PILKAS",(Užs3!H53/1000)*Užs3!L53,0)+(IF(Užs3!J53="MEL-PILKAS",(Užs3!H53/1000)*Užs3!L53,0)))))</f>
        <v>0</v>
      </c>
      <c r="Q14" s="91">
        <f>SUM(IF(Užs3!F53="MEL-KLIENTO",(Užs3!E53/1000)*Užs3!L53,0)+(IF(Užs3!G53="MEL-KLIENTO",(Užs3!E53/1000)*Užs3!L53,0)+(IF(Užs3!I53="MEL-KLIENTO",(Užs3!H53/1000)*Užs3!L53,0)+(IF(Užs3!J53="MEL-KLIENTO",(Užs3!H53/1000)*Užs3!L53,0)))))</f>
        <v>0</v>
      </c>
      <c r="R14" s="91">
        <f>SUM(IF(Užs3!F53="MEL-NE-PL",(Užs3!E53/1000)*Užs3!L53,0)+(IF(Užs3!G53="MEL-NE-PL",(Užs3!E53/1000)*Užs3!L53,0)+(IF(Užs3!I53="MEL-NE-PL",(Užs3!H53/1000)*Užs3!L53,0)+(IF(Užs3!J53="MEL-NE-PL",(Užs3!H53/1000)*Užs3!L53,0)))))</f>
        <v>0</v>
      </c>
      <c r="S14" s="91">
        <f>SUM(IF(Užs3!F53="MEL-40mm",(Užs3!E53/1000)*Užs3!L53,0)+(IF(Užs3!G53="MEL-40mm",(Užs3!E53/1000)*Užs3!L53,0)+(IF(Užs3!I53="MEL-40mm",(Užs3!H53/1000)*Užs3!L53,0)+(IF(Užs3!J53="MEL-40mm",(Užs3!H53/1000)*Užs3!L53,0)))))</f>
        <v>0</v>
      </c>
      <c r="T14" s="92">
        <f>SUM(IF(Užs3!F53="PVC-04mm",(Užs3!E53/1000)*Užs3!L53,0)+(IF(Užs3!G53="PVC-04mm",(Užs3!E53/1000)*Užs3!L53,0)+(IF(Užs3!I53="PVC-04mm",(Užs3!H53/1000)*Užs3!L53,0)+(IF(Užs3!J53="PVC-04mm",(Užs3!H53/1000)*Užs3!L53,0)))))</f>
        <v>0</v>
      </c>
      <c r="U14" s="92">
        <f>SUM(IF(Užs3!F53="PVC-06mm",(Užs3!E53/1000)*Užs3!L53,0)+(IF(Užs3!G53="PVC-06mm",(Užs3!E53/1000)*Užs3!L53,0)+(IF(Užs3!I53="PVC-06mm",(Užs3!H53/1000)*Užs3!L53,0)+(IF(Užs3!J53="PVC-06mm",(Užs3!H53/1000)*Užs3!L53,0)))))</f>
        <v>0</v>
      </c>
      <c r="V14" s="92">
        <f>SUM(IF(Užs3!F53="PVC-08mm",(Užs3!E53/1000)*Užs3!L53,0)+(IF(Užs3!G53="PVC-08mm",(Užs3!E53/1000)*Užs3!L53,0)+(IF(Užs3!I53="PVC-08mm",(Užs3!H53/1000)*Užs3!L53,0)+(IF(Užs3!J53="PVC-08mm",(Užs3!H53/1000)*Užs3!L53,0)))))</f>
        <v>0</v>
      </c>
      <c r="W14" s="92">
        <f>SUM(IF(Užs3!F53="PVC-1mm",(Užs3!E53/1000)*Užs3!L53,0)+(IF(Užs3!G53="PVC-1mm",(Užs3!E53/1000)*Užs3!L53,0)+(IF(Užs3!I53="PVC-1mm",(Užs3!H53/1000)*Užs3!L53,0)+(IF(Užs3!J53="PVC-1mm",(Užs3!H53/1000)*Užs3!L53,0)))))</f>
        <v>0</v>
      </c>
      <c r="X14" s="92">
        <f>SUM(IF(Užs3!F53="PVC-2mm",(Užs3!E53/1000)*Užs3!L53,0)+(IF(Užs3!G53="PVC-2mm",(Užs3!E53/1000)*Užs3!L53,0)+(IF(Užs3!I53="PVC-2mm",(Užs3!H53/1000)*Užs3!L53,0)+(IF(Užs3!J53="PVC-2mm",(Užs3!H53/1000)*Užs3!L53,0)))))</f>
        <v>0</v>
      </c>
      <c r="Y14" s="92">
        <f>SUM(IF(Užs3!F53="PVC-42/2mm",(Užs3!E53/1000)*Užs3!L53,0)+(IF(Užs3!G53="PVC-42/2mm",(Užs3!E53/1000)*Užs3!L53,0)+(IF(Užs3!I53="PVC-42/2mm",(Užs3!H53/1000)*Užs3!L53,0)+(IF(Užs3!J53="PVC-42/2mm",(Užs3!H53/1000)*Užs3!L53,0)))))</f>
        <v>0</v>
      </c>
      <c r="Z14" s="313">
        <f>SUM(IF(Užs3!F53="BESIULIS-08mm",(Užs3!E53/1000)*Užs3!L53,0)+(IF(Užs3!G53="BESIULIS-08mm",(Užs3!E53/1000)*Užs3!L53,0)+(IF(Užs3!I53="BESIULIS-08mm",(Užs3!H53/1000)*Užs3!L53,0)+(IF(Užs3!J53="BESIULIS-08mm",(Užs3!H53/1000)*Užs3!L53,0)))))</f>
        <v>0</v>
      </c>
      <c r="AA14" s="313">
        <f>SUM(IF(Užs3!F53="BESIULIS-1mm",(Užs3!E53/1000)*Užs3!L53,0)+(IF(Užs3!G53="BESIULIS-1mm",(Užs3!E53/1000)*Užs3!L53,0)+(IF(Užs3!I53="BESIULIS-1mm",(Užs3!H53/1000)*Užs3!L53,0)+(IF(Užs3!J53="BESIULIS-1mm",(Užs3!H53/1000)*Užs3!L53,0)))))</f>
        <v>0</v>
      </c>
      <c r="AB14" s="313">
        <f>SUM(IF(Užs3!F53="BESIULIS-2mm",(Užs3!E53/1000)*Užs3!L53,0)+(IF(Užs3!G53="BESIULIS-2mm",(Užs3!E53/1000)*Užs3!L53,0)+(IF(Užs3!I53="BESIULIS-2mm",(Užs3!H53/1000)*Užs3!L53,0)+(IF(Užs3!J53="BESIULIS-2mm",(Užs3!H53/1000)*Užs3!L53,0)))))</f>
        <v>0</v>
      </c>
      <c r="AC14" s="93">
        <f>SUM(IF(Užs3!F53="KLIEN-PVC-04mm",(Užs3!E53/1000)*Užs3!L53,0)+(IF(Užs3!G53="KLIEN-PVC-04mm",(Užs3!E53/1000)*Užs3!L53,0)+(IF(Užs3!I53="KLIEN-PVC-04mm",(Užs3!H53/1000)*Užs3!L53,0)+(IF(Užs3!J53="KLIEN-PVC-04mm",(Užs3!H53/1000)*Užs3!L53,0)))))</f>
        <v>0</v>
      </c>
      <c r="AD14" s="93">
        <f>SUM(IF(Užs3!F53="KLIEN-PVC-06mm",(Užs3!E53/1000)*Užs3!L53,0)+(IF(Užs3!G53="KLIEN-PVC-06mm",(Užs3!E53/1000)*Užs3!L53,0)+(IF(Užs3!I53="KLIEN-PVC-06mm",(Užs3!H53/1000)*Užs3!L53,0)+(IF(Užs3!J53="KLIEN-PVC-06mm",(Užs3!H53/1000)*Užs3!L53,0)))))</f>
        <v>0</v>
      </c>
      <c r="AE14" s="93">
        <f>SUM(IF(Užs3!F53="KLIEN-PVC-08mm",(Užs3!E53/1000)*Užs3!L53,0)+(IF(Užs3!G53="KLIEN-PVC-08mm",(Užs3!E53/1000)*Užs3!L53,0)+(IF(Užs3!I53="KLIEN-PVC-08mm",(Užs3!H53/1000)*Užs3!L53,0)+(IF(Užs3!J53="KLIEN-PVC-08mm",(Užs3!H53/1000)*Užs3!L53,0)))))</f>
        <v>0</v>
      </c>
      <c r="AF14" s="93">
        <f>SUM(IF(Užs3!F53="KLIEN-PVC-1mm",(Užs3!E53/1000)*Užs3!L53,0)+(IF(Užs3!G53="KLIEN-PVC-1mm",(Užs3!E53/1000)*Užs3!L53,0)+(IF(Užs3!I53="KLIEN-PVC-1mm",(Užs3!H53/1000)*Užs3!L53,0)+(IF(Užs3!J53="KLIEN-PVC-1mm",(Užs3!H53/1000)*Užs3!L53,0)))))</f>
        <v>0</v>
      </c>
      <c r="AG14" s="93">
        <f>SUM(IF(Užs3!F53="KLIEN-PVC-2mm",(Užs3!E53/1000)*Užs3!L53,0)+(IF(Užs3!G53="KLIEN-PVC-2mm",(Užs3!E53/1000)*Užs3!L53,0)+(IF(Užs3!I53="KLIEN-PVC-2mm",(Užs3!H53/1000)*Užs3!L53,0)+(IF(Užs3!J53="KLIEN-PVC-2mm",(Užs3!H53/1000)*Užs3!L53,0)))))</f>
        <v>0</v>
      </c>
      <c r="AH14" s="93">
        <f>SUM(IF(Užs3!F53="KLIEN-PVC-42/2mm",(Užs3!E53/1000)*Užs3!L53,0)+(IF(Užs3!G53="KLIEN-PVC-42/2mm",(Užs3!E53/1000)*Užs3!L53,0)+(IF(Užs3!I53="KLIEN-PVC-42/2mm",(Užs3!H53/1000)*Užs3!L53,0)+(IF(Užs3!J53="KLIEN-PVC-42/2mm",(Užs3!H53/1000)*Užs3!L53,0)))))</f>
        <v>0</v>
      </c>
      <c r="AI14" s="315">
        <f>SUM(IF(Užs3!F53="KLIEN-BESIUL-08mm",(Užs3!E53/1000)*Užs3!L53,0)+(IF(Užs3!G53="KLIEN-BESIUL-08mm",(Užs3!E53/1000)*Užs3!L53,0)+(IF(Užs3!I53="KLIEN-BESIUL-08mm",(Užs3!H53/1000)*Užs3!L53,0)+(IF(Užs3!J53="KLIEN-BESIUL-08mm",(Užs3!H53/1000)*Užs3!L53,0)))))</f>
        <v>0</v>
      </c>
      <c r="AJ14" s="315">
        <f>SUM(IF(Užs3!F53="KLIEN-BESIUL-1mm",(Užs3!E53/1000)*Užs3!L53,0)+(IF(Užs3!G53="KLIEN-BESIUL-1mm",(Užs3!E53/1000)*Užs3!L53,0)+(IF(Užs3!I53="KLIEN-BESIUL-1mm",(Užs3!H53/1000)*Užs3!L53,0)+(IF(Užs3!J53="KLIEN-BESIUL-1mm",(Užs3!H53/1000)*Užs3!L53,0)))))</f>
        <v>0</v>
      </c>
      <c r="AK14" s="315">
        <f>SUM(IF(Užs3!F53="KLIEN-BESIUL-2mm",(Užs3!E53/1000)*Užs3!L53,0)+(IF(Užs3!G53="KLIEN-BESIUL-2mm",(Užs3!E53/1000)*Užs3!L53,0)+(IF(Užs3!I53="KLIEN-BESIUL-2mm",(Užs3!H53/1000)*Užs3!L53,0)+(IF(Užs3!J53="KLIEN-BESIUL-2mm",(Užs3!H53/1000)*Užs3!L53,0)))))</f>
        <v>0</v>
      </c>
      <c r="AL14" s="94">
        <f>SUM(IF(Užs3!F53="NE-PL-PVC-04mm",(Užs3!E53/1000)*Užs3!L53,0)+(IF(Užs3!G53="NE-PL-PVC-04mm",(Užs3!E53/1000)*Užs3!L53,0)+(IF(Užs3!I53="NE-PL-PVC-04mm",(Užs3!H53/1000)*Užs3!L53,0)+(IF(Užs3!J53="NE-PL-PVC-04mm",(Užs3!H53/1000)*Užs3!L53,0)))))</f>
        <v>0</v>
      </c>
      <c r="AM14" s="94">
        <f>SUM(IF(Užs3!F53="NE-PL-PVC-06mm",(Užs3!E53/1000)*Užs3!L53,0)+(IF(Užs3!G53="NE-PL-PVC-06mm",(Užs3!E53/1000)*Užs3!L53,0)+(IF(Užs3!I53="NE-PL-PVC-06mm",(Užs3!H53/1000)*Užs3!L53,0)+(IF(Užs3!J53="NE-PL-PVC-06mm",(Užs3!H53/1000)*Užs3!L53,0)))))</f>
        <v>0</v>
      </c>
      <c r="AN14" s="94">
        <f>SUM(IF(Užs3!F53="NE-PL-PVC-08mm",(Užs3!E53/1000)*Užs3!L53,0)+(IF(Užs3!G53="NE-PL-PVC-08mm",(Užs3!E53/1000)*Užs3!L53,0)+(IF(Užs3!I53="NE-PL-PVC-08mm",(Užs3!H53/1000)*Užs3!L53,0)+(IF(Užs3!J53="NE-PL-PVC-08mm",(Užs3!H53/1000)*Užs3!L53,0)))))</f>
        <v>0</v>
      </c>
      <c r="AO14" s="94">
        <f>SUM(IF(Užs3!F53="NE-PL-PVC-1mm",(Užs3!E53/1000)*Užs3!L53,0)+(IF(Užs3!G53="NE-PL-PVC-1mm",(Užs3!E53/1000)*Užs3!L53,0)+(IF(Užs3!I53="NE-PL-PVC-1mm",(Užs3!H53/1000)*Užs3!L53,0)+(IF(Užs3!J53="NE-PL-PVC-1mm",(Užs3!H53/1000)*Užs3!L53,0)))))</f>
        <v>0</v>
      </c>
      <c r="AP14" s="94">
        <f>SUM(IF(Užs3!F53="NE-PL-PVC-2mm",(Užs3!E53/1000)*Užs3!L53,0)+(IF(Užs3!G53="NE-PL-PVC-2mm",(Užs3!E53/1000)*Užs3!L53,0)+(IF(Užs3!I53="NE-PL-PVC-2mm",(Užs3!H53/1000)*Užs3!L53,0)+(IF(Užs3!J53="NE-PL-PVC-2mm",(Užs3!H53/1000)*Užs3!L53,0)))))</f>
        <v>0</v>
      </c>
      <c r="AQ14" s="94">
        <f>SUM(IF(Užs3!F53="NE-PL-PVC-42/2mm",(Užs3!E53/1000)*Užs3!L53,0)+(IF(Užs3!G53="NE-PL-PVC-42/2mm",(Užs3!E53/1000)*Užs3!L53,0)+(IF(Užs3!I53="NE-PL-PVC-42/2mm",(Užs3!H53/1000)*Užs3!L53,0)+(IF(Užs3!J53="NE-PL-PVC-42/2mm",(Užs3!H53/1000)*Užs3!L53,0)))))</f>
        <v>0</v>
      </c>
      <c r="AR14" s="79"/>
    </row>
    <row r="15" spans="1:44" ht="17.100000000000001" customHeight="1">
      <c r="A15" s="79"/>
      <c r="B15" s="233" t="s">
        <v>36</v>
      </c>
      <c r="C15" s="236" t="s">
        <v>422</v>
      </c>
      <c r="D15" s="79"/>
      <c r="E15" s="79"/>
      <c r="F15" s="79"/>
      <c r="G15" s="79"/>
      <c r="H15" s="79"/>
      <c r="I15" s="79"/>
      <c r="J15" s="79"/>
      <c r="K15" s="87">
        <v>14</v>
      </c>
      <c r="L15" s="88">
        <f>Užs3!L54</f>
        <v>0</v>
      </c>
      <c r="M15" s="89">
        <f>(Užs3!E54/1000)*(Užs3!H54/1000)*Užs3!L54</f>
        <v>0</v>
      </c>
      <c r="N15" s="90">
        <f>SUM(IF(Užs3!F54="MEL",(Užs3!E54/1000)*Užs3!L54,0)+(IF(Užs3!G54="MEL",(Užs3!E54/1000)*Užs3!L54,0)+(IF(Užs3!I54="MEL",(Užs3!H54/1000)*Užs3!L54,0)+(IF(Užs3!J54="MEL",(Užs3!H54/1000)*Užs3!L54,0)))))</f>
        <v>0</v>
      </c>
      <c r="O15" s="91">
        <f>SUM(IF(Užs3!F54="MEL-BALTAS",(Užs3!E54/1000)*Užs3!L54,0)+(IF(Užs3!G54="MEL-BALTAS",(Užs3!E54/1000)*Užs3!L54,0)+(IF(Užs3!I54="MEL-BALTAS",(Užs3!H54/1000)*Užs3!L54,0)+(IF(Užs3!J54="MEL-BALTAS",(Užs3!H54/1000)*Užs3!L54,0)))))</f>
        <v>0</v>
      </c>
      <c r="P15" s="91">
        <f>SUM(IF(Užs3!F54="MEL-PILKAS",(Užs3!E54/1000)*Užs3!L54,0)+(IF(Užs3!G54="MEL-PILKAS",(Užs3!E54/1000)*Užs3!L54,0)+(IF(Užs3!I54="MEL-PILKAS",(Užs3!H54/1000)*Užs3!L54,0)+(IF(Užs3!J54="MEL-PILKAS",(Užs3!H54/1000)*Užs3!L54,0)))))</f>
        <v>0</v>
      </c>
      <c r="Q15" s="91">
        <f>SUM(IF(Užs3!F54="MEL-KLIENTO",(Užs3!E54/1000)*Užs3!L54,0)+(IF(Užs3!G54="MEL-KLIENTO",(Užs3!E54/1000)*Užs3!L54,0)+(IF(Užs3!I54="MEL-KLIENTO",(Užs3!H54/1000)*Užs3!L54,0)+(IF(Užs3!J54="MEL-KLIENTO",(Užs3!H54/1000)*Užs3!L54,0)))))</f>
        <v>0</v>
      </c>
      <c r="R15" s="91">
        <f>SUM(IF(Užs3!F54="MEL-NE-PL",(Užs3!E54/1000)*Užs3!L54,0)+(IF(Užs3!G54="MEL-NE-PL",(Užs3!E54/1000)*Užs3!L54,0)+(IF(Užs3!I54="MEL-NE-PL",(Užs3!H54/1000)*Užs3!L54,0)+(IF(Užs3!J54="MEL-NE-PL",(Užs3!H54/1000)*Užs3!L54,0)))))</f>
        <v>0</v>
      </c>
      <c r="S15" s="91">
        <f>SUM(IF(Užs3!F54="MEL-40mm",(Užs3!E54/1000)*Užs3!L54,0)+(IF(Užs3!G54="MEL-40mm",(Užs3!E54/1000)*Užs3!L54,0)+(IF(Užs3!I54="MEL-40mm",(Užs3!H54/1000)*Užs3!L54,0)+(IF(Užs3!J54="MEL-40mm",(Užs3!H54/1000)*Užs3!L54,0)))))</f>
        <v>0</v>
      </c>
      <c r="T15" s="92">
        <f>SUM(IF(Užs3!F54="PVC-04mm",(Užs3!E54/1000)*Užs3!L54,0)+(IF(Užs3!G54="PVC-04mm",(Užs3!E54/1000)*Užs3!L54,0)+(IF(Užs3!I54="PVC-04mm",(Užs3!H54/1000)*Užs3!L54,0)+(IF(Užs3!J54="PVC-04mm",(Užs3!H54/1000)*Užs3!L54,0)))))</f>
        <v>0</v>
      </c>
      <c r="U15" s="92">
        <f>SUM(IF(Užs3!F54="PVC-06mm",(Užs3!E54/1000)*Užs3!L54,0)+(IF(Užs3!G54="PVC-06mm",(Užs3!E54/1000)*Užs3!L54,0)+(IF(Užs3!I54="PVC-06mm",(Užs3!H54/1000)*Užs3!L54,0)+(IF(Užs3!J54="PVC-06mm",(Užs3!H54/1000)*Užs3!L54,0)))))</f>
        <v>0</v>
      </c>
      <c r="V15" s="92">
        <f>SUM(IF(Užs3!F54="PVC-08mm",(Užs3!E54/1000)*Užs3!L54,0)+(IF(Užs3!G54="PVC-08mm",(Užs3!E54/1000)*Užs3!L54,0)+(IF(Užs3!I54="PVC-08mm",(Užs3!H54/1000)*Užs3!L54,0)+(IF(Užs3!J54="PVC-08mm",(Užs3!H54/1000)*Užs3!L54,0)))))</f>
        <v>0</v>
      </c>
      <c r="W15" s="92">
        <f>SUM(IF(Užs3!F54="PVC-1mm",(Užs3!E54/1000)*Užs3!L54,0)+(IF(Užs3!G54="PVC-1mm",(Užs3!E54/1000)*Užs3!L54,0)+(IF(Užs3!I54="PVC-1mm",(Užs3!H54/1000)*Užs3!L54,0)+(IF(Užs3!J54="PVC-1mm",(Užs3!H54/1000)*Užs3!L54,0)))))</f>
        <v>0</v>
      </c>
      <c r="X15" s="92">
        <f>SUM(IF(Užs3!F54="PVC-2mm",(Užs3!E54/1000)*Užs3!L54,0)+(IF(Užs3!G54="PVC-2mm",(Užs3!E54/1000)*Užs3!L54,0)+(IF(Užs3!I54="PVC-2mm",(Užs3!H54/1000)*Užs3!L54,0)+(IF(Užs3!J54="PVC-2mm",(Užs3!H54/1000)*Užs3!L54,0)))))</f>
        <v>0</v>
      </c>
      <c r="Y15" s="92">
        <f>SUM(IF(Užs3!F54="PVC-42/2mm",(Užs3!E54/1000)*Užs3!L54,0)+(IF(Užs3!G54="PVC-42/2mm",(Užs3!E54/1000)*Užs3!L54,0)+(IF(Užs3!I54="PVC-42/2mm",(Užs3!H54/1000)*Užs3!L54,0)+(IF(Užs3!J54="PVC-42/2mm",(Užs3!H54/1000)*Užs3!L54,0)))))</f>
        <v>0</v>
      </c>
      <c r="Z15" s="313">
        <f>SUM(IF(Užs3!F54="BESIULIS-08mm",(Užs3!E54/1000)*Užs3!L54,0)+(IF(Užs3!G54="BESIULIS-08mm",(Užs3!E54/1000)*Užs3!L54,0)+(IF(Užs3!I54="BESIULIS-08mm",(Užs3!H54/1000)*Užs3!L54,0)+(IF(Užs3!J54="BESIULIS-08mm",(Užs3!H54/1000)*Užs3!L54,0)))))</f>
        <v>0</v>
      </c>
      <c r="AA15" s="313">
        <f>SUM(IF(Užs3!F54="BESIULIS-1mm",(Užs3!E54/1000)*Užs3!L54,0)+(IF(Užs3!G54="BESIULIS-1mm",(Užs3!E54/1000)*Užs3!L54,0)+(IF(Užs3!I54="BESIULIS-1mm",(Užs3!H54/1000)*Užs3!L54,0)+(IF(Užs3!J54="BESIULIS-1mm",(Užs3!H54/1000)*Užs3!L54,0)))))</f>
        <v>0</v>
      </c>
      <c r="AB15" s="313">
        <f>SUM(IF(Užs3!F54="BESIULIS-2mm",(Užs3!E54/1000)*Užs3!L54,0)+(IF(Užs3!G54="BESIULIS-2mm",(Užs3!E54/1000)*Užs3!L54,0)+(IF(Užs3!I54="BESIULIS-2mm",(Užs3!H54/1000)*Užs3!L54,0)+(IF(Užs3!J54="BESIULIS-2mm",(Užs3!H54/1000)*Užs3!L54,0)))))</f>
        <v>0</v>
      </c>
      <c r="AC15" s="93">
        <f>SUM(IF(Užs3!F54="KLIEN-PVC-04mm",(Užs3!E54/1000)*Užs3!L54,0)+(IF(Užs3!G54="KLIEN-PVC-04mm",(Užs3!E54/1000)*Užs3!L54,0)+(IF(Užs3!I54="KLIEN-PVC-04mm",(Užs3!H54/1000)*Užs3!L54,0)+(IF(Užs3!J54="KLIEN-PVC-04mm",(Užs3!H54/1000)*Užs3!L54,0)))))</f>
        <v>0</v>
      </c>
      <c r="AD15" s="93">
        <f>SUM(IF(Užs3!F54="KLIEN-PVC-06mm",(Užs3!E54/1000)*Užs3!L54,0)+(IF(Užs3!G54="KLIEN-PVC-06mm",(Užs3!E54/1000)*Užs3!L54,0)+(IF(Užs3!I54="KLIEN-PVC-06mm",(Užs3!H54/1000)*Užs3!L54,0)+(IF(Užs3!J54="KLIEN-PVC-06mm",(Užs3!H54/1000)*Užs3!L54,0)))))</f>
        <v>0</v>
      </c>
      <c r="AE15" s="93">
        <f>SUM(IF(Užs3!F54="KLIEN-PVC-08mm",(Užs3!E54/1000)*Užs3!L54,0)+(IF(Užs3!G54="KLIEN-PVC-08mm",(Užs3!E54/1000)*Užs3!L54,0)+(IF(Užs3!I54="KLIEN-PVC-08mm",(Užs3!H54/1000)*Užs3!L54,0)+(IF(Užs3!J54="KLIEN-PVC-08mm",(Užs3!H54/1000)*Užs3!L54,0)))))</f>
        <v>0</v>
      </c>
      <c r="AF15" s="93">
        <f>SUM(IF(Užs3!F54="KLIEN-PVC-1mm",(Užs3!E54/1000)*Užs3!L54,0)+(IF(Užs3!G54="KLIEN-PVC-1mm",(Užs3!E54/1000)*Užs3!L54,0)+(IF(Užs3!I54="KLIEN-PVC-1mm",(Užs3!H54/1000)*Užs3!L54,0)+(IF(Užs3!J54="KLIEN-PVC-1mm",(Užs3!H54/1000)*Užs3!L54,0)))))</f>
        <v>0</v>
      </c>
      <c r="AG15" s="93">
        <f>SUM(IF(Užs3!F54="KLIEN-PVC-2mm",(Užs3!E54/1000)*Užs3!L54,0)+(IF(Užs3!G54="KLIEN-PVC-2mm",(Užs3!E54/1000)*Užs3!L54,0)+(IF(Užs3!I54="KLIEN-PVC-2mm",(Užs3!H54/1000)*Užs3!L54,0)+(IF(Užs3!J54="KLIEN-PVC-2mm",(Užs3!H54/1000)*Užs3!L54,0)))))</f>
        <v>0</v>
      </c>
      <c r="AH15" s="93">
        <f>SUM(IF(Užs3!F54="KLIEN-PVC-42/2mm",(Užs3!E54/1000)*Užs3!L54,0)+(IF(Užs3!G54="KLIEN-PVC-42/2mm",(Užs3!E54/1000)*Užs3!L54,0)+(IF(Užs3!I54="KLIEN-PVC-42/2mm",(Užs3!H54/1000)*Užs3!L54,0)+(IF(Užs3!J54="KLIEN-PVC-42/2mm",(Užs3!H54/1000)*Užs3!L54,0)))))</f>
        <v>0</v>
      </c>
      <c r="AI15" s="315">
        <f>SUM(IF(Užs3!F54="KLIEN-BESIUL-08mm",(Užs3!E54/1000)*Užs3!L54,0)+(IF(Užs3!G54="KLIEN-BESIUL-08mm",(Užs3!E54/1000)*Užs3!L54,0)+(IF(Užs3!I54="KLIEN-BESIUL-08mm",(Užs3!H54/1000)*Užs3!L54,0)+(IF(Užs3!J54="KLIEN-BESIUL-08mm",(Užs3!H54/1000)*Užs3!L54,0)))))</f>
        <v>0</v>
      </c>
      <c r="AJ15" s="315">
        <f>SUM(IF(Užs3!F54="KLIEN-BESIUL-1mm",(Užs3!E54/1000)*Užs3!L54,0)+(IF(Užs3!G54="KLIEN-BESIUL-1mm",(Užs3!E54/1000)*Užs3!L54,0)+(IF(Užs3!I54="KLIEN-BESIUL-1mm",(Užs3!H54/1000)*Užs3!L54,0)+(IF(Užs3!J54="KLIEN-BESIUL-1mm",(Užs3!H54/1000)*Užs3!L54,0)))))</f>
        <v>0</v>
      </c>
      <c r="AK15" s="315">
        <f>SUM(IF(Užs3!F54="KLIEN-BESIUL-2mm",(Užs3!E54/1000)*Užs3!L54,0)+(IF(Užs3!G54="KLIEN-BESIUL-2mm",(Užs3!E54/1000)*Užs3!L54,0)+(IF(Užs3!I54="KLIEN-BESIUL-2mm",(Užs3!H54/1000)*Užs3!L54,0)+(IF(Užs3!J54="KLIEN-BESIUL-2mm",(Užs3!H54/1000)*Užs3!L54,0)))))</f>
        <v>0</v>
      </c>
      <c r="AL15" s="94">
        <f>SUM(IF(Užs3!F54="NE-PL-PVC-04mm",(Užs3!E54/1000)*Užs3!L54,0)+(IF(Užs3!G54="NE-PL-PVC-04mm",(Užs3!E54/1000)*Užs3!L54,0)+(IF(Užs3!I54="NE-PL-PVC-04mm",(Užs3!H54/1000)*Užs3!L54,0)+(IF(Užs3!J54="NE-PL-PVC-04mm",(Užs3!H54/1000)*Užs3!L54,0)))))</f>
        <v>0</v>
      </c>
      <c r="AM15" s="94">
        <f>SUM(IF(Užs3!F54="NE-PL-PVC-06mm",(Užs3!E54/1000)*Užs3!L54,0)+(IF(Užs3!G54="NE-PL-PVC-06mm",(Užs3!E54/1000)*Užs3!L54,0)+(IF(Užs3!I54="NE-PL-PVC-06mm",(Užs3!H54/1000)*Užs3!L54,0)+(IF(Užs3!J54="NE-PL-PVC-06mm",(Užs3!H54/1000)*Užs3!L54,0)))))</f>
        <v>0</v>
      </c>
      <c r="AN15" s="94">
        <f>SUM(IF(Užs3!F54="NE-PL-PVC-08mm",(Užs3!E54/1000)*Užs3!L54,0)+(IF(Užs3!G54="NE-PL-PVC-08mm",(Užs3!E54/1000)*Užs3!L54,0)+(IF(Užs3!I54="NE-PL-PVC-08mm",(Užs3!H54/1000)*Užs3!L54,0)+(IF(Užs3!J54="NE-PL-PVC-08mm",(Užs3!H54/1000)*Užs3!L54,0)))))</f>
        <v>0</v>
      </c>
      <c r="AO15" s="94">
        <f>SUM(IF(Užs3!F54="NE-PL-PVC-1mm",(Užs3!E54/1000)*Užs3!L54,0)+(IF(Užs3!G54="NE-PL-PVC-1mm",(Užs3!E54/1000)*Užs3!L54,0)+(IF(Užs3!I54="NE-PL-PVC-1mm",(Užs3!H54/1000)*Užs3!L54,0)+(IF(Užs3!J54="NE-PL-PVC-1mm",(Užs3!H54/1000)*Užs3!L54,0)))))</f>
        <v>0</v>
      </c>
      <c r="AP15" s="94">
        <f>SUM(IF(Užs3!F54="NE-PL-PVC-2mm",(Užs3!E54/1000)*Užs3!L54,0)+(IF(Užs3!G54="NE-PL-PVC-2mm",(Užs3!E54/1000)*Užs3!L54,0)+(IF(Užs3!I54="NE-PL-PVC-2mm",(Užs3!H54/1000)*Užs3!L54,0)+(IF(Užs3!J54="NE-PL-PVC-2mm",(Užs3!H54/1000)*Užs3!L54,0)))))</f>
        <v>0</v>
      </c>
      <c r="AQ15" s="94">
        <f>SUM(IF(Užs3!F54="NE-PL-PVC-42/2mm",(Užs3!E54/1000)*Užs3!L54,0)+(IF(Užs3!G54="NE-PL-PVC-42/2mm",(Užs3!E54/1000)*Užs3!L54,0)+(IF(Užs3!I54="NE-PL-PVC-42/2mm",(Užs3!H54/1000)*Užs3!L54,0)+(IF(Užs3!J54="NE-PL-PVC-42/2mm",(Užs3!H54/1000)*Užs3!L54,0)))))</f>
        <v>0</v>
      </c>
      <c r="AR15" s="79"/>
    </row>
    <row r="16" spans="1:44" ht="17.100000000000001" customHeight="1">
      <c r="A16" s="79"/>
      <c r="B16" s="233" t="s">
        <v>412</v>
      </c>
      <c r="C16" s="236" t="s">
        <v>423</v>
      </c>
      <c r="D16" s="79"/>
      <c r="E16" s="79"/>
      <c r="F16" s="79"/>
      <c r="G16" s="79"/>
      <c r="H16" s="79"/>
      <c r="I16" s="79"/>
      <c r="J16" s="79"/>
      <c r="K16" s="87">
        <v>15</v>
      </c>
      <c r="L16" s="88">
        <f>Užs3!L55</f>
        <v>0</v>
      </c>
      <c r="M16" s="89">
        <f>(Užs3!E55/1000)*(Užs3!H55/1000)*Užs3!L55</f>
        <v>0</v>
      </c>
      <c r="N16" s="90">
        <f>SUM(IF(Užs3!F55="MEL",(Užs3!E55/1000)*Užs3!L55,0)+(IF(Užs3!G55="MEL",(Užs3!E55/1000)*Užs3!L55,0)+(IF(Užs3!I55="MEL",(Užs3!H55/1000)*Užs3!L55,0)+(IF(Užs3!J55="MEL",(Užs3!H55/1000)*Užs3!L55,0)))))</f>
        <v>0</v>
      </c>
      <c r="O16" s="91">
        <f>SUM(IF(Užs3!F55="MEL-BALTAS",(Užs3!E55/1000)*Užs3!L55,0)+(IF(Užs3!G55="MEL-BALTAS",(Užs3!E55/1000)*Užs3!L55,0)+(IF(Užs3!I55="MEL-BALTAS",(Užs3!H55/1000)*Užs3!L55,0)+(IF(Užs3!J55="MEL-BALTAS",(Užs3!H55/1000)*Užs3!L55,0)))))</f>
        <v>0</v>
      </c>
      <c r="P16" s="91">
        <f>SUM(IF(Užs3!F55="MEL-PILKAS",(Užs3!E55/1000)*Užs3!L55,0)+(IF(Užs3!G55="MEL-PILKAS",(Užs3!E55/1000)*Užs3!L55,0)+(IF(Užs3!I55="MEL-PILKAS",(Užs3!H55/1000)*Užs3!L55,0)+(IF(Užs3!J55="MEL-PILKAS",(Užs3!H55/1000)*Užs3!L55,0)))))</f>
        <v>0</v>
      </c>
      <c r="Q16" s="91">
        <f>SUM(IF(Užs3!F55="MEL-KLIENTO",(Užs3!E55/1000)*Užs3!L55,0)+(IF(Užs3!G55="MEL-KLIENTO",(Užs3!E55/1000)*Užs3!L55,0)+(IF(Užs3!I55="MEL-KLIENTO",(Užs3!H55/1000)*Užs3!L55,0)+(IF(Užs3!J55="MEL-KLIENTO",(Užs3!H55/1000)*Užs3!L55,0)))))</f>
        <v>0</v>
      </c>
      <c r="R16" s="91">
        <f>SUM(IF(Užs3!F55="MEL-NE-PL",(Užs3!E55/1000)*Užs3!L55,0)+(IF(Užs3!G55="MEL-NE-PL",(Užs3!E55/1000)*Užs3!L55,0)+(IF(Užs3!I55="MEL-NE-PL",(Užs3!H55/1000)*Užs3!L55,0)+(IF(Užs3!J55="MEL-NE-PL",(Užs3!H55/1000)*Užs3!L55,0)))))</f>
        <v>0</v>
      </c>
      <c r="S16" s="91">
        <f>SUM(IF(Užs3!F55="MEL-40mm",(Užs3!E55/1000)*Užs3!L55,0)+(IF(Užs3!G55="MEL-40mm",(Užs3!E55/1000)*Užs3!L55,0)+(IF(Užs3!I55="MEL-40mm",(Užs3!H55/1000)*Užs3!L55,0)+(IF(Užs3!J55="MEL-40mm",(Užs3!H55/1000)*Užs3!L55,0)))))</f>
        <v>0</v>
      </c>
      <c r="T16" s="92">
        <f>SUM(IF(Užs3!F55="PVC-04mm",(Užs3!E55/1000)*Užs3!L55,0)+(IF(Užs3!G55="PVC-04mm",(Užs3!E55/1000)*Užs3!L55,0)+(IF(Užs3!I55="PVC-04mm",(Užs3!H55/1000)*Užs3!L55,0)+(IF(Užs3!J55="PVC-04mm",(Užs3!H55/1000)*Užs3!L55,0)))))</f>
        <v>0</v>
      </c>
      <c r="U16" s="92">
        <f>SUM(IF(Užs3!F55="PVC-06mm",(Užs3!E55/1000)*Užs3!L55,0)+(IF(Užs3!G55="PVC-06mm",(Užs3!E55/1000)*Užs3!L55,0)+(IF(Užs3!I55="PVC-06mm",(Užs3!H55/1000)*Užs3!L55,0)+(IF(Užs3!J55="PVC-06mm",(Užs3!H55/1000)*Užs3!L55,0)))))</f>
        <v>0</v>
      </c>
      <c r="V16" s="92">
        <f>SUM(IF(Užs3!F55="PVC-08mm",(Užs3!E55/1000)*Užs3!L55,0)+(IF(Užs3!G55="PVC-08mm",(Užs3!E55/1000)*Užs3!L55,0)+(IF(Užs3!I55="PVC-08mm",(Užs3!H55/1000)*Užs3!L55,0)+(IF(Užs3!J55="PVC-08mm",(Užs3!H55/1000)*Užs3!L55,0)))))</f>
        <v>0</v>
      </c>
      <c r="W16" s="92">
        <f>SUM(IF(Užs3!F55="PVC-1mm",(Užs3!E55/1000)*Užs3!L55,0)+(IF(Užs3!G55="PVC-1mm",(Užs3!E55/1000)*Užs3!L55,0)+(IF(Užs3!I55="PVC-1mm",(Užs3!H55/1000)*Užs3!L55,0)+(IF(Užs3!J55="PVC-1mm",(Užs3!H55/1000)*Užs3!L55,0)))))</f>
        <v>0</v>
      </c>
      <c r="X16" s="92">
        <f>SUM(IF(Užs3!F55="PVC-2mm",(Užs3!E55/1000)*Užs3!L55,0)+(IF(Užs3!G55="PVC-2mm",(Užs3!E55/1000)*Užs3!L55,0)+(IF(Užs3!I55="PVC-2mm",(Užs3!H55/1000)*Užs3!L55,0)+(IF(Užs3!J55="PVC-2mm",(Užs3!H55/1000)*Užs3!L55,0)))))</f>
        <v>0</v>
      </c>
      <c r="Y16" s="92">
        <f>SUM(IF(Užs3!F55="PVC-42/2mm",(Užs3!E55/1000)*Užs3!L55,0)+(IF(Užs3!G55="PVC-42/2mm",(Užs3!E55/1000)*Užs3!L55,0)+(IF(Užs3!I55="PVC-42/2mm",(Užs3!H55/1000)*Užs3!L55,0)+(IF(Užs3!J55="PVC-42/2mm",(Užs3!H55/1000)*Užs3!L55,0)))))</f>
        <v>0</v>
      </c>
      <c r="Z16" s="313">
        <f>SUM(IF(Užs3!F55="BESIULIS-08mm",(Užs3!E55/1000)*Užs3!L55,0)+(IF(Užs3!G55="BESIULIS-08mm",(Užs3!E55/1000)*Užs3!L55,0)+(IF(Užs3!I55="BESIULIS-08mm",(Užs3!H55/1000)*Užs3!L55,0)+(IF(Užs3!J55="BESIULIS-08mm",(Užs3!H55/1000)*Užs3!L55,0)))))</f>
        <v>0</v>
      </c>
      <c r="AA16" s="313">
        <f>SUM(IF(Užs3!F55="BESIULIS-1mm",(Užs3!E55/1000)*Užs3!L55,0)+(IF(Užs3!G55="BESIULIS-1mm",(Užs3!E55/1000)*Užs3!L55,0)+(IF(Užs3!I55="BESIULIS-1mm",(Užs3!H55/1000)*Užs3!L55,0)+(IF(Užs3!J55="BESIULIS-1mm",(Užs3!H55/1000)*Užs3!L55,0)))))</f>
        <v>0</v>
      </c>
      <c r="AB16" s="313">
        <f>SUM(IF(Užs3!F55="BESIULIS-2mm",(Užs3!E55/1000)*Užs3!L55,0)+(IF(Užs3!G55="BESIULIS-2mm",(Užs3!E55/1000)*Užs3!L55,0)+(IF(Užs3!I55="BESIULIS-2mm",(Užs3!H55/1000)*Užs3!L55,0)+(IF(Užs3!J55="BESIULIS-2mm",(Užs3!H55/1000)*Užs3!L55,0)))))</f>
        <v>0</v>
      </c>
      <c r="AC16" s="93">
        <f>SUM(IF(Užs3!F55="KLIEN-PVC-04mm",(Užs3!E55/1000)*Užs3!L55,0)+(IF(Užs3!G55="KLIEN-PVC-04mm",(Užs3!E55/1000)*Užs3!L55,0)+(IF(Užs3!I55="KLIEN-PVC-04mm",(Užs3!H55/1000)*Užs3!L55,0)+(IF(Užs3!J55="KLIEN-PVC-04mm",(Užs3!H55/1000)*Užs3!L55,0)))))</f>
        <v>0</v>
      </c>
      <c r="AD16" s="93">
        <f>SUM(IF(Užs3!F55="KLIEN-PVC-06mm",(Užs3!E55/1000)*Užs3!L55,0)+(IF(Užs3!G55="KLIEN-PVC-06mm",(Užs3!E55/1000)*Užs3!L55,0)+(IF(Užs3!I55="KLIEN-PVC-06mm",(Užs3!H55/1000)*Užs3!L55,0)+(IF(Užs3!J55="KLIEN-PVC-06mm",(Užs3!H55/1000)*Užs3!L55,0)))))</f>
        <v>0</v>
      </c>
      <c r="AE16" s="93">
        <f>SUM(IF(Užs3!F55="KLIEN-PVC-08mm",(Užs3!E55/1000)*Užs3!L55,0)+(IF(Užs3!G55="KLIEN-PVC-08mm",(Užs3!E55/1000)*Užs3!L55,0)+(IF(Užs3!I55="KLIEN-PVC-08mm",(Užs3!H55/1000)*Užs3!L55,0)+(IF(Užs3!J55="KLIEN-PVC-08mm",(Užs3!H55/1000)*Užs3!L55,0)))))</f>
        <v>0</v>
      </c>
      <c r="AF16" s="93">
        <f>SUM(IF(Užs3!F55="KLIEN-PVC-1mm",(Užs3!E55/1000)*Užs3!L55,0)+(IF(Užs3!G55="KLIEN-PVC-1mm",(Užs3!E55/1000)*Užs3!L55,0)+(IF(Užs3!I55="KLIEN-PVC-1mm",(Užs3!H55/1000)*Užs3!L55,0)+(IF(Užs3!J55="KLIEN-PVC-1mm",(Užs3!H55/1000)*Užs3!L55,0)))))</f>
        <v>0</v>
      </c>
      <c r="AG16" s="93">
        <f>SUM(IF(Užs3!F55="KLIEN-PVC-2mm",(Užs3!E55/1000)*Užs3!L55,0)+(IF(Užs3!G55="KLIEN-PVC-2mm",(Užs3!E55/1000)*Užs3!L55,0)+(IF(Užs3!I55="KLIEN-PVC-2mm",(Užs3!H55/1000)*Užs3!L55,0)+(IF(Užs3!J55="KLIEN-PVC-2mm",(Užs3!H55/1000)*Užs3!L55,0)))))</f>
        <v>0</v>
      </c>
      <c r="AH16" s="93">
        <f>SUM(IF(Užs3!F55="KLIEN-PVC-42/2mm",(Užs3!E55/1000)*Užs3!L55,0)+(IF(Užs3!G55="KLIEN-PVC-42/2mm",(Užs3!E55/1000)*Užs3!L55,0)+(IF(Užs3!I55="KLIEN-PVC-42/2mm",(Užs3!H55/1000)*Užs3!L55,0)+(IF(Užs3!J55="KLIEN-PVC-42/2mm",(Užs3!H55/1000)*Užs3!L55,0)))))</f>
        <v>0</v>
      </c>
      <c r="AI16" s="315">
        <f>SUM(IF(Užs3!F55="KLIEN-BESIUL-08mm",(Užs3!E55/1000)*Užs3!L55,0)+(IF(Užs3!G55="KLIEN-BESIUL-08mm",(Užs3!E55/1000)*Užs3!L55,0)+(IF(Užs3!I55="KLIEN-BESIUL-08mm",(Užs3!H55/1000)*Užs3!L55,0)+(IF(Užs3!J55="KLIEN-BESIUL-08mm",(Užs3!H55/1000)*Užs3!L55,0)))))</f>
        <v>0</v>
      </c>
      <c r="AJ16" s="315">
        <f>SUM(IF(Užs3!F55="KLIEN-BESIUL-1mm",(Užs3!E55/1000)*Užs3!L55,0)+(IF(Užs3!G55="KLIEN-BESIUL-1mm",(Užs3!E55/1000)*Užs3!L55,0)+(IF(Užs3!I55="KLIEN-BESIUL-1mm",(Užs3!H55/1000)*Užs3!L55,0)+(IF(Užs3!J55="KLIEN-BESIUL-1mm",(Užs3!H55/1000)*Užs3!L55,0)))))</f>
        <v>0</v>
      </c>
      <c r="AK16" s="315">
        <f>SUM(IF(Užs3!F55="KLIEN-BESIUL-2mm",(Užs3!E55/1000)*Užs3!L55,0)+(IF(Užs3!G55="KLIEN-BESIUL-2mm",(Užs3!E55/1000)*Užs3!L55,0)+(IF(Užs3!I55="KLIEN-BESIUL-2mm",(Užs3!H55/1000)*Užs3!L55,0)+(IF(Užs3!J55="KLIEN-BESIUL-2mm",(Užs3!H55/1000)*Užs3!L55,0)))))</f>
        <v>0</v>
      </c>
      <c r="AL16" s="94">
        <f>SUM(IF(Užs3!F55="NE-PL-PVC-04mm",(Užs3!E55/1000)*Užs3!L55,0)+(IF(Užs3!G55="NE-PL-PVC-04mm",(Užs3!E55/1000)*Užs3!L55,0)+(IF(Užs3!I55="NE-PL-PVC-04mm",(Užs3!H55/1000)*Užs3!L55,0)+(IF(Užs3!J55="NE-PL-PVC-04mm",(Užs3!H55/1000)*Užs3!L55,0)))))</f>
        <v>0</v>
      </c>
      <c r="AM16" s="94">
        <f>SUM(IF(Užs3!F55="NE-PL-PVC-06mm",(Užs3!E55/1000)*Užs3!L55,0)+(IF(Užs3!G55="NE-PL-PVC-06mm",(Užs3!E55/1000)*Užs3!L55,0)+(IF(Užs3!I55="NE-PL-PVC-06mm",(Užs3!H55/1000)*Užs3!L55,0)+(IF(Užs3!J55="NE-PL-PVC-06mm",(Užs3!H55/1000)*Užs3!L55,0)))))</f>
        <v>0</v>
      </c>
      <c r="AN16" s="94">
        <f>SUM(IF(Užs3!F55="NE-PL-PVC-08mm",(Užs3!E55/1000)*Užs3!L55,0)+(IF(Užs3!G55="NE-PL-PVC-08mm",(Užs3!E55/1000)*Užs3!L55,0)+(IF(Užs3!I55="NE-PL-PVC-08mm",(Užs3!H55/1000)*Užs3!L55,0)+(IF(Užs3!J55="NE-PL-PVC-08mm",(Užs3!H55/1000)*Užs3!L55,0)))))</f>
        <v>0</v>
      </c>
      <c r="AO16" s="94">
        <f>SUM(IF(Užs3!F55="NE-PL-PVC-1mm",(Užs3!E55/1000)*Užs3!L55,0)+(IF(Užs3!G55="NE-PL-PVC-1mm",(Užs3!E55/1000)*Užs3!L55,0)+(IF(Užs3!I55="NE-PL-PVC-1mm",(Užs3!H55/1000)*Užs3!L55,0)+(IF(Užs3!J55="NE-PL-PVC-1mm",(Užs3!H55/1000)*Užs3!L55,0)))))</f>
        <v>0</v>
      </c>
      <c r="AP16" s="94">
        <f>SUM(IF(Užs3!F55="NE-PL-PVC-2mm",(Užs3!E55/1000)*Užs3!L55,0)+(IF(Užs3!G55="NE-PL-PVC-2mm",(Užs3!E55/1000)*Užs3!L55,0)+(IF(Užs3!I55="NE-PL-PVC-2mm",(Užs3!H55/1000)*Užs3!L55,0)+(IF(Užs3!J55="NE-PL-PVC-2mm",(Užs3!H55/1000)*Užs3!L55,0)))))</f>
        <v>0</v>
      </c>
      <c r="AQ16" s="94">
        <f>SUM(IF(Užs3!F55="NE-PL-PVC-42/2mm",(Užs3!E55/1000)*Užs3!L55,0)+(IF(Užs3!G55="NE-PL-PVC-42/2mm",(Užs3!E55/1000)*Užs3!L55,0)+(IF(Užs3!I55="NE-PL-PVC-42/2mm",(Užs3!H55/1000)*Užs3!L55,0)+(IF(Užs3!J55="NE-PL-PVC-42/2mm",(Užs3!H55/1000)*Užs3!L55,0)))))</f>
        <v>0</v>
      </c>
      <c r="AR16" s="79"/>
    </row>
    <row r="17" spans="1:44" ht="17.100000000000001" customHeight="1">
      <c r="A17" s="79"/>
      <c r="B17" s="233" t="s">
        <v>38</v>
      </c>
      <c r="C17" s="236" t="s">
        <v>424</v>
      </c>
      <c r="D17" s="79"/>
      <c r="E17" s="79"/>
      <c r="F17" s="79"/>
      <c r="G17" s="79"/>
      <c r="H17" s="79"/>
      <c r="I17" s="79"/>
      <c r="J17" s="79"/>
      <c r="K17" s="87">
        <v>16</v>
      </c>
      <c r="L17" s="88">
        <f>Užs3!L56</f>
        <v>0</v>
      </c>
      <c r="M17" s="89">
        <f>(Užs3!E56/1000)*(Užs3!H56/1000)*Užs3!L56</f>
        <v>0</v>
      </c>
      <c r="N17" s="90">
        <f>SUM(IF(Užs3!F56="MEL",(Užs3!E56/1000)*Užs3!L56,0)+(IF(Užs3!G56="MEL",(Užs3!E56/1000)*Užs3!L56,0)+(IF(Užs3!I56="MEL",(Užs3!H56/1000)*Užs3!L56,0)+(IF(Užs3!J56="MEL",(Užs3!H56/1000)*Užs3!L56,0)))))</f>
        <v>0</v>
      </c>
      <c r="O17" s="91">
        <f>SUM(IF(Užs3!F56="MEL-BALTAS",(Užs3!E56/1000)*Užs3!L56,0)+(IF(Užs3!G56="MEL-BALTAS",(Užs3!E56/1000)*Užs3!L56,0)+(IF(Užs3!I56="MEL-BALTAS",(Užs3!H56/1000)*Užs3!L56,0)+(IF(Užs3!J56="MEL-BALTAS",(Užs3!H56/1000)*Užs3!L56,0)))))</f>
        <v>0</v>
      </c>
      <c r="P17" s="91">
        <f>SUM(IF(Užs3!F56="MEL-PILKAS",(Užs3!E56/1000)*Užs3!L56,0)+(IF(Užs3!G56="MEL-PILKAS",(Užs3!E56/1000)*Užs3!L56,0)+(IF(Užs3!I56="MEL-PILKAS",(Užs3!H56/1000)*Užs3!L56,0)+(IF(Užs3!J56="MEL-PILKAS",(Užs3!H56/1000)*Užs3!L56,0)))))</f>
        <v>0</v>
      </c>
      <c r="Q17" s="91">
        <f>SUM(IF(Užs3!F56="MEL-KLIENTO",(Užs3!E56/1000)*Užs3!L56,0)+(IF(Užs3!G56="MEL-KLIENTO",(Užs3!E56/1000)*Užs3!L56,0)+(IF(Užs3!I56="MEL-KLIENTO",(Užs3!H56/1000)*Užs3!L56,0)+(IF(Užs3!J56="MEL-KLIENTO",(Užs3!H56/1000)*Užs3!L56,0)))))</f>
        <v>0</v>
      </c>
      <c r="R17" s="91">
        <f>SUM(IF(Užs3!F56="MEL-NE-PL",(Užs3!E56/1000)*Užs3!L56,0)+(IF(Užs3!G56="MEL-NE-PL",(Užs3!E56/1000)*Užs3!L56,0)+(IF(Užs3!I56="MEL-NE-PL",(Užs3!H56/1000)*Užs3!L56,0)+(IF(Užs3!J56="MEL-NE-PL",(Užs3!H56/1000)*Užs3!L56,0)))))</f>
        <v>0</v>
      </c>
      <c r="S17" s="91">
        <f>SUM(IF(Užs3!F56="MEL-40mm",(Užs3!E56/1000)*Užs3!L56,0)+(IF(Užs3!G56="MEL-40mm",(Užs3!E56/1000)*Užs3!L56,0)+(IF(Užs3!I56="MEL-40mm",(Užs3!H56/1000)*Užs3!L56,0)+(IF(Užs3!J56="MEL-40mm",(Užs3!H56/1000)*Užs3!L56,0)))))</f>
        <v>0</v>
      </c>
      <c r="T17" s="92">
        <f>SUM(IF(Užs3!F56="PVC-04mm",(Užs3!E56/1000)*Užs3!L56,0)+(IF(Užs3!G56="PVC-04mm",(Užs3!E56/1000)*Užs3!L56,0)+(IF(Užs3!I56="PVC-04mm",(Užs3!H56/1000)*Užs3!L56,0)+(IF(Užs3!J56="PVC-04mm",(Užs3!H56/1000)*Užs3!L56,0)))))</f>
        <v>0</v>
      </c>
      <c r="U17" s="92">
        <f>SUM(IF(Užs3!F56="PVC-06mm",(Užs3!E56/1000)*Užs3!L56,0)+(IF(Užs3!G56="PVC-06mm",(Užs3!E56/1000)*Užs3!L56,0)+(IF(Užs3!I56="PVC-06mm",(Užs3!H56/1000)*Užs3!L56,0)+(IF(Užs3!J56="PVC-06mm",(Užs3!H56/1000)*Užs3!L56,0)))))</f>
        <v>0</v>
      </c>
      <c r="V17" s="92">
        <f>SUM(IF(Užs3!F56="PVC-08mm",(Užs3!E56/1000)*Užs3!L56,0)+(IF(Užs3!G56="PVC-08mm",(Užs3!E56/1000)*Užs3!L56,0)+(IF(Užs3!I56="PVC-08mm",(Užs3!H56/1000)*Užs3!L56,0)+(IF(Užs3!J56="PVC-08mm",(Užs3!H56/1000)*Užs3!L56,0)))))</f>
        <v>0</v>
      </c>
      <c r="W17" s="92">
        <f>SUM(IF(Užs3!F56="PVC-1mm",(Užs3!E56/1000)*Užs3!L56,0)+(IF(Užs3!G56="PVC-1mm",(Užs3!E56/1000)*Užs3!L56,0)+(IF(Užs3!I56="PVC-1mm",(Užs3!H56/1000)*Užs3!L56,0)+(IF(Užs3!J56="PVC-1mm",(Užs3!H56/1000)*Užs3!L56,0)))))</f>
        <v>0</v>
      </c>
      <c r="X17" s="92">
        <f>SUM(IF(Užs3!F56="PVC-2mm",(Užs3!E56/1000)*Užs3!L56,0)+(IF(Užs3!G56="PVC-2mm",(Užs3!E56/1000)*Užs3!L56,0)+(IF(Užs3!I56="PVC-2mm",(Užs3!H56/1000)*Užs3!L56,0)+(IF(Užs3!J56="PVC-2mm",(Užs3!H56/1000)*Užs3!L56,0)))))</f>
        <v>0</v>
      </c>
      <c r="Y17" s="92">
        <f>SUM(IF(Užs3!F56="PVC-42/2mm",(Užs3!E56/1000)*Užs3!L56,0)+(IF(Užs3!G56="PVC-42/2mm",(Užs3!E56/1000)*Užs3!L56,0)+(IF(Užs3!I56="PVC-42/2mm",(Užs3!H56/1000)*Užs3!L56,0)+(IF(Užs3!J56="PVC-42/2mm",(Užs3!H56/1000)*Užs3!L56,0)))))</f>
        <v>0</v>
      </c>
      <c r="Z17" s="313">
        <f>SUM(IF(Užs3!F56="BESIULIS-08mm",(Užs3!E56/1000)*Užs3!L56,0)+(IF(Užs3!G56="BESIULIS-08mm",(Užs3!E56/1000)*Užs3!L56,0)+(IF(Užs3!I56="BESIULIS-08mm",(Užs3!H56/1000)*Užs3!L56,0)+(IF(Užs3!J56="BESIULIS-08mm",(Užs3!H56/1000)*Užs3!L56,0)))))</f>
        <v>0</v>
      </c>
      <c r="AA17" s="313">
        <f>SUM(IF(Užs3!F56="BESIULIS-1mm",(Užs3!E56/1000)*Užs3!L56,0)+(IF(Užs3!G56="BESIULIS-1mm",(Užs3!E56/1000)*Užs3!L56,0)+(IF(Užs3!I56="BESIULIS-1mm",(Užs3!H56/1000)*Užs3!L56,0)+(IF(Užs3!J56="BESIULIS-1mm",(Užs3!H56/1000)*Užs3!L56,0)))))</f>
        <v>0</v>
      </c>
      <c r="AB17" s="313">
        <f>SUM(IF(Užs3!F56="BESIULIS-2mm",(Užs3!E56/1000)*Užs3!L56,0)+(IF(Užs3!G56="BESIULIS-2mm",(Užs3!E56/1000)*Užs3!L56,0)+(IF(Užs3!I56="BESIULIS-2mm",(Užs3!H56/1000)*Užs3!L56,0)+(IF(Užs3!J56="BESIULIS-2mm",(Užs3!H56/1000)*Užs3!L56,0)))))</f>
        <v>0</v>
      </c>
      <c r="AC17" s="93">
        <f>SUM(IF(Užs3!F56="KLIEN-PVC-04mm",(Užs3!E56/1000)*Užs3!L56,0)+(IF(Užs3!G56="KLIEN-PVC-04mm",(Užs3!E56/1000)*Užs3!L56,0)+(IF(Užs3!I56="KLIEN-PVC-04mm",(Užs3!H56/1000)*Užs3!L56,0)+(IF(Užs3!J56="KLIEN-PVC-04mm",(Užs3!H56/1000)*Užs3!L56,0)))))</f>
        <v>0</v>
      </c>
      <c r="AD17" s="93">
        <f>SUM(IF(Užs3!F56="KLIEN-PVC-06mm",(Užs3!E56/1000)*Užs3!L56,0)+(IF(Užs3!G56="KLIEN-PVC-06mm",(Užs3!E56/1000)*Užs3!L56,0)+(IF(Užs3!I56="KLIEN-PVC-06mm",(Užs3!H56/1000)*Užs3!L56,0)+(IF(Užs3!J56="KLIEN-PVC-06mm",(Užs3!H56/1000)*Užs3!L56,0)))))</f>
        <v>0</v>
      </c>
      <c r="AE17" s="93">
        <f>SUM(IF(Užs3!F56="KLIEN-PVC-08mm",(Užs3!E56/1000)*Užs3!L56,0)+(IF(Užs3!G56="KLIEN-PVC-08mm",(Užs3!E56/1000)*Užs3!L56,0)+(IF(Užs3!I56="KLIEN-PVC-08mm",(Užs3!H56/1000)*Užs3!L56,0)+(IF(Užs3!J56="KLIEN-PVC-08mm",(Užs3!H56/1000)*Užs3!L56,0)))))</f>
        <v>0</v>
      </c>
      <c r="AF17" s="93">
        <f>SUM(IF(Užs3!F56="KLIEN-PVC-1mm",(Užs3!E56/1000)*Užs3!L56,0)+(IF(Užs3!G56="KLIEN-PVC-1mm",(Užs3!E56/1000)*Užs3!L56,0)+(IF(Užs3!I56="KLIEN-PVC-1mm",(Užs3!H56/1000)*Užs3!L56,0)+(IF(Užs3!J56="KLIEN-PVC-1mm",(Užs3!H56/1000)*Užs3!L56,0)))))</f>
        <v>0</v>
      </c>
      <c r="AG17" s="93">
        <f>SUM(IF(Užs3!F56="KLIEN-PVC-2mm",(Užs3!E56/1000)*Užs3!L56,0)+(IF(Užs3!G56="KLIEN-PVC-2mm",(Užs3!E56/1000)*Užs3!L56,0)+(IF(Užs3!I56="KLIEN-PVC-2mm",(Užs3!H56/1000)*Užs3!L56,0)+(IF(Užs3!J56="KLIEN-PVC-2mm",(Užs3!H56/1000)*Užs3!L56,0)))))</f>
        <v>0</v>
      </c>
      <c r="AH17" s="93">
        <f>SUM(IF(Užs3!F56="KLIEN-PVC-42/2mm",(Užs3!E56/1000)*Užs3!L56,0)+(IF(Užs3!G56="KLIEN-PVC-42/2mm",(Užs3!E56/1000)*Užs3!L56,0)+(IF(Užs3!I56="KLIEN-PVC-42/2mm",(Užs3!H56/1000)*Užs3!L56,0)+(IF(Užs3!J56="KLIEN-PVC-42/2mm",(Užs3!H56/1000)*Užs3!L56,0)))))</f>
        <v>0</v>
      </c>
      <c r="AI17" s="315">
        <f>SUM(IF(Užs3!F56="KLIEN-BESIUL-08mm",(Užs3!E56/1000)*Užs3!L56,0)+(IF(Užs3!G56="KLIEN-BESIUL-08mm",(Užs3!E56/1000)*Užs3!L56,0)+(IF(Užs3!I56="KLIEN-BESIUL-08mm",(Užs3!H56/1000)*Užs3!L56,0)+(IF(Užs3!J56="KLIEN-BESIUL-08mm",(Užs3!H56/1000)*Užs3!L56,0)))))</f>
        <v>0</v>
      </c>
      <c r="AJ17" s="315">
        <f>SUM(IF(Užs3!F56="KLIEN-BESIUL-1mm",(Užs3!E56/1000)*Užs3!L56,0)+(IF(Užs3!G56="KLIEN-BESIUL-1mm",(Užs3!E56/1000)*Užs3!L56,0)+(IF(Užs3!I56="KLIEN-BESIUL-1mm",(Užs3!H56/1000)*Užs3!L56,0)+(IF(Užs3!J56="KLIEN-BESIUL-1mm",(Užs3!H56/1000)*Užs3!L56,0)))))</f>
        <v>0</v>
      </c>
      <c r="AK17" s="315">
        <f>SUM(IF(Užs3!F56="KLIEN-BESIUL-2mm",(Užs3!E56/1000)*Užs3!L56,0)+(IF(Užs3!G56="KLIEN-BESIUL-2mm",(Užs3!E56/1000)*Užs3!L56,0)+(IF(Užs3!I56="KLIEN-BESIUL-2mm",(Užs3!H56/1000)*Užs3!L56,0)+(IF(Užs3!J56="KLIEN-BESIUL-2mm",(Užs3!H56/1000)*Užs3!L56,0)))))</f>
        <v>0</v>
      </c>
      <c r="AL17" s="94">
        <f>SUM(IF(Užs3!F56="NE-PL-PVC-04mm",(Užs3!E56/1000)*Užs3!L56,0)+(IF(Užs3!G56="NE-PL-PVC-04mm",(Užs3!E56/1000)*Užs3!L56,0)+(IF(Užs3!I56="NE-PL-PVC-04mm",(Užs3!H56/1000)*Užs3!L56,0)+(IF(Užs3!J56="NE-PL-PVC-04mm",(Užs3!H56/1000)*Užs3!L56,0)))))</f>
        <v>0</v>
      </c>
      <c r="AM17" s="94">
        <f>SUM(IF(Užs3!F56="NE-PL-PVC-06mm",(Užs3!E56/1000)*Užs3!L56,0)+(IF(Užs3!G56="NE-PL-PVC-06mm",(Užs3!E56/1000)*Užs3!L56,0)+(IF(Užs3!I56="NE-PL-PVC-06mm",(Užs3!H56/1000)*Užs3!L56,0)+(IF(Užs3!J56="NE-PL-PVC-06mm",(Užs3!H56/1000)*Užs3!L56,0)))))</f>
        <v>0</v>
      </c>
      <c r="AN17" s="94">
        <f>SUM(IF(Užs3!F56="NE-PL-PVC-08mm",(Užs3!E56/1000)*Užs3!L56,0)+(IF(Užs3!G56="NE-PL-PVC-08mm",(Užs3!E56/1000)*Užs3!L56,0)+(IF(Užs3!I56="NE-PL-PVC-08mm",(Užs3!H56/1000)*Užs3!L56,0)+(IF(Užs3!J56="NE-PL-PVC-08mm",(Užs3!H56/1000)*Užs3!L56,0)))))</f>
        <v>0</v>
      </c>
      <c r="AO17" s="94">
        <f>SUM(IF(Užs3!F56="NE-PL-PVC-1mm",(Užs3!E56/1000)*Užs3!L56,0)+(IF(Užs3!G56="NE-PL-PVC-1mm",(Užs3!E56/1000)*Užs3!L56,0)+(IF(Užs3!I56="NE-PL-PVC-1mm",(Užs3!H56/1000)*Užs3!L56,0)+(IF(Užs3!J56="NE-PL-PVC-1mm",(Užs3!H56/1000)*Užs3!L56,0)))))</f>
        <v>0</v>
      </c>
      <c r="AP17" s="94">
        <f>SUM(IF(Užs3!F56="NE-PL-PVC-2mm",(Užs3!E56/1000)*Užs3!L56,0)+(IF(Užs3!G56="NE-PL-PVC-2mm",(Užs3!E56/1000)*Užs3!L56,0)+(IF(Užs3!I56="NE-PL-PVC-2mm",(Užs3!H56/1000)*Užs3!L56,0)+(IF(Užs3!J56="NE-PL-PVC-2mm",(Užs3!H56/1000)*Užs3!L56,0)))))</f>
        <v>0</v>
      </c>
      <c r="AQ17" s="94">
        <f>SUM(IF(Užs3!F56="NE-PL-PVC-42/2mm",(Užs3!E56/1000)*Užs3!L56,0)+(IF(Užs3!G56="NE-PL-PVC-42/2mm",(Užs3!E56/1000)*Užs3!L56,0)+(IF(Užs3!I56="NE-PL-PVC-42/2mm",(Užs3!H56/1000)*Užs3!L56,0)+(IF(Užs3!J56="NE-PL-PVC-42/2mm",(Užs3!H56/1000)*Užs3!L56,0)))))</f>
        <v>0</v>
      </c>
      <c r="AR17" s="79"/>
    </row>
    <row r="18" spans="1:44" ht="17.100000000000001" customHeight="1">
      <c r="A18" s="79"/>
      <c r="B18" s="233" t="s">
        <v>425</v>
      </c>
      <c r="C18" s="237" t="s">
        <v>425</v>
      </c>
      <c r="D18" s="79"/>
      <c r="E18" s="79"/>
      <c r="F18" s="79"/>
      <c r="G18" s="79"/>
      <c r="H18" s="79"/>
      <c r="I18" s="79"/>
      <c r="J18" s="79"/>
      <c r="K18" s="87">
        <v>17</v>
      </c>
      <c r="L18" s="88">
        <f>Užs3!L57</f>
        <v>0</v>
      </c>
      <c r="M18" s="89">
        <f>(Užs3!E57/1000)*(Užs3!H57/1000)*Užs3!L57</f>
        <v>0</v>
      </c>
      <c r="N18" s="90">
        <f>SUM(IF(Užs3!F57="MEL",(Užs3!E57/1000)*Užs3!L57,0)+(IF(Užs3!G57="MEL",(Užs3!E57/1000)*Užs3!L57,0)+(IF(Užs3!I57="MEL",(Užs3!H57/1000)*Užs3!L57,0)+(IF(Užs3!J57="MEL",(Užs3!H57/1000)*Užs3!L57,0)))))</f>
        <v>0</v>
      </c>
      <c r="O18" s="91">
        <f>SUM(IF(Užs3!F57="MEL-BALTAS",(Užs3!E57/1000)*Užs3!L57,0)+(IF(Užs3!G57="MEL-BALTAS",(Užs3!E57/1000)*Užs3!L57,0)+(IF(Užs3!I57="MEL-BALTAS",(Užs3!H57/1000)*Užs3!L57,0)+(IF(Užs3!J57="MEL-BALTAS",(Užs3!H57/1000)*Užs3!L57,0)))))</f>
        <v>0</v>
      </c>
      <c r="P18" s="91">
        <f>SUM(IF(Užs3!F57="MEL-PILKAS",(Užs3!E57/1000)*Užs3!L57,0)+(IF(Užs3!G57="MEL-PILKAS",(Užs3!E57/1000)*Užs3!L57,0)+(IF(Užs3!I57="MEL-PILKAS",(Užs3!H57/1000)*Užs3!L57,0)+(IF(Užs3!J57="MEL-PILKAS",(Užs3!H57/1000)*Užs3!L57,0)))))</f>
        <v>0</v>
      </c>
      <c r="Q18" s="91">
        <f>SUM(IF(Užs3!F57="MEL-KLIENTO",(Užs3!E57/1000)*Užs3!L57,0)+(IF(Užs3!G57="MEL-KLIENTO",(Užs3!E57/1000)*Užs3!L57,0)+(IF(Užs3!I57="MEL-KLIENTO",(Užs3!H57/1000)*Užs3!L57,0)+(IF(Užs3!J57="MEL-KLIENTO",(Užs3!H57/1000)*Užs3!L57,0)))))</f>
        <v>0</v>
      </c>
      <c r="R18" s="91">
        <f>SUM(IF(Užs3!F57="MEL-NE-PL",(Užs3!E57/1000)*Užs3!L57,0)+(IF(Užs3!G57="MEL-NE-PL",(Užs3!E57/1000)*Užs3!L57,0)+(IF(Užs3!I57="MEL-NE-PL",(Užs3!H57/1000)*Užs3!L57,0)+(IF(Užs3!J57="MEL-NE-PL",(Užs3!H57/1000)*Užs3!L57,0)))))</f>
        <v>0</v>
      </c>
      <c r="S18" s="91">
        <f>SUM(IF(Užs3!F57="MEL-40mm",(Užs3!E57/1000)*Užs3!L57,0)+(IF(Užs3!G57="MEL-40mm",(Užs3!E57/1000)*Užs3!L57,0)+(IF(Užs3!I57="MEL-40mm",(Užs3!H57/1000)*Užs3!L57,0)+(IF(Užs3!J57="MEL-40mm",(Užs3!H57/1000)*Užs3!L57,0)))))</f>
        <v>0</v>
      </c>
      <c r="T18" s="92">
        <f>SUM(IF(Užs3!F57="PVC-04mm",(Užs3!E57/1000)*Užs3!L57,0)+(IF(Užs3!G57="PVC-04mm",(Užs3!E57/1000)*Užs3!L57,0)+(IF(Užs3!I57="PVC-04mm",(Užs3!H57/1000)*Užs3!L57,0)+(IF(Užs3!J57="PVC-04mm",(Užs3!H57/1000)*Užs3!L57,0)))))</f>
        <v>0</v>
      </c>
      <c r="U18" s="92">
        <f>SUM(IF(Užs3!F57="PVC-06mm",(Užs3!E57/1000)*Užs3!L57,0)+(IF(Užs3!G57="PVC-06mm",(Užs3!E57/1000)*Užs3!L57,0)+(IF(Užs3!I57="PVC-06mm",(Užs3!H57/1000)*Užs3!L57,0)+(IF(Užs3!J57="PVC-06mm",(Užs3!H57/1000)*Užs3!L57,0)))))</f>
        <v>0</v>
      </c>
      <c r="V18" s="92">
        <f>SUM(IF(Užs3!F57="PVC-08mm",(Užs3!E57/1000)*Užs3!L57,0)+(IF(Užs3!G57="PVC-08mm",(Užs3!E57/1000)*Užs3!L57,0)+(IF(Užs3!I57="PVC-08mm",(Užs3!H57/1000)*Užs3!L57,0)+(IF(Užs3!J57="PVC-08mm",(Užs3!H57/1000)*Užs3!L57,0)))))</f>
        <v>0</v>
      </c>
      <c r="W18" s="92">
        <f>SUM(IF(Užs3!F57="PVC-1mm",(Užs3!E57/1000)*Užs3!L57,0)+(IF(Užs3!G57="PVC-1mm",(Užs3!E57/1000)*Užs3!L57,0)+(IF(Užs3!I57="PVC-1mm",(Užs3!H57/1000)*Užs3!L57,0)+(IF(Užs3!J57="PVC-1mm",(Užs3!H57/1000)*Užs3!L57,0)))))</f>
        <v>0</v>
      </c>
      <c r="X18" s="92">
        <f>SUM(IF(Užs3!F57="PVC-2mm",(Užs3!E57/1000)*Užs3!L57,0)+(IF(Užs3!G57="PVC-2mm",(Užs3!E57/1000)*Užs3!L57,0)+(IF(Užs3!I57="PVC-2mm",(Užs3!H57/1000)*Užs3!L57,0)+(IF(Užs3!J57="PVC-2mm",(Užs3!H57/1000)*Užs3!L57,0)))))</f>
        <v>0</v>
      </c>
      <c r="Y18" s="92">
        <f>SUM(IF(Užs3!F57="PVC-42/2mm",(Užs3!E57/1000)*Užs3!L57,0)+(IF(Užs3!G57="PVC-42/2mm",(Užs3!E57/1000)*Užs3!L57,0)+(IF(Užs3!I57="PVC-42/2mm",(Užs3!H57/1000)*Užs3!L57,0)+(IF(Užs3!J57="PVC-42/2mm",(Užs3!H57/1000)*Užs3!L57,0)))))</f>
        <v>0</v>
      </c>
      <c r="Z18" s="313">
        <f>SUM(IF(Užs3!F57="BESIULIS-08mm",(Užs3!E57/1000)*Užs3!L57,0)+(IF(Užs3!G57="BESIULIS-08mm",(Užs3!E57/1000)*Užs3!L57,0)+(IF(Užs3!I57="BESIULIS-08mm",(Užs3!H57/1000)*Užs3!L57,0)+(IF(Užs3!J57="BESIULIS-08mm",(Užs3!H57/1000)*Užs3!L57,0)))))</f>
        <v>0</v>
      </c>
      <c r="AA18" s="313">
        <f>SUM(IF(Užs3!F57="BESIULIS-1mm",(Užs3!E57/1000)*Užs3!L57,0)+(IF(Užs3!G57="BESIULIS-1mm",(Užs3!E57/1000)*Užs3!L57,0)+(IF(Užs3!I57="BESIULIS-1mm",(Užs3!H57/1000)*Užs3!L57,0)+(IF(Užs3!J57="BESIULIS-1mm",(Užs3!H57/1000)*Užs3!L57,0)))))</f>
        <v>0</v>
      </c>
      <c r="AB18" s="313">
        <f>SUM(IF(Užs3!F57="BESIULIS-2mm",(Užs3!E57/1000)*Užs3!L57,0)+(IF(Užs3!G57="BESIULIS-2mm",(Užs3!E57/1000)*Užs3!L57,0)+(IF(Užs3!I57="BESIULIS-2mm",(Užs3!H57/1000)*Užs3!L57,0)+(IF(Užs3!J57="BESIULIS-2mm",(Užs3!H57/1000)*Užs3!L57,0)))))</f>
        <v>0</v>
      </c>
      <c r="AC18" s="93">
        <f>SUM(IF(Užs3!F57="KLIEN-PVC-04mm",(Užs3!E57/1000)*Užs3!L57,0)+(IF(Užs3!G57="KLIEN-PVC-04mm",(Užs3!E57/1000)*Užs3!L57,0)+(IF(Užs3!I57="KLIEN-PVC-04mm",(Užs3!H57/1000)*Užs3!L57,0)+(IF(Užs3!J57="KLIEN-PVC-04mm",(Užs3!H57/1000)*Užs3!L57,0)))))</f>
        <v>0</v>
      </c>
      <c r="AD18" s="93">
        <f>SUM(IF(Užs3!F57="KLIEN-PVC-06mm",(Užs3!E57/1000)*Užs3!L57,0)+(IF(Užs3!G57="KLIEN-PVC-06mm",(Užs3!E57/1000)*Užs3!L57,0)+(IF(Užs3!I57="KLIEN-PVC-06mm",(Užs3!H57/1000)*Užs3!L57,0)+(IF(Užs3!J57="KLIEN-PVC-06mm",(Užs3!H57/1000)*Užs3!L57,0)))))</f>
        <v>0</v>
      </c>
      <c r="AE18" s="93">
        <f>SUM(IF(Užs3!F57="KLIEN-PVC-08mm",(Užs3!E57/1000)*Užs3!L57,0)+(IF(Užs3!G57="KLIEN-PVC-08mm",(Užs3!E57/1000)*Užs3!L57,0)+(IF(Užs3!I57="KLIEN-PVC-08mm",(Užs3!H57/1000)*Užs3!L57,0)+(IF(Užs3!J57="KLIEN-PVC-08mm",(Užs3!H57/1000)*Užs3!L57,0)))))</f>
        <v>0</v>
      </c>
      <c r="AF18" s="93">
        <f>SUM(IF(Užs3!F57="KLIEN-PVC-1mm",(Užs3!E57/1000)*Užs3!L57,0)+(IF(Užs3!G57="KLIEN-PVC-1mm",(Užs3!E57/1000)*Užs3!L57,0)+(IF(Užs3!I57="KLIEN-PVC-1mm",(Užs3!H57/1000)*Užs3!L57,0)+(IF(Užs3!J57="KLIEN-PVC-1mm",(Užs3!H57/1000)*Užs3!L57,0)))))</f>
        <v>0</v>
      </c>
      <c r="AG18" s="93">
        <f>SUM(IF(Užs3!F57="KLIEN-PVC-2mm",(Užs3!E57/1000)*Užs3!L57,0)+(IF(Užs3!G57="KLIEN-PVC-2mm",(Užs3!E57/1000)*Užs3!L57,0)+(IF(Užs3!I57="KLIEN-PVC-2mm",(Užs3!H57/1000)*Užs3!L57,0)+(IF(Užs3!J57="KLIEN-PVC-2mm",(Užs3!H57/1000)*Užs3!L57,0)))))</f>
        <v>0</v>
      </c>
      <c r="AH18" s="93">
        <f>SUM(IF(Užs3!F57="KLIEN-PVC-42/2mm",(Užs3!E57/1000)*Užs3!L57,0)+(IF(Užs3!G57="KLIEN-PVC-42/2mm",(Užs3!E57/1000)*Užs3!L57,0)+(IF(Užs3!I57="KLIEN-PVC-42/2mm",(Užs3!H57/1000)*Užs3!L57,0)+(IF(Užs3!J57="KLIEN-PVC-42/2mm",(Užs3!H57/1000)*Užs3!L57,0)))))</f>
        <v>0</v>
      </c>
      <c r="AI18" s="315">
        <f>SUM(IF(Užs3!F57="KLIEN-BESIUL-08mm",(Užs3!E57/1000)*Užs3!L57,0)+(IF(Užs3!G57="KLIEN-BESIUL-08mm",(Užs3!E57/1000)*Užs3!L57,0)+(IF(Užs3!I57="KLIEN-BESIUL-08mm",(Užs3!H57/1000)*Užs3!L57,0)+(IF(Užs3!J57="KLIEN-BESIUL-08mm",(Užs3!H57/1000)*Užs3!L57,0)))))</f>
        <v>0</v>
      </c>
      <c r="AJ18" s="315">
        <f>SUM(IF(Užs3!F57="KLIEN-BESIUL-1mm",(Užs3!E57/1000)*Užs3!L57,0)+(IF(Užs3!G57="KLIEN-BESIUL-1mm",(Užs3!E57/1000)*Užs3!L57,0)+(IF(Užs3!I57="KLIEN-BESIUL-1mm",(Užs3!H57/1000)*Užs3!L57,0)+(IF(Užs3!J57="KLIEN-BESIUL-1mm",(Užs3!H57/1000)*Užs3!L57,0)))))</f>
        <v>0</v>
      </c>
      <c r="AK18" s="315">
        <f>SUM(IF(Užs3!F57="KLIEN-BESIUL-2mm",(Užs3!E57/1000)*Užs3!L57,0)+(IF(Užs3!G57="KLIEN-BESIUL-2mm",(Užs3!E57/1000)*Užs3!L57,0)+(IF(Užs3!I57="KLIEN-BESIUL-2mm",(Užs3!H57/1000)*Užs3!L57,0)+(IF(Užs3!J57="KLIEN-BESIUL-2mm",(Užs3!H57/1000)*Užs3!L57,0)))))</f>
        <v>0</v>
      </c>
      <c r="AL18" s="94">
        <f>SUM(IF(Užs3!F57="NE-PL-PVC-04mm",(Užs3!E57/1000)*Užs3!L57,0)+(IF(Užs3!G57="NE-PL-PVC-04mm",(Užs3!E57/1000)*Užs3!L57,0)+(IF(Užs3!I57="NE-PL-PVC-04mm",(Užs3!H57/1000)*Užs3!L57,0)+(IF(Užs3!J57="NE-PL-PVC-04mm",(Užs3!H57/1000)*Užs3!L57,0)))))</f>
        <v>0</v>
      </c>
      <c r="AM18" s="94">
        <f>SUM(IF(Užs3!F57="NE-PL-PVC-06mm",(Užs3!E57/1000)*Užs3!L57,0)+(IF(Užs3!G57="NE-PL-PVC-06mm",(Užs3!E57/1000)*Užs3!L57,0)+(IF(Užs3!I57="NE-PL-PVC-06mm",(Užs3!H57/1000)*Užs3!L57,0)+(IF(Užs3!J57="NE-PL-PVC-06mm",(Užs3!H57/1000)*Užs3!L57,0)))))</f>
        <v>0</v>
      </c>
      <c r="AN18" s="94">
        <f>SUM(IF(Užs3!F57="NE-PL-PVC-08mm",(Užs3!E57/1000)*Užs3!L57,0)+(IF(Užs3!G57="NE-PL-PVC-08mm",(Užs3!E57/1000)*Užs3!L57,0)+(IF(Užs3!I57="NE-PL-PVC-08mm",(Užs3!H57/1000)*Užs3!L57,0)+(IF(Užs3!J57="NE-PL-PVC-08mm",(Užs3!H57/1000)*Užs3!L57,0)))))</f>
        <v>0</v>
      </c>
      <c r="AO18" s="94">
        <f>SUM(IF(Užs3!F57="NE-PL-PVC-1mm",(Užs3!E57/1000)*Užs3!L57,0)+(IF(Užs3!G57="NE-PL-PVC-1mm",(Užs3!E57/1000)*Užs3!L57,0)+(IF(Užs3!I57="NE-PL-PVC-1mm",(Užs3!H57/1000)*Užs3!L57,0)+(IF(Užs3!J57="NE-PL-PVC-1mm",(Užs3!H57/1000)*Užs3!L57,0)))))</f>
        <v>0</v>
      </c>
      <c r="AP18" s="94">
        <f>SUM(IF(Užs3!F57="NE-PL-PVC-2mm",(Užs3!E57/1000)*Užs3!L57,0)+(IF(Užs3!G57="NE-PL-PVC-2mm",(Užs3!E57/1000)*Užs3!L57,0)+(IF(Užs3!I57="NE-PL-PVC-2mm",(Užs3!H57/1000)*Užs3!L57,0)+(IF(Užs3!J57="NE-PL-PVC-2mm",(Užs3!H57/1000)*Užs3!L57,0)))))</f>
        <v>0</v>
      </c>
      <c r="AQ18" s="94">
        <f>SUM(IF(Užs3!F57="NE-PL-PVC-42/2mm",(Užs3!E57/1000)*Užs3!L57,0)+(IF(Užs3!G57="NE-PL-PVC-42/2mm",(Užs3!E57/1000)*Užs3!L57,0)+(IF(Užs3!I57="NE-PL-PVC-42/2mm",(Užs3!H57/1000)*Užs3!L57,0)+(IF(Užs3!J57="NE-PL-PVC-42/2mm",(Užs3!H57/1000)*Užs3!L57,0)))))</f>
        <v>0</v>
      </c>
      <c r="AR18" s="79"/>
    </row>
    <row r="19" spans="1:44" ht="17.100000000000001" customHeight="1">
      <c r="A19" s="79"/>
      <c r="B19" s="233" t="s">
        <v>41</v>
      </c>
      <c r="C19" s="236" t="s">
        <v>432</v>
      </c>
      <c r="D19" s="79"/>
      <c r="E19" s="79"/>
      <c r="F19" s="79"/>
      <c r="G19" s="79"/>
      <c r="H19" s="79"/>
      <c r="I19" s="79"/>
      <c r="J19" s="79"/>
      <c r="K19" s="87">
        <v>18</v>
      </c>
      <c r="L19" s="88">
        <f>Užs3!L58</f>
        <v>0</v>
      </c>
      <c r="M19" s="89">
        <f>(Užs3!E58/1000)*(Užs3!H58/1000)*Užs3!L58</f>
        <v>0</v>
      </c>
      <c r="N19" s="90">
        <f>SUM(IF(Užs3!F58="MEL",(Užs3!E58/1000)*Užs3!L58,0)+(IF(Užs3!G58="MEL",(Užs3!E58/1000)*Užs3!L58,0)+(IF(Užs3!I58="MEL",(Užs3!H58/1000)*Užs3!L58,0)+(IF(Užs3!J58="MEL",(Užs3!H58/1000)*Užs3!L58,0)))))</f>
        <v>0</v>
      </c>
      <c r="O19" s="91">
        <f>SUM(IF(Užs3!F58="MEL-BALTAS",(Užs3!E58/1000)*Užs3!L58,0)+(IF(Užs3!G58="MEL-BALTAS",(Užs3!E58/1000)*Užs3!L58,0)+(IF(Užs3!I58="MEL-BALTAS",(Užs3!H58/1000)*Užs3!L58,0)+(IF(Užs3!J58="MEL-BALTAS",(Užs3!H58/1000)*Užs3!L58,0)))))</f>
        <v>0</v>
      </c>
      <c r="P19" s="91">
        <f>SUM(IF(Užs3!F58="MEL-PILKAS",(Užs3!E58/1000)*Užs3!L58,0)+(IF(Užs3!G58="MEL-PILKAS",(Užs3!E58/1000)*Užs3!L58,0)+(IF(Užs3!I58="MEL-PILKAS",(Užs3!H58/1000)*Užs3!L58,0)+(IF(Užs3!J58="MEL-PILKAS",(Užs3!H58/1000)*Užs3!L58,0)))))</f>
        <v>0</v>
      </c>
      <c r="Q19" s="91">
        <f>SUM(IF(Užs3!F58="MEL-KLIENTO",(Užs3!E58/1000)*Užs3!L58,0)+(IF(Užs3!G58="MEL-KLIENTO",(Užs3!E58/1000)*Užs3!L58,0)+(IF(Užs3!I58="MEL-KLIENTO",(Užs3!H58/1000)*Užs3!L58,0)+(IF(Užs3!J58="MEL-KLIENTO",(Užs3!H58/1000)*Užs3!L58,0)))))</f>
        <v>0</v>
      </c>
      <c r="R19" s="91">
        <f>SUM(IF(Užs3!F58="MEL-NE-PL",(Užs3!E58/1000)*Užs3!L58,0)+(IF(Užs3!G58="MEL-NE-PL",(Užs3!E58/1000)*Užs3!L58,0)+(IF(Užs3!I58="MEL-NE-PL",(Užs3!H58/1000)*Užs3!L58,0)+(IF(Užs3!J58="MEL-NE-PL",(Užs3!H58/1000)*Užs3!L58,0)))))</f>
        <v>0</v>
      </c>
      <c r="S19" s="91">
        <f>SUM(IF(Užs3!F58="MEL-40mm",(Užs3!E58/1000)*Užs3!L58,0)+(IF(Užs3!G58="MEL-40mm",(Užs3!E58/1000)*Užs3!L58,0)+(IF(Užs3!I58="MEL-40mm",(Užs3!H58/1000)*Užs3!L58,0)+(IF(Užs3!J58="MEL-40mm",(Užs3!H58/1000)*Užs3!L58,0)))))</f>
        <v>0</v>
      </c>
      <c r="T19" s="92">
        <f>SUM(IF(Užs3!F58="PVC-04mm",(Užs3!E58/1000)*Užs3!L58,0)+(IF(Užs3!G58="PVC-04mm",(Užs3!E58/1000)*Užs3!L58,0)+(IF(Užs3!I58="PVC-04mm",(Užs3!H58/1000)*Užs3!L58,0)+(IF(Užs3!J58="PVC-04mm",(Užs3!H58/1000)*Užs3!L58,0)))))</f>
        <v>0</v>
      </c>
      <c r="U19" s="92">
        <f>SUM(IF(Užs3!F58="PVC-06mm",(Užs3!E58/1000)*Užs3!L58,0)+(IF(Užs3!G58="PVC-06mm",(Užs3!E58/1000)*Užs3!L58,0)+(IF(Užs3!I58="PVC-06mm",(Užs3!H58/1000)*Užs3!L58,0)+(IF(Užs3!J58="PVC-06mm",(Užs3!H58/1000)*Užs3!L58,0)))))</f>
        <v>0</v>
      </c>
      <c r="V19" s="92">
        <f>SUM(IF(Užs3!F58="PVC-08mm",(Užs3!E58/1000)*Užs3!L58,0)+(IF(Užs3!G58="PVC-08mm",(Užs3!E58/1000)*Užs3!L58,0)+(IF(Užs3!I58="PVC-08mm",(Užs3!H58/1000)*Užs3!L58,0)+(IF(Užs3!J58="PVC-08mm",(Užs3!H58/1000)*Užs3!L58,0)))))</f>
        <v>0</v>
      </c>
      <c r="W19" s="92">
        <f>SUM(IF(Užs3!F58="PVC-1mm",(Užs3!E58/1000)*Užs3!L58,0)+(IF(Užs3!G58="PVC-1mm",(Užs3!E58/1000)*Užs3!L58,0)+(IF(Užs3!I58="PVC-1mm",(Užs3!H58/1000)*Užs3!L58,0)+(IF(Užs3!J58="PVC-1mm",(Užs3!H58/1000)*Užs3!L58,0)))))</f>
        <v>0</v>
      </c>
      <c r="X19" s="92">
        <f>SUM(IF(Užs3!F58="PVC-2mm",(Užs3!E58/1000)*Užs3!L58,0)+(IF(Užs3!G58="PVC-2mm",(Užs3!E58/1000)*Užs3!L58,0)+(IF(Užs3!I58="PVC-2mm",(Užs3!H58/1000)*Užs3!L58,0)+(IF(Užs3!J58="PVC-2mm",(Užs3!H58/1000)*Užs3!L58,0)))))</f>
        <v>0</v>
      </c>
      <c r="Y19" s="92">
        <f>SUM(IF(Užs3!F58="PVC-42/2mm",(Užs3!E58/1000)*Užs3!L58,0)+(IF(Užs3!G58="PVC-42/2mm",(Užs3!E58/1000)*Užs3!L58,0)+(IF(Užs3!I58="PVC-42/2mm",(Užs3!H58/1000)*Užs3!L58,0)+(IF(Užs3!J58="PVC-42/2mm",(Užs3!H58/1000)*Užs3!L58,0)))))</f>
        <v>0</v>
      </c>
      <c r="Z19" s="313">
        <f>SUM(IF(Užs3!F58="BESIULIS-08mm",(Užs3!E58/1000)*Užs3!L58,0)+(IF(Užs3!G58="BESIULIS-08mm",(Užs3!E58/1000)*Užs3!L58,0)+(IF(Užs3!I58="BESIULIS-08mm",(Užs3!H58/1000)*Užs3!L58,0)+(IF(Užs3!J58="BESIULIS-08mm",(Užs3!H58/1000)*Užs3!L58,0)))))</f>
        <v>0</v>
      </c>
      <c r="AA19" s="313">
        <f>SUM(IF(Užs3!F58="BESIULIS-1mm",(Užs3!E58/1000)*Užs3!L58,0)+(IF(Užs3!G58="BESIULIS-1mm",(Užs3!E58/1000)*Užs3!L58,0)+(IF(Užs3!I58="BESIULIS-1mm",(Užs3!H58/1000)*Užs3!L58,0)+(IF(Užs3!J58="BESIULIS-1mm",(Užs3!H58/1000)*Užs3!L58,0)))))</f>
        <v>0</v>
      </c>
      <c r="AB19" s="313">
        <f>SUM(IF(Užs3!F58="BESIULIS-2mm",(Užs3!E58/1000)*Užs3!L58,0)+(IF(Užs3!G58="BESIULIS-2mm",(Užs3!E58/1000)*Užs3!L58,0)+(IF(Užs3!I58="BESIULIS-2mm",(Užs3!H58/1000)*Užs3!L58,0)+(IF(Užs3!J58="BESIULIS-2mm",(Užs3!H58/1000)*Užs3!L58,0)))))</f>
        <v>0</v>
      </c>
      <c r="AC19" s="93">
        <f>SUM(IF(Užs3!F58="KLIEN-PVC-04mm",(Užs3!E58/1000)*Užs3!L58,0)+(IF(Užs3!G58="KLIEN-PVC-04mm",(Užs3!E58/1000)*Užs3!L58,0)+(IF(Užs3!I58="KLIEN-PVC-04mm",(Užs3!H58/1000)*Užs3!L58,0)+(IF(Užs3!J58="KLIEN-PVC-04mm",(Užs3!H58/1000)*Užs3!L58,0)))))</f>
        <v>0</v>
      </c>
      <c r="AD19" s="93">
        <f>SUM(IF(Užs3!F58="KLIEN-PVC-06mm",(Užs3!E58/1000)*Užs3!L58,0)+(IF(Užs3!G58="KLIEN-PVC-06mm",(Užs3!E58/1000)*Užs3!L58,0)+(IF(Užs3!I58="KLIEN-PVC-06mm",(Užs3!H58/1000)*Užs3!L58,0)+(IF(Užs3!J58="KLIEN-PVC-06mm",(Užs3!H58/1000)*Užs3!L58,0)))))</f>
        <v>0</v>
      </c>
      <c r="AE19" s="93">
        <f>SUM(IF(Užs3!F58="KLIEN-PVC-08mm",(Užs3!E58/1000)*Užs3!L58,0)+(IF(Užs3!G58="KLIEN-PVC-08mm",(Užs3!E58/1000)*Užs3!L58,0)+(IF(Užs3!I58="KLIEN-PVC-08mm",(Užs3!H58/1000)*Užs3!L58,0)+(IF(Užs3!J58="KLIEN-PVC-08mm",(Užs3!H58/1000)*Užs3!L58,0)))))</f>
        <v>0</v>
      </c>
      <c r="AF19" s="93">
        <f>SUM(IF(Užs3!F58="KLIEN-PVC-1mm",(Užs3!E58/1000)*Užs3!L58,0)+(IF(Užs3!G58="KLIEN-PVC-1mm",(Užs3!E58/1000)*Užs3!L58,0)+(IF(Užs3!I58="KLIEN-PVC-1mm",(Užs3!H58/1000)*Užs3!L58,0)+(IF(Užs3!J58="KLIEN-PVC-1mm",(Užs3!H58/1000)*Užs3!L58,0)))))</f>
        <v>0</v>
      </c>
      <c r="AG19" s="93">
        <f>SUM(IF(Užs3!F58="KLIEN-PVC-2mm",(Užs3!E58/1000)*Užs3!L58,0)+(IF(Užs3!G58="KLIEN-PVC-2mm",(Užs3!E58/1000)*Užs3!L58,0)+(IF(Užs3!I58="KLIEN-PVC-2mm",(Užs3!H58/1000)*Užs3!L58,0)+(IF(Užs3!J58="KLIEN-PVC-2mm",(Užs3!H58/1000)*Užs3!L58,0)))))</f>
        <v>0</v>
      </c>
      <c r="AH19" s="93">
        <f>SUM(IF(Užs3!F58="KLIEN-PVC-42/2mm",(Užs3!E58/1000)*Užs3!L58,0)+(IF(Užs3!G58="KLIEN-PVC-42/2mm",(Užs3!E58/1000)*Užs3!L58,0)+(IF(Užs3!I58="KLIEN-PVC-42/2mm",(Užs3!H58/1000)*Užs3!L58,0)+(IF(Užs3!J58="KLIEN-PVC-42/2mm",(Užs3!H58/1000)*Užs3!L58,0)))))</f>
        <v>0</v>
      </c>
      <c r="AI19" s="315">
        <f>SUM(IF(Užs3!F58="KLIEN-BESIUL-08mm",(Užs3!E58/1000)*Užs3!L58,0)+(IF(Užs3!G58="KLIEN-BESIUL-08mm",(Užs3!E58/1000)*Užs3!L58,0)+(IF(Užs3!I58="KLIEN-BESIUL-08mm",(Užs3!H58/1000)*Užs3!L58,0)+(IF(Užs3!J58="KLIEN-BESIUL-08mm",(Užs3!H58/1000)*Užs3!L58,0)))))</f>
        <v>0</v>
      </c>
      <c r="AJ19" s="315">
        <f>SUM(IF(Užs3!F58="KLIEN-BESIUL-1mm",(Užs3!E58/1000)*Užs3!L58,0)+(IF(Užs3!G58="KLIEN-BESIUL-1mm",(Užs3!E58/1000)*Užs3!L58,0)+(IF(Užs3!I58="KLIEN-BESIUL-1mm",(Užs3!H58/1000)*Užs3!L58,0)+(IF(Užs3!J58="KLIEN-BESIUL-1mm",(Užs3!H58/1000)*Užs3!L58,0)))))</f>
        <v>0</v>
      </c>
      <c r="AK19" s="315">
        <f>SUM(IF(Užs3!F58="KLIEN-BESIUL-2mm",(Užs3!E58/1000)*Užs3!L58,0)+(IF(Užs3!G58="KLIEN-BESIUL-2mm",(Užs3!E58/1000)*Užs3!L58,0)+(IF(Užs3!I58="KLIEN-BESIUL-2mm",(Užs3!H58/1000)*Užs3!L58,0)+(IF(Užs3!J58="KLIEN-BESIUL-2mm",(Užs3!H58/1000)*Užs3!L58,0)))))</f>
        <v>0</v>
      </c>
      <c r="AL19" s="94">
        <f>SUM(IF(Užs3!F58="NE-PL-PVC-04mm",(Užs3!E58/1000)*Užs3!L58,0)+(IF(Užs3!G58="NE-PL-PVC-04mm",(Užs3!E58/1000)*Užs3!L58,0)+(IF(Užs3!I58="NE-PL-PVC-04mm",(Užs3!H58/1000)*Užs3!L58,0)+(IF(Užs3!J58="NE-PL-PVC-04mm",(Užs3!H58/1000)*Užs3!L58,0)))))</f>
        <v>0</v>
      </c>
      <c r="AM19" s="94">
        <f>SUM(IF(Užs3!F58="NE-PL-PVC-06mm",(Užs3!E58/1000)*Užs3!L58,0)+(IF(Užs3!G58="NE-PL-PVC-06mm",(Užs3!E58/1000)*Užs3!L58,0)+(IF(Užs3!I58="NE-PL-PVC-06mm",(Užs3!H58/1000)*Užs3!L58,0)+(IF(Užs3!J58="NE-PL-PVC-06mm",(Užs3!H58/1000)*Užs3!L58,0)))))</f>
        <v>0</v>
      </c>
      <c r="AN19" s="94">
        <f>SUM(IF(Užs3!F58="NE-PL-PVC-08mm",(Užs3!E58/1000)*Užs3!L58,0)+(IF(Užs3!G58="NE-PL-PVC-08mm",(Užs3!E58/1000)*Užs3!L58,0)+(IF(Užs3!I58="NE-PL-PVC-08mm",(Užs3!H58/1000)*Užs3!L58,0)+(IF(Užs3!J58="NE-PL-PVC-08mm",(Užs3!H58/1000)*Užs3!L58,0)))))</f>
        <v>0</v>
      </c>
      <c r="AO19" s="94">
        <f>SUM(IF(Užs3!F58="NE-PL-PVC-1mm",(Užs3!E58/1000)*Užs3!L58,0)+(IF(Užs3!G58="NE-PL-PVC-1mm",(Užs3!E58/1000)*Užs3!L58,0)+(IF(Užs3!I58="NE-PL-PVC-1mm",(Užs3!H58/1000)*Užs3!L58,0)+(IF(Užs3!J58="NE-PL-PVC-1mm",(Užs3!H58/1000)*Užs3!L58,0)))))</f>
        <v>0</v>
      </c>
      <c r="AP19" s="94">
        <f>SUM(IF(Užs3!F58="NE-PL-PVC-2mm",(Užs3!E58/1000)*Užs3!L58,0)+(IF(Užs3!G58="NE-PL-PVC-2mm",(Užs3!E58/1000)*Užs3!L58,0)+(IF(Užs3!I58="NE-PL-PVC-2mm",(Užs3!H58/1000)*Užs3!L58,0)+(IF(Užs3!J58="NE-PL-PVC-2mm",(Užs3!H58/1000)*Užs3!L58,0)))))</f>
        <v>0</v>
      </c>
      <c r="AQ19" s="94">
        <f>SUM(IF(Užs3!F58="NE-PL-PVC-42/2mm",(Užs3!E58/1000)*Užs3!L58,0)+(IF(Užs3!G58="NE-PL-PVC-42/2mm",(Užs3!E58/1000)*Užs3!L58,0)+(IF(Užs3!I58="NE-PL-PVC-42/2mm",(Užs3!H58/1000)*Užs3!L58,0)+(IF(Užs3!J58="NE-PL-PVC-42/2mm",(Užs3!H58/1000)*Užs3!L58,0)))))</f>
        <v>0</v>
      </c>
      <c r="AR19" s="79"/>
    </row>
    <row r="20" spans="1:44" ht="17.100000000000001" customHeight="1">
      <c r="A20" s="79"/>
      <c r="B20" s="233" t="s">
        <v>43</v>
      </c>
      <c r="C20" s="236" t="s">
        <v>433</v>
      </c>
      <c r="D20" s="79"/>
      <c r="E20" s="79"/>
      <c r="F20" s="79"/>
      <c r="G20" s="79"/>
      <c r="H20" s="79"/>
      <c r="I20" s="79"/>
      <c r="J20" s="79"/>
      <c r="K20" s="87">
        <v>19</v>
      </c>
      <c r="L20" s="88">
        <f>Užs3!L59</f>
        <v>0</v>
      </c>
      <c r="M20" s="89">
        <f>(Užs3!E59/1000)*(Užs3!H59/1000)*Užs3!L59</f>
        <v>0</v>
      </c>
      <c r="N20" s="90">
        <f>SUM(IF(Užs3!F59="MEL",(Užs3!E59/1000)*Užs3!L59,0)+(IF(Užs3!G59="MEL",(Užs3!E59/1000)*Užs3!L59,0)+(IF(Užs3!I59="MEL",(Užs3!H59/1000)*Užs3!L59,0)+(IF(Užs3!J59="MEL",(Užs3!H59/1000)*Užs3!L59,0)))))</f>
        <v>0</v>
      </c>
      <c r="O20" s="91">
        <f>SUM(IF(Užs3!F59="MEL-BALTAS",(Užs3!E59/1000)*Užs3!L59,0)+(IF(Užs3!G59="MEL-BALTAS",(Užs3!E59/1000)*Užs3!L59,0)+(IF(Užs3!I59="MEL-BALTAS",(Užs3!H59/1000)*Užs3!L59,0)+(IF(Užs3!J59="MEL-BALTAS",(Užs3!H59/1000)*Užs3!L59,0)))))</f>
        <v>0</v>
      </c>
      <c r="P20" s="91">
        <f>SUM(IF(Užs3!F59="MEL-PILKAS",(Užs3!E59/1000)*Užs3!L59,0)+(IF(Užs3!G59="MEL-PILKAS",(Užs3!E59/1000)*Užs3!L59,0)+(IF(Užs3!I59="MEL-PILKAS",(Užs3!H59/1000)*Užs3!L59,0)+(IF(Užs3!J59="MEL-PILKAS",(Užs3!H59/1000)*Užs3!L59,0)))))</f>
        <v>0</v>
      </c>
      <c r="Q20" s="91">
        <f>SUM(IF(Užs3!F59="MEL-KLIENTO",(Užs3!E59/1000)*Užs3!L59,0)+(IF(Užs3!G59="MEL-KLIENTO",(Užs3!E59/1000)*Užs3!L59,0)+(IF(Užs3!I59="MEL-KLIENTO",(Užs3!H59/1000)*Užs3!L59,0)+(IF(Užs3!J59="MEL-KLIENTO",(Užs3!H59/1000)*Užs3!L59,0)))))</f>
        <v>0</v>
      </c>
      <c r="R20" s="91">
        <f>SUM(IF(Užs3!F59="MEL-NE-PL",(Užs3!E59/1000)*Užs3!L59,0)+(IF(Užs3!G59="MEL-NE-PL",(Užs3!E59/1000)*Užs3!L59,0)+(IF(Užs3!I59="MEL-NE-PL",(Užs3!H59/1000)*Užs3!L59,0)+(IF(Užs3!J59="MEL-NE-PL",(Užs3!H59/1000)*Užs3!L59,0)))))</f>
        <v>0</v>
      </c>
      <c r="S20" s="91">
        <f>SUM(IF(Užs3!F59="MEL-40mm",(Užs3!E59/1000)*Užs3!L59,0)+(IF(Užs3!G59="MEL-40mm",(Užs3!E59/1000)*Užs3!L59,0)+(IF(Užs3!I59="MEL-40mm",(Užs3!H59/1000)*Užs3!L59,0)+(IF(Užs3!J59="MEL-40mm",(Užs3!H59/1000)*Užs3!L59,0)))))</f>
        <v>0</v>
      </c>
      <c r="T20" s="92">
        <f>SUM(IF(Užs3!F59="PVC-04mm",(Užs3!E59/1000)*Užs3!L59,0)+(IF(Užs3!G59="PVC-04mm",(Užs3!E59/1000)*Užs3!L59,0)+(IF(Užs3!I59="PVC-04mm",(Užs3!H59/1000)*Užs3!L59,0)+(IF(Užs3!J59="PVC-04mm",(Užs3!H59/1000)*Užs3!L59,0)))))</f>
        <v>0</v>
      </c>
      <c r="U20" s="92">
        <f>SUM(IF(Užs3!F59="PVC-06mm",(Užs3!E59/1000)*Užs3!L59,0)+(IF(Užs3!G59="PVC-06mm",(Užs3!E59/1000)*Užs3!L59,0)+(IF(Užs3!I59="PVC-06mm",(Užs3!H59/1000)*Užs3!L59,0)+(IF(Užs3!J59="PVC-06mm",(Užs3!H59/1000)*Užs3!L59,0)))))</f>
        <v>0</v>
      </c>
      <c r="V20" s="92">
        <f>SUM(IF(Užs3!F59="PVC-08mm",(Užs3!E59/1000)*Užs3!L59,0)+(IF(Užs3!G59="PVC-08mm",(Užs3!E59/1000)*Užs3!L59,0)+(IF(Užs3!I59="PVC-08mm",(Užs3!H59/1000)*Užs3!L59,0)+(IF(Užs3!J59="PVC-08mm",(Užs3!H59/1000)*Užs3!L59,0)))))</f>
        <v>0</v>
      </c>
      <c r="W20" s="92">
        <f>SUM(IF(Užs3!F59="PVC-1mm",(Užs3!E59/1000)*Užs3!L59,0)+(IF(Užs3!G59="PVC-1mm",(Užs3!E59/1000)*Užs3!L59,0)+(IF(Užs3!I59="PVC-1mm",(Užs3!H59/1000)*Užs3!L59,0)+(IF(Užs3!J59="PVC-1mm",(Užs3!H59/1000)*Užs3!L59,0)))))</f>
        <v>0</v>
      </c>
      <c r="X20" s="92">
        <f>SUM(IF(Užs3!F59="PVC-2mm",(Užs3!E59/1000)*Užs3!L59,0)+(IF(Užs3!G59="PVC-2mm",(Užs3!E59/1000)*Užs3!L59,0)+(IF(Užs3!I59="PVC-2mm",(Užs3!H59/1000)*Užs3!L59,0)+(IF(Užs3!J59="PVC-2mm",(Užs3!H59/1000)*Užs3!L59,0)))))</f>
        <v>0</v>
      </c>
      <c r="Y20" s="92">
        <f>SUM(IF(Užs3!F59="PVC-42/2mm",(Užs3!E59/1000)*Užs3!L59,0)+(IF(Užs3!G59="PVC-42/2mm",(Užs3!E59/1000)*Užs3!L59,0)+(IF(Užs3!I59="PVC-42/2mm",(Užs3!H59/1000)*Užs3!L59,0)+(IF(Užs3!J59="PVC-42/2mm",(Užs3!H59/1000)*Užs3!L59,0)))))</f>
        <v>0</v>
      </c>
      <c r="Z20" s="313">
        <f>SUM(IF(Užs3!F59="BESIULIS-08mm",(Užs3!E59/1000)*Užs3!L59,0)+(IF(Užs3!G59="BESIULIS-08mm",(Užs3!E59/1000)*Užs3!L59,0)+(IF(Užs3!I59="BESIULIS-08mm",(Užs3!H59/1000)*Užs3!L59,0)+(IF(Užs3!J59="BESIULIS-08mm",(Užs3!H59/1000)*Užs3!L59,0)))))</f>
        <v>0</v>
      </c>
      <c r="AA20" s="313">
        <f>SUM(IF(Užs3!F59="BESIULIS-1mm",(Užs3!E59/1000)*Užs3!L59,0)+(IF(Užs3!G59="BESIULIS-1mm",(Užs3!E59/1000)*Užs3!L59,0)+(IF(Užs3!I59="BESIULIS-1mm",(Užs3!H59/1000)*Užs3!L59,0)+(IF(Užs3!J59="BESIULIS-1mm",(Užs3!H59/1000)*Užs3!L59,0)))))</f>
        <v>0</v>
      </c>
      <c r="AB20" s="313">
        <f>SUM(IF(Užs3!F59="BESIULIS-2mm",(Užs3!E59/1000)*Užs3!L59,0)+(IF(Užs3!G59="BESIULIS-2mm",(Užs3!E59/1000)*Užs3!L59,0)+(IF(Užs3!I59="BESIULIS-2mm",(Užs3!H59/1000)*Užs3!L59,0)+(IF(Užs3!J59="BESIULIS-2mm",(Užs3!H59/1000)*Užs3!L59,0)))))</f>
        <v>0</v>
      </c>
      <c r="AC20" s="93">
        <f>SUM(IF(Užs3!F59="KLIEN-PVC-04mm",(Užs3!E59/1000)*Užs3!L59,0)+(IF(Užs3!G59="KLIEN-PVC-04mm",(Užs3!E59/1000)*Užs3!L59,0)+(IF(Užs3!I59="KLIEN-PVC-04mm",(Užs3!H59/1000)*Užs3!L59,0)+(IF(Užs3!J59="KLIEN-PVC-04mm",(Užs3!H59/1000)*Užs3!L59,0)))))</f>
        <v>0</v>
      </c>
      <c r="AD20" s="93">
        <f>SUM(IF(Užs3!F59="KLIEN-PVC-06mm",(Užs3!E59/1000)*Užs3!L59,0)+(IF(Užs3!G59="KLIEN-PVC-06mm",(Užs3!E59/1000)*Užs3!L59,0)+(IF(Užs3!I59="KLIEN-PVC-06mm",(Užs3!H59/1000)*Užs3!L59,0)+(IF(Užs3!J59="KLIEN-PVC-06mm",(Užs3!H59/1000)*Užs3!L59,0)))))</f>
        <v>0</v>
      </c>
      <c r="AE20" s="93">
        <f>SUM(IF(Užs3!F59="KLIEN-PVC-08mm",(Užs3!E59/1000)*Užs3!L59,0)+(IF(Užs3!G59="KLIEN-PVC-08mm",(Užs3!E59/1000)*Užs3!L59,0)+(IF(Užs3!I59="KLIEN-PVC-08mm",(Užs3!H59/1000)*Užs3!L59,0)+(IF(Užs3!J59="KLIEN-PVC-08mm",(Užs3!H59/1000)*Užs3!L59,0)))))</f>
        <v>0</v>
      </c>
      <c r="AF20" s="93">
        <f>SUM(IF(Užs3!F59="KLIEN-PVC-1mm",(Užs3!E59/1000)*Užs3!L59,0)+(IF(Užs3!G59="KLIEN-PVC-1mm",(Užs3!E59/1000)*Užs3!L59,0)+(IF(Užs3!I59="KLIEN-PVC-1mm",(Užs3!H59/1000)*Užs3!L59,0)+(IF(Užs3!J59="KLIEN-PVC-1mm",(Užs3!H59/1000)*Užs3!L59,0)))))</f>
        <v>0</v>
      </c>
      <c r="AG20" s="93">
        <f>SUM(IF(Užs3!F59="KLIEN-PVC-2mm",(Užs3!E59/1000)*Užs3!L59,0)+(IF(Užs3!G59="KLIEN-PVC-2mm",(Užs3!E59/1000)*Užs3!L59,0)+(IF(Užs3!I59="KLIEN-PVC-2mm",(Užs3!H59/1000)*Užs3!L59,0)+(IF(Užs3!J59="KLIEN-PVC-2mm",(Užs3!H59/1000)*Užs3!L59,0)))))</f>
        <v>0</v>
      </c>
      <c r="AH20" s="93">
        <f>SUM(IF(Užs3!F59="KLIEN-PVC-42/2mm",(Užs3!E59/1000)*Užs3!L59,0)+(IF(Užs3!G59="KLIEN-PVC-42/2mm",(Užs3!E59/1000)*Užs3!L59,0)+(IF(Užs3!I59="KLIEN-PVC-42/2mm",(Užs3!H59/1000)*Užs3!L59,0)+(IF(Užs3!J59="KLIEN-PVC-42/2mm",(Užs3!H59/1000)*Užs3!L59,0)))))</f>
        <v>0</v>
      </c>
      <c r="AI20" s="315">
        <f>SUM(IF(Užs3!F59="KLIEN-BESIUL-08mm",(Užs3!E59/1000)*Užs3!L59,0)+(IF(Užs3!G59="KLIEN-BESIUL-08mm",(Užs3!E59/1000)*Užs3!L59,0)+(IF(Užs3!I59="KLIEN-BESIUL-08mm",(Užs3!H59/1000)*Užs3!L59,0)+(IF(Užs3!J59="KLIEN-BESIUL-08mm",(Užs3!H59/1000)*Užs3!L59,0)))))</f>
        <v>0</v>
      </c>
      <c r="AJ20" s="315">
        <f>SUM(IF(Užs3!F59="KLIEN-BESIUL-1mm",(Užs3!E59/1000)*Užs3!L59,0)+(IF(Užs3!G59="KLIEN-BESIUL-1mm",(Užs3!E59/1000)*Užs3!L59,0)+(IF(Užs3!I59="KLIEN-BESIUL-1mm",(Užs3!H59/1000)*Užs3!L59,0)+(IF(Užs3!J59="KLIEN-BESIUL-1mm",(Užs3!H59/1000)*Užs3!L59,0)))))</f>
        <v>0</v>
      </c>
      <c r="AK20" s="315">
        <f>SUM(IF(Užs3!F59="KLIEN-BESIUL-2mm",(Užs3!E59/1000)*Užs3!L59,0)+(IF(Užs3!G59="KLIEN-BESIUL-2mm",(Užs3!E59/1000)*Užs3!L59,0)+(IF(Užs3!I59="KLIEN-BESIUL-2mm",(Užs3!H59/1000)*Užs3!L59,0)+(IF(Užs3!J59="KLIEN-BESIUL-2mm",(Užs3!H59/1000)*Užs3!L59,0)))))</f>
        <v>0</v>
      </c>
      <c r="AL20" s="94">
        <f>SUM(IF(Užs3!F59="NE-PL-PVC-04mm",(Užs3!E59/1000)*Užs3!L59,0)+(IF(Užs3!G59="NE-PL-PVC-04mm",(Užs3!E59/1000)*Užs3!L59,0)+(IF(Užs3!I59="NE-PL-PVC-04mm",(Užs3!H59/1000)*Užs3!L59,0)+(IF(Užs3!J59="NE-PL-PVC-04mm",(Užs3!H59/1000)*Užs3!L59,0)))))</f>
        <v>0</v>
      </c>
      <c r="AM20" s="94">
        <f>SUM(IF(Užs3!F59="NE-PL-PVC-06mm",(Užs3!E59/1000)*Užs3!L59,0)+(IF(Užs3!G59="NE-PL-PVC-06mm",(Užs3!E59/1000)*Užs3!L59,0)+(IF(Užs3!I59="NE-PL-PVC-06mm",(Užs3!H59/1000)*Užs3!L59,0)+(IF(Užs3!J59="NE-PL-PVC-06mm",(Užs3!H59/1000)*Užs3!L59,0)))))</f>
        <v>0</v>
      </c>
      <c r="AN20" s="94">
        <f>SUM(IF(Užs3!F59="NE-PL-PVC-08mm",(Užs3!E59/1000)*Užs3!L59,0)+(IF(Užs3!G59="NE-PL-PVC-08mm",(Užs3!E59/1000)*Užs3!L59,0)+(IF(Užs3!I59="NE-PL-PVC-08mm",(Užs3!H59/1000)*Užs3!L59,0)+(IF(Užs3!J59="NE-PL-PVC-08mm",(Užs3!H59/1000)*Užs3!L59,0)))))</f>
        <v>0</v>
      </c>
      <c r="AO20" s="94">
        <f>SUM(IF(Užs3!F59="NE-PL-PVC-1mm",(Užs3!E59/1000)*Užs3!L59,0)+(IF(Užs3!G59="NE-PL-PVC-1mm",(Užs3!E59/1000)*Užs3!L59,0)+(IF(Užs3!I59="NE-PL-PVC-1mm",(Užs3!H59/1000)*Užs3!L59,0)+(IF(Užs3!J59="NE-PL-PVC-1mm",(Užs3!H59/1000)*Užs3!L59,0)))))</f>
        <v>0</v>
      </c>
      <c r="AP20" s="94">
        <f>SUM(IF(Užs3!F59="NE-PL-PVC-2mm",(Užs3!E59/1000)*Užs3!L59,0)+(IF(Užs3!G59="NE-PL-PVC-2mm",(Užs3!E59/1000)*Užs3!L59,0)+(IF(Užs3!I59="NE-PL-PVC-2mm",(Užs3!H59/1000)*Užs3!L59,0)+(IF(Užs3!J59="NE-PL-PVC-2mm",(Užs3!H59/1000)*Užs3!L59,0)))))</f>
        <v>0</v>
      </c>
      <c r="AQ20" s="94">
        <f>SUM(IF(Užs3!F59="NE-PL-PVC-42/2mm",(Užs3!E59/1000)*Užs3!L59,0)+(IF(Užs3!G59="NE-PL-PVC-42/2mm",(Užs3!E59/1000)*Užs3!L59,0)+(IF(Užs3!I59="NE-PL-PVC-42/2mm",(Užs3!H59/1000)*Užs3!L59,0)+(IF(Užs3!J59="NE-PL-PVC-42/2mm",(Užs3!H59/1000)*Užs3!L59,0)))))</f>
        <v>0</v>
      </c>
      <c r="AR20" s="79"/>
    </row>
    <row r="21" spans="1:44" ht="17.100000000000001" customHeight="1">
      <c r="A21" s="79"/>
      <c r="B21" s="233" t="s">
        <v>45</v>
      </c>
      <c r="C21" s="236" t="s">
        <v>434</v>
      </c>
      <c r="D21" s="79"/>
      <c r="E21" s="79"/>
      <c r="F21" s="79"/>
      <c r="G21" s="79"/>
      <c r="H21" s="79"/>
      <c r="I21" s="79"/>
      <c r="J21" s="79"/>
      <c r="K21" s="87">
        <v>20</v>
      </c>
      <c r="L21" s="88">
        <f>Užs3!L60</f>
        <v>0</v>
      </c>
      <c r="M21" s="89">
        <f>(Užs3!E60/1000)*(Užs3!H60/1000)*Užs3!L60</f>
        <v>0</v>
      </c>
      <c r="N21" s="90">
        <f>SUM(IF(Užs3!F60="MEL",(Užs3!E60/1000)*Užs3!L60,0)+(IF(Užs3!G60="MEL",(Užs3!E60/1000)*Užs3!L60,0)+(IF(Užs3!I60="MEL",(Užs3!H60/1000)*Užs3!L60,0)+(IF(Užs3!J60="MEL",(Užs3!H60/1000)*Užs3!L60,0)))))</f>
        <v>0</v>
      </c>
      <c r="O21" s="91">
        <f>SUM(IF(Užs3!F60="MEL-BALTAS",(Užs3!E60/1000)*Užs3!L60,0)+(IF(Užs3!G60="MEL-BALTAS",(Užs3!E60/1000)*Užs3!L60,0)+(IF(Užs3!I60="MEL-BALTAS",(Užs3!H60/1000)*Užs3!L60,0)+(IF(Užs3!J60="MEL-BALTAS",(Užs3!H60/1000)*Užs3!L60,0)))))</f>
        <v>0</v>
      </c>
      <c r="P21" s="91">
        <f>SUM(IF(Užs3!F60="MEL-PILKAS",(Užs3!E60/1000)*Užs3!L60,0)+(IF(Užs3!G60="MEL-PILKAS",(Užs3!E60/1000)*Užs3!L60,0)+(IF(Užs3!I60="MEL-PILKAS",(Užs3!H60/1000)*Užs3!L60,0)+(IF(Užs3!J60="MEL-PILKAS",(Užs3!H60/1000)*Užs3!L60,0)))))</f>
        <v>0</v>
      </c>
      <c r="Q21" s="91">
        <f>SUM(IF(Užs3!F60="MEL-KLIENTO",(Užs3!E60/1000)*Užs3!L60,0)+(IF(Užs3!G60="MEL-KLIENTO",(Užs3!E60/1000)*Užs3!L60,0)+(IF(Užs3!I60="MEL-KLIENTO",(Užs3!H60/1000)*Užs3!L60,0)+(IF(Užs3!J60="MEL-KLIENTO",(Užs3!H60/1000)*Užs3!L60,0)))))</f>
        <v>0</v>
      </c>
      <c r="R21" s="91">
        <f>SUM(IF(Užs3!F60="MEL-NE-PL",(Užs3!E60/1000)*Užs3!L60,0)+(IF(Užs3!G60="MEL-NE-PL",(Užs3!E60/1000)*Užs3!L60,0)+(IF(Užs3!I60="MEL-NE-PL",(Užs3!H60/1000)*Užs3!L60,0)+(IF(Užs3!J60="MEL-NE-PL",(Užs3!H60/1000)*Užs3!L60,0)))))</f>
        <v>0</v>
      </c>
      <c r="S21" s="91">
        <f>SUM(IF(Užs3!F60="MEL-40mm",(Užs3!E60/1000)*Užs3!L60,0)+(IF(Užs3!G60="MEL-40mm",(Užs3!E60/1000)*Užs3!L60,0)+(IF(Užs3!I60="MEL-40mm",(Užs3!H60/1000)*Užs3!L60,0)+(IF(Užs3!J60="MEL-40mm",(Užs3!H60/1000)*Užs3!L60,0)))))</f>
        <v>0</v>
      </c>
      <c r="T21" s="92">
        <f>SUM(IF(Užs3!F60="PVC-04mm",(Užs3!E60/1000)*Užs3!L60,0)+(IF(Užs3!G60="PVC-04mm",(Užs3!E60/1000)*Užs3!L60,0)+(IF(Užs3!I60="PVC-04mm",(Užs3!H60/1000)*Užs3!L60,0)+(IF(Užs3!J60="PVC-04mm",(Užs3!H60/1000)*Užs3!L60,0)))))</f>
        <v>0</v>
      </c>
      <c r="U21" s="92">
        <f>SUM(IF(Užs3!F60="PVC-06mm",(Užs3!E60/1000)*Užs3!L60,0)+(IF(Užs3!G60="PVC-06mm",(Užs3!E60/1000)*Užs3!L60,0)+(IF(Užs3!I60="PVC-06mm",(Užs3!H60/1000)*Užs3!L60,0)+(IF(Užs3!J60="PVC-06mm",(Užs3!H60/1000)*Užs3!L60,0)))))</f>
        <v>0</v>
      </c>
      <c r="V21" s="92">
        <f>SUM(IF(Užs3!F60="PVC-08mm",(Užs3!E60/1000)*Užs3!L60,0)+(IF(Užs3!G60="PVC-08mm",(Užs3!E60/1000)*Užs3!L60,0)+(IF(Užs3!I60="PVC-08mm",(Užs3!H60/1000)*Užs3!L60,0)+(IF(Užs3!J60="PVC-08mm",(Užs3!H60/1000)*Užs3!L60,0)))))</f>
        <v>0</v>
      </c>
      <c r="W21" s="92">
        <f>SUM(IF(Užs3!F60="PVC-1mm",(Užs3!E60/1000)*Užs3!L60,0)+(IF(Užs3!G60="PVC-1mm",(Užs3!E60/1000)*Užs3!L60,0)+(IF(Užs3!I60="PVC-1mm",(Užs3!H60/1000)*Užs3!L60,0)+(IF(Užs3!J60="PVC-1mm",(Užs3!H60/1000)*Užs3!L60,0)))))</f>
        <v>0</v>
      </c>
      <c r="X21" s="92">
        <f>SUM(IF(Užs3!F60="PVC-2mm",(Užs3!E60/1000)*Užs3!L60,0)+(IF(Užs3!G60="PVC-2mm",(Užs3!E60/1000)*Užs3!L60,0)+(IF(Užs3!I60="PVC-2mm",(Užs3!H60/1000)*Užs3!L60,0)+(IF(Užs3!J60="PVC-2mm",(Užs3!H60/1000)*Užs3!L60,0)))))</f>
        <v>0</v>
      </c>
      <c r="Y21" s="92">
        <f>SUM(IF(Užs3!F60="PVC-42/2mm",(Užs3!E60/1000)*Užs3!L60,0)+(IF(Užs3!G60="PVC-42/2mm",(Užs3!E60/1000)*Užs3!L60,0)+(IF(Užs3!I60="PVC-42/2mm",(Užs3!H60/1000)*Užs3!L60,0)+(IF(Užs3!J60="PVC-42/2mm",(Užs3!H60/1000)*Užs3!L60,0)))))</f>
        <v>0</v>
      </c>
      <c r="Z21" s="313">
        <f>SUM(IF(Užs3!F60="BESIULIS-08mm",(Užs3!E60/1000)*Užs3!L60,0)+(IF(Užs3!G60="BESIULIS-08mm",(Užs3!E60/1000)*Užs3!L60,0)+(IF(Užs3!I60="BESIULIS-08mm",(Užs3!H60/1000)*Užs3!L60,0)+(IF(Užs3!J60="BESIULIS-08mm",(Užs3!H60/1000)*Užs3!L60,0)))))</f>
        <v>0</v>
      </c>
      <c r="AA21" s="313">
        <f>SUM(IF(Užs3!F60="BESIULIS-1mm",(Užs3!E60/1000)*Užs3!L60,0)+(IF(Užs3!G60="BESIULIS-1mm",(Užs3!E60/1000)*Užs3!L60,0)+(IF(Užs3!I60="BESIULIS-1mm",(Užs3!H60/1000)*Užs3!L60,0)+(IF(Užs3!J60="BESIULIS-1mm",(Užs3!H60/1000)*Užs3!L60,0)))))</f>
        <v>0</v>
      </c>
      <c r="AB21" s="313">
        <f>SUM(IF(Užs3!F60="BESIULIS-2mm",(Užs3!E60/1000)*Užs3!L60,0)+(IF(Užs3!G60="BESIULIS-2mm",(Užs3!E60/1000)*Užs3!L60,0)+(IF(Užs3!I60="BESIULIS-2mm",(Užs3!H60/1000)*Užs3!L60,0)+(IF(Užs3!J60="BESIULIS-2mm",(Užs3!H60/1000)*Užs3!L60,0)))))</f>
        <v>0</v>
      </c>
      <c r="AC21" s="93">
        <f>SUM(IF(Užs3!F60="KLIEN-PVC-04mm",(Užs3!E60/1000)*Užs3!L60,0)+(IF(Užs3!G60="KLIEN-PVC-04mm",(Užs3!E60/1000)*Užs3!L60,0)+(IF(Užs3!I60="KLIEN-PVC-04mm",(Užs3!H60/1000)*Užs3!L60,0)+(IF(Užs3!J60="KLIEN-PVC-04mm",(Užs3!H60/1000)*Užs3!L60,0)))))</f>
        <v>0</v>
      </c>
      <c r="AD21" s="93">
        <f>SUM(IF(Užs3!F60="KLIEN-PVC-06mm",(Užs3!E60/1000)*Užs3!L60,0)+(IF(Užs3!G60="KLIEN-PVC-06mm",(Užs3!E60/1000)*Užs3!L60,0)+(IF(Užs3!I60="KLIEN-PVC-06mm",(Užs3!H60/1000)*Užs3!L60,0)+(IF(Užs3!J60="KLIEN-PVC-06mm",(Užs3!H60/1000)*Užs3!L60,0)))))</f>
        <v>0</v>
      </c>
      <c r="AE21" s="93">
        <f>SUM(IF(Užs3!F60="KLIEN-PVC-08mm",(Užs3!E60/1000)*Užs3!L60,0)+(IF(Užs3!G60="KLIEN-PVC-08mm",(Užs3!E60/1000)*Užs3!L60,0)+(IF(Užs3!I60="KLIEN-PVC-08mm",(Užs3!H60/1000)*Užs3!L60,0)+(IF(Užs3!J60="KLIEN-PVC-08mm",(Užs3!H60/1000)*Užs3!L60,0)))))</f>
        <v>0</v>
      </c>
      <c r="AF21" s="93">
        <f>SUM(IF(Užs3!F60="KLIEN-PVC-1mm",(Užs3!E60/1000)*Užs3!L60,0)+(IF(Užs3!G60="KLIEN-PVC-1mm",(Užs3!E60/1000)*Užs3!L60,0)+(IF(Užs3!I60="KLIEN-PVC-1mm",(Užs3!H60/1000)*Užs3!L60,0)+(IF(Užs3!J60="KLIEN-PVC-1mm",(Užs3!H60/1000)*Užs3!L60,0)))))</f>
        <v>0</v>
      </c>
      <c r="AG21" s="93">
        <f>SUM(IF(Užs3!F60="KLIEN-PVC-2mm",(Užs3!E60/1000)*Užs3!L60,0)+(IF(Užs3!G60="KLIEN-PVC-2mm",(Užs3!E60/1000)*Užs3!L60,0)+(IF(Užs3!I60="KLIEN-PVC-2mm",(Užs3!H60/1000)*Užs3!L60,0)+(IF(Užs3!J60="KLIEN-PVC-2mm",(Užs3!H60/1000)*Užs3!L60,0)))))</f>
        <v>0</v>
      </c>
      <c r="AH21" s="93">
        <f>SUM(IF(Užs3!F60="KLIEN-PVC-42/2mm",(Užs3!E60/1000)*Užs3!L60,0)+(IF(Užs3!G60="KLIEN-PVC-42/2mm",(Užs3!E60/1000)*Užs3!L60,0)+(IF(Užs3!I60="KLIEN-PVC-42/2mm",(Užs3!H60/1000)*Užs3!L60,0)+(IF(Užs3!J60="KLIEN-PVC-42/2mm",(Užs3!H60/1000)*Užs3!L60,0)))))</f>
        <v>0</v>
      </c>
      <c r="AI21" s="315">
        <f>SUM(IF(Užs3!F60="KLIEN-BESIUL-08mm",(Užs3!E60/1000)*Užs3!L60,0)+(IF(Užs3!G60="KLIEN-BESIUL-08mm",(Užs3!E60/1000)*Užs3!L60,0)+(IF(Užs3!I60="KLIEN-BESIUL-08mm",(Užs3!H60/1000)*Užs3!L60,0)+(IF(Užs3!J60="KLIEN-BESIUL-08mm",(Užs3!H60/1000)*Užs3!L60,0)))))</f>
        <v>0</v>
      </c>
      <c r="AJ21" s="315">
        <f>SUM(IF(Užs3!F60="KLIEN-BESIUL-1mm",(Užs3!E60/1000)*Užs3!L60,0)+(IF(Užs3!G60="KLIEN-BESIUL-1mm",(Užs3!E60/1000)*Užs3!L60,0)+(IF(Užs3!I60="KLIEN-BESIUL-1mm",(Užs3!H60/1000)*Užs3!L60,0)+(IF(Užs3!J60="KLIEN-BESIUL-1mm",(Užs3!H60/1000)*Užs3!L60,0)))))</f>
        <v>0</v>
      </c>
      <c r="AK21" s="315">
        <f>SUM(IF(Užs3!F60="KLIEN-BESIUL-2mm",(Užs3!E60/1000)*Užs3!L60,0)+(IF(Užs3!G60="KLIEN-BESIUL-2mm",(Užs3!E60/1000)*Užs3!L60,0)+(IF(Užs3!I60="KLIEN-BESIUL-2mm",(Užs3!H60/1000)*Užs3!L60,0)+(IF(Užs3!J60="KLIEN-BESIUL-2mm",(Užs3!H60/1000)*Užs3!L60,0)))))</f>
        <v>0</v>
      </c>
      <c r="AL21" s="94">
        <f>SUM(IF(Užs3!F60="NE-PL-PVC-04mm",(Užs3!E60/1000)*Užs3!L60,0)+(IF(Užs3!G60="NE-PL-PVC-04mm",(Užs3!E60/1000)*Užs3!L60,0)+(IF(Užs3!I60="NE-PL-PVC-04mm",(Užs3!H60/1000)*Užs3!L60,0)+(IF(Užs3!J60="NE-PL-PVC-04mm",(Užs3!H60/1000)*Užs3!L60,0)))))</f>
        <v>0</v>
      </c>
      <c r="AM21" s="94">
        <f>SUM(IF(Užs3!F60="NE-PL-PVC-06mm",(Užs3!E60/1000)*Užs3!L60,0)+(IF(Užs3!G60="NE-PL-PVC-06mm",(Užs3!E60/1000)*Užs3!L60,0)+(IF(Užs3!I60="NE-PL-PVC-06mm",(Užs3!H60/1000)*Užs3!L60,0)+(IF(Užs3!J60="NE-PL-PVC-06mm",(Užs3!H60/1000)*Užs3!L60,0)))))</f>
        <v>0</v>
      </c>
      <c r="AN21" s="94">
        <f>SUM(IF(Užs3!F60="NE-PL-PVC-08mm",(Užs3!E60/1000)*Užs3!L60,0)+(IF(Užs3!G60="NE-PL-PVC-08mm",(Užs3!E60/1000)*Užs3!L60,0)+(IF(Užs3!I60="NE-PL-PVC-08mm",(Užs3!H60/1000)*Užs3!L60,0)+(IF(Užs3!J60="NE-PL-PVC-08mm",(Užs3!H60/1000)*Užs3!L60,0)))))</f>
        <v>0</v>
      </c>
      <c r="AO21" s="94">
        <f>SUM(IF(Užs3!F60="NE-PL-PVC-1mm",(Užs3!E60/1000)*Užs3!L60,0)+(IF(Užs3!G60="NE-PL-PVC-1mm",(Užs3!E60/1000)*Užs3!L60,0)+(IF(Užs3!I60="NE-PL-PVC-1mm",(Užs3!H60/1000)*Užs3!L60,0)+(IF(Užs3!J60="NE-PL-PVC-1mm",(Užs3!H60/1000)*Užs3!L60,0)))))</f>
        <v>0</v>
      </c>
      <c r="AP21" s="94">
        <f>SUM(IF(Užs3!F60="NE-PL-PVC-2mm",(Užs3!E60/1000)*Užs3!L60,0)+(IF(Užs3!G60="NE-PL-PVC-2mm",(Užs3!E60/1000)*Užs3!L60,0)+(IF(Užs3!I60="NE-PL-PVC-2mm",(Užs3!H60/1000)*Užs3!L60,0)+(IF(Užs3!J60="NE-PL-PVC-2mm",(Užs3!H60/1000)*Užs3!L60,0)))))</f>
        <v>0</v>
      </c>
      <c r="AQ21" s="94">
        <f>SUM(IF(Užs3!F60="NE-PL-PVC-42/2mm",(Užs3!E60/1000)*Užs3!L60,0)+(IF(Užs3!G60="NE-PL-PVC-42/2mm",(Užs3!E60/1000)*Užs3!L60,0)+(IF(Užs3!I60="NE-PL-PVC-42/2mm",(Užs3!H60/1000)*Užs3!L60,0)+(IF(Užs3!J60="NE-PL-PVC-42/2mm",(Užs3!H60/1000)*Užs3!L60,0)))))</f>
        <v>0</v>
      </c>
      <c r="AR21" s="79"/>
    </row>
    <row r="22" spans="1:44" ht="17.100000000000001" customHeight="1">
      <c r="A22" s="79"/>
      <c r="B22" s="233" t="s">
        <v>47</v>
      </c>
      <c r="C22" s="236" t="s">
        <v>435</v>
      </c>
      <c r="D22" s="79"/>
      <c r="E22" s="79"/>
      <c r="F22" s="79"/>
      <c r="G22" s="79"/>
      <c r="H22" s="79"/>
      <c r="I22" s="79"/>
      <c r="J22" s="79"/>
      <c r="K22" s="87">
        <v>21</v>
      </c>
      <c r="L22" s="88">
        <f>Užs3!L61</f>
        <v>0</v>
      </c>
      <c r="M22" s="89">
        <f>(Užs3!E61/1000)*(Užs3!H61/1000)*Užs3!L61</f>
        <v>0</v>
      </c>
      <c r="N22" s="90">
        <f>SUM(IF(Užs3!F61="MEL",(Užs3!E61/1000)*Užs3!L61,0)+(IF(Užs3!G61="MEL",(Užs3!E61/1000)*Užs3!L61,0)+(IF(Užs3!I61="MEL",(Užs3!H61/1000)*Užs3!L61,0)+(IF(Užs3!J61="MEL",(Užs3!H61/1000)*Užs3!L61,0)))))</f>
        <v>0</v>
      </c>
      <c r="O22" s="91">
        <f>SUM(IF(Užs3!F61="MEL-BALTAS",(Užs3!E61/1000)*Užs3!L61,0)+(IF(Užs3!G61="MEL-BALTAS",(Užs3!E61/1000)*Užs3!L61,0)+(IF(Užs3!I61="MEL-BALTAS",(Užs3!H61/1000)*Užs3!L61,0)+(IF(Užs3!J61="MEL-BALTAS",(Užs3!H61/1000)*Užs3!L61,0)))))</f>
        <v>0</v>
      </c>
      <c r="P22" s="91">
        <f>SUM(IF(Užs3!F61="MEL-PILKAS",(Užs3!E61/1000)*Užs3!L61,0)+(IF(Užs3!G61="MEL-PILKAS",(Užs3!E61/1000)*Užs3!L61,0)+(IF(Užs3!I61="MEL-PILKAS",(Užs3!H61/1000)*Užs3!L61,0)+(IF(Užs3!J61="MEL-PILKAS",(Užs3!H61/1000)*Užs3!L61,0)))))</f>
        <v>0</v>
      </c>
      <c r="Q22" s="91">
        <f>SUM(IF(Užs3!F61="MEL-KLIENTO",(Užs3!E61/1000)*Užs3!L61,0)+(IF(Užs3!G61="MEL-KLIENTO",(Užs3!E61/1000)*Užs3!L61,0)+(IF(Užs3!I61="MEL-KLIENTO",(Užs3!H61/1000)*Užs3!L61,0)+(IF(Užs3!J61="MEL-KLIENTO",(Užs3!H61/1000)*Užs3!L61,0)))))</f>
        <v>0</v>
      </c>
      <c r="R22" s="91">
        <f>SUM(IF(Užs3!F61="MEL-NE-PL",(Užs3!E61/1000)*Užs3!L61,0)+(IF(Užs3!G61="MEL-NE-PL",(Užs3!E61/1000)*Užs3!L61,0)+(IF(Užs3!I61="MEL-NE-PL",(Užs3!H61/1000)*Užs3!L61,0)+(IF(Užs3!J61="MEL-NE-PL",(Užs3!H61/1000)*Užs3!L61,0)))))</f>
        <v>0</v>
      </c>
      <c r="S22" s="91">
        <f>SUM(IF(Užs3!F61="MEL-40mm",(Užs3!E61/1000)*Užs3!L61,0)+(IF(Užs3!G61="MEL-40mm",(Užs3!E61/1000)*Užs3!L61,0)+(IF(Užs3!I61="MEL-40mm",(Užs3!H61/1000)*Užs3!L61,0)+(IF(Užs3!J61="MEL-40mm",(Užs3!H61/1000)*Užs3!L61,0)))))</f>
        <v>0</v>
      </c>
      <c r="T22" s="92">
        <f>SUM(IF(Užs3!F61="PVC-04mm",(Užs3!E61/1000)*Užs3!L61,0)+(IF(Užs3!G61="PVC-04mm",(Užs3!E61/1000)*Užs3!L61,0)+(IF(Užs3!I61="PVC-04mm",(Užs3!H61/1000)*Užs3!L61,0)+(IF(Užs3!J61="PVC-04mm",(Užs3!H61/1000)*Užs3!L61,0)))))</f>
        <v>0</v>
      </c>
      <c r="U22" s="92">
        <f>SUM(IF(Užs3!F61="PVC-06mm",(Užs3!E61/1000)*Užs3!L61,0)+(IF(Užs3!G61="PVC-06mm",(Užs3!E61/1000)*Užs3!L61,0)+(IF(Užs3!I61="PVC-06mm",(Užs3!H61/1000)*Užs3!L61,0)+(IF(Užs3!J61="PVC-06mm",(Užs3!H61/1000)*Užs3!L61,0)))))</f>
        <v>0</v>
      </c>
      <c r="V22" s="92">
        <f>SUM(IF(Užs3!F61="PVC-08mm",(Užs3!E61/1000)*Užs3!L61,0)+(IF(Užs3!G61="PVC-08mm",(Užs3!E61/1000)*Užs3!L61,0)+(IF(Užs3!I61="PVC-08mm",(Užs3!H61/1000)*Užs3!L61,0)+(IF(Užs3!J61="PVC-08mm",(Užs3!H61/1000)*Užs3!L61,0)))))</f>
        <v>0</v>
      </c>
      <c r="W22" s="92">
        <f>SUM(IF(Užs3!F61="PVC-1mm",(Užs3!E61/1000)*Užs3!L61,0)+(IF(Užs3!G61="PVC-1mm",(Užs3!E61/1000)*Užs3!L61,0)+(IF(Užs3!I61="PVC-1mm",(Užs3!H61/1000)*Užs3!L61,0)+(IF(Užs3!J61="PVC-1mm",(Užs3!H61/1000)*Užs3!L61,0)))))</f>
        <v>0</v>
      </c>
      <c r="X22" s="92">
        <f>SUM(IF(Užs3!F61="PVC-2mm",(Užs3!E61/1000)*Užs3!L61,0)+(IF(Užs3!G61="PVC-2mm",(Užs3!E61/1000)*Užs3!L61,0)+(IF(Užs3!I61="PVC-2mm",(Užs3!H61/1000)*Užs3!L61,0)+(IF(Užs3!J61="PVC-2mm",(Užs3!H61/1000)*Užs3!L61,0)))))</f>
        <v>0</v>
      </c>
      <c r="Y22" s="92">
        <f>SUM(IF(Užs3!F61="PVC-42/2mm",(Užs3!E61/1000)*Užs3!L61,0)+(IF(Užs3!G61="PVC-42/2mm",(Užs3!E61/1000)*Užs3!L61,0)+(IF(Užs3!I61="PVC-42/2mm",(Užs3!H61/1000)*Užs3!L61,0)+(IF(Užs3!J61="PVC-42/2mm",(Užs3!H61/1000)*Užs3!L61,0)))))</f>
        <v>0</v>
      </c>
      <c r="Z22" s="313">
        <f>SUM(IF(Užs3!F61="BESIULIS-08mm",(Užs3!E61/1000)*Užs3!L61,0)+(IF(Užs3!G61="BESIULIS-08mm",(Užs3!E61/1000)*Užs3!L61,0)+(IF(Užs3!I61="BESIULIS-08mm",(Užs3!H61/1000)*Užs3!L61,0)+(IF(Užs3!J61="BESIULIS-08mm",(Užs3!H61/1000)*Užs3!L61,0)))))</f>
        <v>0</v>
      </c>
      <c r="AA22" s="313">
        <f>SUM(IF(Užs3!F61="BESIULIS-1mm",(Užs3!E61/1000)*Užs3!L61,0)+(IF(Užs3!G61="BESIULIS-1mm",(Užs3!E61/1000)*Užs3!L61,0)+(IF(Užs3!I61="BESIULIS-1mm",(Užs3!H61/1000)*Užs3!L61,0)+(IF(Užs3!J61="BESIULIS-1mm",(Užs3!H61/1000)*Užs3!L61,0)))))</f>
        <v>0</v>
      </c>
      <c r="AB22" s="313">
        <f>SUM(IF(Užs3!F61="BESIULIS-2mm",(Užs3!E61/1000)*Užs3!L61,0)+(IF(Užs3!G61="BESIULIS-2mm",(Užs3!E61/1000)*Užs3!L61,0)+(IF(Užs3!I61="BESIULIS-2mm",(Užs3!H61/1000)*Užs3!L61,0)+(IF(Užs3!J61="BESIULIS-2mm",(Užs3!H61/1000)*Užs3!L61,0)))))</f>
        <v>0</v>
      </c>
      <c r="AC22" s="93">
        <f>SUM(IF(Užs3!F61="KLIEN-PVC-04mm",(Užs3!E61/1000)*Užs3!L61,0)+(IF(Užs3!G61="KLIEN-PVC-04mm",(Užs3!E61/1000)*Užs3!L61,0)+(IF(Užs3!I61="KLIEN-PVC-04mm",(Užs3!H61/1000)*Užs3!L61,0)+(IF(Užs3!J61="KLIEN-PVC-04mm",(Užs3!H61/1000)*Užs3!L61,0)))))</f>
        <v>0</v>
      </c>
      <c r="AD22" s="93">
        <f>SUM(IF(Užs3!F61="KLIEN-PVC-06mm",(Užs3!E61/1000)*Užs3!L61,0)+(IF(Užs3!G61="KLIEN-PVC-06mm",(Užs3!E61/1000)*Užs3!L61,0)+(IF(Užs3!I61="KLIEN-PVC-06mm",(Užs3!H61/1000)*Užs3!L61,0)+(IF(Užs3!J61="KLIEN-PVC-06mm",(Užs3!H61/1000)*Užs3!L61,0)))))</f>
        <v>0</v>
      </c>
      <c r="AE22" s="93">
        <f>SUM(IF(Užs3!F61="KLIEN-PVC-08mm",(Užs3!E61/1000)*Užs3!L61,0)+(IF(Užs3!G61="KLIEN-PVC-08mm",(Užs3!E61/1000)*Užs3!L61,0)+(IF(Užs3!I61="KLIEN-PVC-08mm",(Užs3!H61/1000)*Užs3!L61,0)+(IF(Užs3!J61="KLIEN-PVC-08mm",(Užs3!H61/1000)*Užs3!L61,0)))))</f>
        <v>0</v>
      </c>
      <c r="AF22" s="93">
        <f>SUM(IF(Užs3!F61="KLIEN-PVC-1mm",(Užs3!E61/1000)*Užs3!L61,0)+(IF(Užs3!G61="KLIEN-PVC-1mm",(Užs3!E61/1000)*Užs3!L61,0)+(IF(Užs3!I61="KLIEN-PVC-1mm",(Užs3!H61/1000)*Užs3!L61,0)+(IF(Užs3!J61="KLIEN-PVC-1mm",(Užs3!H61/1000)*Užs3!L61,0)))))</f>
        <v>0</v>
      </c>
      <c r="AG22" s="93">
        <f>SUM(IF(Užs3!F61="KLIEN-PVC-2mm",(Užs3!E61/1000)*Užs3!L61,0)+(IF(Užs3!G61="KLIEN-PVC-2mm",(Užs3!E61/1000)*Užs3!L61,0)+(IF(Užs3!I61="KLIEN-PVC-2mm",(Užs3!H61/1000)*Užs3!L61,0)+(IF(Užs3!J61="KLIEN-PVC-2mm",(Užs3!H61/1000)*Užs3!L61,0)))))</f>
        <v>0</v>
      </c>
      <c r="AH22" s="93">
        <f>SUM(IF(Užs3!F61="KLIEN-PVC-42/2mm",(Užs3!E61/1000)*Užs3!L61,0)+(IF(Užs3!G61="KLIEN-PVC-42/2mm",(Užs3!E61/1000)*Užs3!L61,0)+(IF(Užs3!I61="KLIEN-PVC-42/2mm",(Užs3!H61/1000)*Užs3!L61,0)+(IF(Užs3!J61="KLIEN-PVC-42/2mm",(Užs3!H61/1000)*Užs3!L61,0)))))</f>
        <v>0</v>
      </c>
      <c r="AI22" s="315">
        <f>SUM(IF(Užs3!F61="KLIEN-BESIUL-08mm",(Užs3!E61/1000)*Užs3!L61,0)+(IF(Užs3!G61="KLIEN-BESIUL-08mm",(Užs3!E61/1000)*Užs3!L61,0)+(IF(Užs3!I61="KLIEN-BESIUL-08mm",(Užs3!H61/1000)*Užs3!L61,0)+(IF(Užs3!J61="KLIEN-BESIUL-08mm",(Užs3!H61/1000)*Užs3!L61,0)))))</f>
        <v>0</v>
      </c>
      <c r="AJ22" s="315">
        <f>SUM(IF(Užs3!F61="KLIEN-BESIUL-1mm",(Užs3!E61/1000)*Užs3!L61,0)+(IF(Užs3!G61="KLIEN-BESIUL-1mm",(Užs3!E61/1000)*Užs3!L61,0)+(IF(Užs3!I61="KLIEN-BESIUL-1mm",(Užs3!H61/1000)*Užs3!L61,0)+(IF(Užs3!J61="KLIEN-BESIUL-1mm",(Užs3!H61/1000)*Užs3!L61,0)))))</f>
        <v>0</v>
      </c>
      <c r="AK22" s="315">
        <f>SUM(IF(Užs3!F61="KLIEN-BESIUL-2mm",(Užs3!E61/1000)*Užs3!L61,0)+(IF(Užs3!G61="KLIEN-BESIUL-2mm",(Užs3!E61/1000)*Užs3!L61,0)+(IF(Užs3!I61="KLIEN-BESIUL-2mm",(Užs3!H61/1000)*Užs3!L61,0)+(IF(Užs3!J61="KLIEN-BESIUL-2mm",(Užs3!H61/1000)*Užs3!L61,0)))))</f>
        <v>0</v>
      </c>
      <c r="AL22" s="94">
        <f>SUM(IF(Užs3!F61="NE-PL-PVC-04mm",(Užs3!E61/1000)*Užs3!L61,0)+(IF(Užs3!G61="NE-PL-PVC-04mm",(Užs3!E61/1000)*Užs3!L61,0)+(IF(Užs3!I61="NE-PL-PVC-04mm",(Užs3!H61/1000)*Užs3!L61,0)+(IF(Užs3!J61="NE-PL-PVC-04mm",(Užs3!H61/1000)*Užs3!L61,0)))))</f>
        <v>0</v>
      </c>
      <c r="AM22" s="94">
        <f>SUM(IF(Užs3!F61="NE-PL-PVC-06mm",(Užs3!E61/1000)*Užs3!L61,0)+(IF(Užs3!G61="NE-PL-PVC-06mm",(Užs3!E61/1000)*Užs3!L61,0)+(IF(Užs3!I61="NE-PL-PVC-06mm",(Užs3!H61/1000)*Užs3!L61,0)+(IF(Užs3!J61="NE-PL-PVC-06mm",(Užs3!H61/1000)*Užs3!L61,0)))))</f>
        <v>0</v>
      </c>
      <c r="AN22" s="94">
        <f>SUM(IF(Užs3!F61="NE-PL-PVC-08mm",(Užs3!E61/1000)*Užs3!L61,0)+(IF(Užs3!G61="NE-PL-PVC-08mm",(Užs3!E61/1000)*Užs3!L61,0)+(IF(Užs3!I61="NE-PL-PVC-08mm",(Užs3!H61/1000)*Užs3!L61,0)+(IF(Užs3!J61="NE-PL-PVC-08mm",(Užs3!H61/1000)*Užs3!L61,0)))))</f>
        <v>0</v>
      </c>
      <c r="AO22" s="94">
        <f>SUM(IF(Užs3!F61="NE-PL-PVC-1mm",(Užs3!E61/1000)*Užs3!L61,0)+(IF(Užs3!G61="NE-PL-PVC-1mm",(Užs3!E61/1000)*Užs3!L61,0)+(IF(Užs3!I61="NE-PL-PVC-1mm",(Užs3!H61/1000)*Užs3!L61,0)+(IF(Užs3!J61="NE-PL-PVC-1mm",(Užs3!H61/1000)*Užs3!L61,0)))))</f>
        <v>0</v>
      </c>
      <c r="AP22" s="94">
        <f>SUM(IF(Užs3!F61="NE-PL-PVC-2mm",(Užs3!E61/1000)*Užs3!L61,0)+(IF(Užs3!G61="NE-PL-PVC-2mm",(Užs3!E61/1000)*Užs3!L61,0)+(IF(Užs3!I61="NE-PL-PVC-2mm",(Užs3!H61/1000)*Užs3!L61,0)+(IF(Užs3!J61="NE-PL-PVC-2mm",(Užs3!H61/1000)*Užs3!L61,0)))))</f>
        <v>0</v>
      </c>
      <c r="AQ22" s="94">
        <f>SUM(IF(Užs3!F61="NE-PL-PVC-42/2mm",(Užs3!E61/1000)*Užs3!L61,0)+(IF(Užs3!G61="NE-PL-PVC-42/2mm",(Užs3!E61/1000)*Užs3!L61,0)+(IF(Užs3!I61="NE-PL-PVC-42/2mm",(Užs3!H61/1000)*Užs3!L61,0)+(IF(Užs3!J61="NE-PL-PVC-42/2mm",(Užs3!H61/1000)*Užs3!L61,0)))))</f>
        <v>0</v>
      </c>
      <c r="AR22" s="79"/>
    </row>
    <row r="23" spans="1:44" ht="17.100000000000001" customHeight="1">
      <c r="A23" s="79"/>
      <c r="B23" s="233" t="s">
        <v>49</v>
      </c>
      <c r="C23" s="236" t="s">
        <v>436</v>
      </c>
      <c r="D23" s="79"/>
      <c r="E23" s="79"/>
      <c r="F23" s="79"/>
      <c r="G23" s="79"/>
      <c r="H23" s="79"/>
      <c r="I23" s="79"/>
      <c r="J23" s="79"/>
      <c r="K23" s="87">
        <v>22</v>
      </c>
      <c r="L23" s="88">
        <f>Užs3!L62</f>
        <v>0</v>
      </c>
      <c r="M23" s="89">
        <f>(Užs3!E62/1000)*(Užs3!H62/1000)*Užs3!L62</f>
        <v>0</v>
      </c>
      <c r="N23" s="90">
        <f>SUM(IF(Užs3!F62="MEL",(Užs3!E62/1000)*Užs3!L62,0)+(IF(Užs3!G62="MEL",(Užs3!E62/1000)*Užs3!L62,0)+(IF(Užs3!I62="MEL",(Užs3!H62/1000)*Užs3!L62,0)+(IF(Užs3!J62="MEL",(Užs3!H62/1000)*Užs3!L62,0)))))</f>
        <v>0</v>
      </c>
      <c r="O23" s="91">
        <f>SUM(IF(Užs3!F62="MEL-BALTAS",(Užs3!E62/1000)*Užs3!L62,0)+(IF(Užs3!G62="MEL-BALTAS",(Užs3!E62/1000)*Užs3!L62,0)+(IF(Užs3!I62="MEL-BALTAS",(Užs3!H62/1000)*Užs3!L62,0)+(IF(Užs3!J62="MEL-BALTAS",(Užs3!H62/1000)*Užs3!L62,0)))))</f>
        <v>0</v>
      </c>
      <c r="P23" s="91">
        <f>SUM(IF(Užs3!F62="MEL-PILKAS",(Užs3!E62/1000)*Užs3!L62,0)+(IF(Užs3!G62="MEL-PILKAS",(Užs3!E62/1000)*Užs3!L62,0)+(IF(Užs3!I62="MEL-PILKAS",(Užs3!H62/1000)*Užs3!L62,0)+(IF(Užs3!J62="MEL-PILKAS",(Užs3!H62/1000)*Užs3!L62,0)))))</f>
        <v>0</v>
      </c>
      <c r="Q23" s="91">
        <f>SUM(IF(Užs3!F62="MEL-KLIENTO",(Užs3!E62/1000)*Užs3!L62,0)+(IF(Užs3!G62="MEL-KLIENTO",(Užs3!E62/1000)*Užs3!L62,0)+(IF(Užs3!I62="MEL-KLIENTO",(Užs3!H62/1000)*Užs3!L62,0)+(IF(Užs3!J62="MEL-KLIENTO",(Užs3!H62/1000)*Užs3!L62,0)))))</f>
        <v>0</v>
      </c>
      <c r="R23" s="91">
        <f>SUM(IF(Užs3!F62="MEL-NE-PL",(Užs3!E62/1000)*Užs3!L62,0)+(IF(Užs3!G62="MEL-NE-PL",(Užs3!E62/1000)*Užs3!L62,0)+(IF(Užs3!I62="MEL-NE-PL",(Užs3!H62/1000)*Užs3!L62,0)+(IF(Užs3!J62="MEL-NE-PL",(Užs3!H62/1000)*Užs3!L62,0)))))</f>
        <v>0</v>
      </c>
      <c r="S23" s="91">
        <f>SUM(IF(Užs3!F62="MEL-40mm",(Užs3!E62/1000)*Užs3!L62,0)+(IF(Užs3!G62="MEL-40mm",(Užs3!E62/1000)*Užs3!L62,0)+(IF(Užs3!I62="MEL-40mm",(Užs3!H62/1000)*Užs3!L62,0)+(IF(Užs3!J62="MEL-40mm",(Užs3!H62/1000)*Užs3!L62,0)))))</f>
        <v>0</v>
      </c>
      <c r="T23" s="92">
        <f>SUM(IF(Užs3!F62="PVC-04mm",(Užs3!E62/1000)*Užs3!L62,0)+(IF(Užs3!G62="PVC-04mm",(Užs3!E62/1000)*Užs3!L62,0)+(IF(Užs3!I62="PVC-04mm",(Užs3!H62/1000)*Užs3!L62,0)+(IF(Užs3!J62="PVC-04mm",(Užs3!H62/1000)*Užs3!L62,0)))))</f>
        <v>0</v>
      </c>
      <c r="U23" s="92">
        <f>SUM(IF(Užs3!F62="PVC-06mm",(Užs3!E62/1000)*Užs3!L62,0)+(IF(Užs3!G62="PVC-06mm",(Užs3!E62/1000)*Užs3!L62,0)+(IF(Užs3!I62="PVC-06mm",(Užs3!H62/1000)*Užs3!L62,0)+(IF(Užs3!J62="PVC-06mm",(Užs3!H62/1000)*Užs3!L62,0)))))</f>
        <v>0</v>
      </c>
      <c r="V23" s="92">
        <f>SUM(IF(Užs3!F62="PVC-08mm",(Užs3!E62/1000)*Užs3!L62,0)+(IF(Užs3!G62="PVC-08mm",(Užs3!E62/1000)*Užs3!L62,0)+(IF(Užs3!I62="PVC-08mm",(Užs3!H62/1000)*Užs3!L62,0)+(IF(Užs3!J62="PVC-08mm",(Užs3!H62/1000)*Užs3!L62,0)))))</f>
        <v>0</v>
      </c>
      <c r="W23" s="92">
        <f>SUM(IF(Užs3!F62="PVC-1mm",(Užs3!E62/1000)*Užs3!L62,0)+(IF(Užs3!G62="PVC-1mm",(Užs3!E62/1000)*Užs3!L62,0)+(IF(Užs3!I62="PVC-1mm",(Užs3!H62/1000)*Užs3!L62,0)+(IF(Užs3!J62="PVC-1mm",(Užs3!H62/1000)*Užs3!L62,0)))))</f>
        <v>0</v>
      </c>
      <c r="X23" s="92">
        <f>SUM(IF(Užs3!F62="PVC-2mm",(Užs3!E62/1000)*Užs3!L62,0)+(IF(Užs3!G62="PVC-2mm",(Užs3!E62/1000)*Užs3!L62,0)+(IF(Užs3!I62="PVC-2mm",(Užs3!H62/1000)*Užs3!L62,0)+(IF(Užs3!J62="PVC-2mm",(Užs3!H62/1000)*Užs3!L62,0)))))</f>
        <v>0</v>
      </c>
      <c r="Y23" s="92">
        <f>SUM(IF(Užs3!F62="PVC-42/2mm",(Užs3!E62/1000)*Užs3!L62,0)+(IF(Užs3!G62="PVC-42/2mm",(Užs3!E62/1000)*Užs3!L62,0)+(IF(Užs3!I62="PVC-42/2mm",(Užs3!H62/1000)*Užs3!L62,0)+(IF(Užs3!J62="PVC-42/2mm",(Užs3!H62/1000)*Užs3!L62,0)))))</f>
        <v>0</v>
      </c>
      <c r="Z23" s="313">
        <f>SUM(IF(Užs3!F62="BESIULIS-08mm",(Užs3!E62/1000)*Užs3!L62,0)+(IF(Užs3!G62="BESIULIS-08mm",(Užs3!E62/1000)*Užs3!L62,0)+(IF(Užs3!I62="BESIULIS-08mm",(Užs3!H62/1000)*Užs3!L62,0)+(IF(Užs3!J62="BESIULIS-08mm",(Užs3!H62/1000)*Užs3!L62,0)))))</f>
        <v>0</v>
      </c>
      <c r="AA23" s="313">
        <f>SUM(IF(Užs3!F62="BESIULIS-1mm",(Užs3!E62/1000)*Užs3!L62,0)+(IF(Užs3!G62="BESIULIS-1mm",(Užs3!E62/1000)*Užs3!L62,0)+(IF(Užs3!I62="BESIULIS-1mm",(Užs3!H62/1000)*Užs3!L62,0)+(IF(Užs3!J62="BESIULIS-1mm",(Užs3!H62/1000)*Užs3!L62,0)))))</f>
        <v>0</v>
      </c>
      <c r="AB23" s="313">
        <f>SUM(IF(Užs3!F62="BESIULIS-2mm",(Užs3!E62/1000)*Užs3!L62,0)+(IF(Užs3!G62="BESIULIS-2mm",(Užs3!E62/1000)*Užs3!L62,0)+(IF(Užs3!I62="BESIULIS-2mm",(Užs3!H62/1000)*Užs3!L62,0)+(IF(Užs3!J62="BESIULIS-2mm",(Užs3!H62/1000)*Užs3!L62,0)))))</f>
        <v>0</v>
      </c>
      <c r="AC23" s="93">
        <f>SUM(IF(Užs3!F62="KLIEN-PVC-04mm",(Užs3!E62/1000)*Užs3!L62,0)+(IF(Užs3!G62="KLIEN-PVC-04mm",(Užs3!E62/1000)*Užs3!L62,0)+(IF(Užs3!I62="KLIEN-PVC-04mm",(Užs3!H62/1000)*Užs3!L62,0)+(IF(Užs3!J62="KLIEN-PVC-04mm",(Užs3!H62/1000)*Užs3!L62,0)))))</f>
        <v>0</v>
      </c>
      <c r="AD23" s="93">
        <f>SUM(IF(Užs3!F62="KLIEN-PVC-06mm",(Užs3!E62/1000)*Užs3!L62,0)+(IF(Užs3!G62="KLIEN-PVC-06mm",(Užs3!E62/1000)*Užs3!L62,0)+(IF(Užs3!I62="KLIEN-PVC-06mm",(Užs3!H62/1000)*Užs3!L62,0)+(IF(Užs3!J62="KLIEN-PVC-06mm",(Užs3!H62/1000)*Užs3!L62,0)))))</f>
        <v>0</v>
      </c>
      <c r="AE23" s="93">
        <f>SUM(IF(Užs3!F62="KLIEN-PVC-08mm",(Užs3!E62/1000)*Užs3!L62,0)+(IF(Užs3!G62="KLIEN-PVC-08mm",(Užs3!E62/1000)*Užs3!L62,0)+(IF(Užs3!I62="KLIEN-PVC-08mm",(Užs3!H62/1000)*Užs3!L62,0)+(IF(Užs3!J62="KLIEN-PVC-08mm",(Užs3!H62/1000)*Užs3!L62,0)))))</f>
        <v>0</v>
      </c>
      <c r="AF23" s="93">
        <f>SUM(IF(Užs3!F62="KLIEN-PVC-1mm",(Užs3!E62/1000)*Užs3!L62,0)+(IF(Užs3!G62="KLIEN-PVC-1mm",(Užs3!E62/1000)*Užs3!L62,0)+(IF(Užs3!I62="KLIEN-PVC-1mm",(Užs3!H62/1000)*Užs3!L62,0)+(IF(Užs3!J62="KLIEN-PVC-1mm",(Užs3!H62/1000)*Užs3!L62,0)))))</f>
        <v>0</v>
      </c>
      <c r="AG23" s="93">
        <f>SUM(IF(Užs3!F62="KLIEN-PVC-2mm",(Užs3!E62/1000)*Užs3!L62,0)+(IF(Užs3!G62="KLIEN-PVC-2mm",(Užs3!E62/1000)*Užs3!L62,0)+(IF(Užs3!I62="KLIEN-PVC-2mm",(Užs3!H62/1000)*Užs3!L62,0)+(IF(Užs3!J62="KLIEN-PVC-2mm",(Užs3!H62/1000)*Užs3!L62,0)))))</f>
        <v>0</v>
      </c>
      <c r="AH23" s="93">
        <f>SUM(IF(Užs3!F62="KLIEN-PVC-42/2mm",(Užs3!E62/1000)*Užs3!L62,0)+(IF(Užs3!G62="KLIEN-PVC-42/2mm",(Užs3!E62/1000)*Užs3!L62,0)+(IF(Užs3!I62="KLIEN-PVC-42/2mm",(Užs3!H62/1000)*Užs3!L62,0)+(IF(Užs3!J62="KLIEN-PVC-42/2mm",(Užs3!H62/1000)*Užs3!L62,0)))))</f>
        <v>0</v>
      </c>
      <c r="AI23" s="315">
        <f>SUM(IF(Užs3!F62="KLIEN-BESIUL-08mm",(Užs3!E62/1000)*Užs3!L62,0)+(IF(Užs3!G62="KLIEN-BESIUL-08mm",(Užs3!E62/1000)*Užs3!L62,0)+(IF(Užs3!I62="KLIEN-BESIUL-08mm",(Užs3!H62/1000)*Užs3!L62,0)+(IF(Užs3!J62="KLIEN-BESIUL-08mm",(Užs3!H62/1000)*Užs3!L62,0)))))</f>
        <v>0</v>
      </c>
      <c r="AJ23" s="315">
        <f>SUM(IF(Užs3!F62="KLIEN-BESIUL-1mm",(Užs3!E62/1000)*Užs3!L62,0)+(IF(Užs3!G62="KLIEN-BESIUL-1mm",(Užs3!E62/1000)*Užs3!L62,0)+(IF(Užs3!I62="KLIEN-BESIUL-1mm",(Užs3!H62/1000)*Užs3!L62,0)+(IF(Užs3!J62="KLIEN-BESIUL-1mm",(Užs3!H62/1000)*Užs3!L62,0)))))</f>
        <v>0</v>
      </c>
      <c r="AK23" s="315">
        <f>SUM(IF(Užs3!F62="KLIEN-BESIUL-2mm",(Užs3!E62/1000)*Užs3!L62,0)+(IF(Užs3!G62="KLIEN-BESIUL-2mm",(Užs3!E62/1000)*Užs3!L62,0)+(IF(Užs3!I62="KLIEN-BESIUL-2mm",(Užs3!H62/1000)*Užs3!L62,0)+(IF(Užs3!J62="KLIEN-BESIUL-2mm",(Užs3!H62/1000)*Užs3!L62,0)))))</f>
        <v>0</v>
      </c>
      <c r="AL23" s="94">
        <f>SUM(IF(Užs3!F62="NE-PL-PVC-04mm",(Užs3!E62/1000)*Užs3!L62,0)+(IF(Užs3!G62="NE-PL-PVC-04mm",(Užs3!E62/1000)*Užs3!L62,0)+(IF(Užs3!I62="NE-PL-PVC-04mm",(Užs3!H62/1000)*Užs3!L62,0)+(IF(Užs3!J62="NE-PL-PVC-04mm",(Užs3!H62/1000)*Užs3!L62,0)))))</f>
        <v>0</v>
      </c>
      <c r="AM23" s="94">
        <f>SUM(IF(Užs3!F62="NE-PL-PVC-06mm",(Užs3!E62/1000)*Užs3!L62,0)+(IF(Užs3!G62="NE-PL-PVC-06mm",(Užs3!E62/1000)*Užs3!L62,0)+(IF(Užs3!I62="NE-PL-PVC-06mm",(Užs3!H62/1000)*Užs3!L62,0)+(IF(Užs3!J62="NE-PL-PVC-06mm",(Užs3!H62/1000)*Užs3!L62,0)))))</f>
        <v>0</v>
      </c>
      <c r="AN23" s="94">
        <f>SUM(IF(Užs3!F62="NE-PL-PVC-08mm",(Užs3!E62/1000)*Užs3!L62,0)+(IF(Užs3!G62="NE-PL-PVC-08mm",(Užs3!E62/1000)*Užs3!L62,0)+(IF(Užs3!I62="NE-PL-PVC-08mm",(Užs3!H62/1000)*Užs3!L62,0)+(IF(Užs3!J62="NE-PL-PVC-08mm",(Užs3!H62/1000)*Užs3!L62,0)))))</f>
        <v>0</v>
      </c>
      <c r="AO23" s="94">
        <f>SUM(IF(Užs3!F62="NE-PL-PVC-1mm",(Užs3!E62/1000)*Užs3!L62,0)+(IF(Užs3!G62="NE-PL-PVC-1mm",(Užs3!E62/1000)*Užs3!L62,0)+(IF(Užs3!I62="NE-PL-PVC-1mm",(Užs3!H62/1000)*Užs3!L62,0)+(IF(Užs3!J62="NE-PL-PVC-1mm",(Užs3!H62/1000)*Užs3!L62,0)))))</f>
        <v>0</v>
      </c>
      <c r="AP23" s="94">
        <f>SUM(IF(Užs3!F62="NE-PL-PVC-2mm",(Užs3!E62/1000)*Užs3!L62,0)+(IF(Užs3!G62="NE-PL-PVC-2mm",(Užs3!E62/1000)*Užs3!L62,0)+(IF(Užs3!I62="NE-PL-PVC-2mm",(Užs3!H62/1000)*Užs3!L62,0)+(IF(Užs3!J62="NE-PL-PVC-2mm",(Užs3!H62/1000)*Užs3!L62,0)))))</f>
        <v>0</v>
      </c>
      <c r="AQ23" s="94">
        <f>SUM(IF(Užs3!F62="NE-PL-PVC-42/2mm",(Užs3!E62/1000)*Užs3!L62,0)+(IF(Užs3!G62="NE-PL-PVC-42/2mm",(Užs3!E62/1000)*Užs3!L62,0)+(IF(Užs3!I62="NE-PL-PVC-42/2mm",(Užs3!H62/1000)*Užs3!L62,0)+(IF(Užs3!J62="NE-PL-PVC-42/2mm",(Užs3!H62/1000)*Užs3!L62,0)))))</f>
        <v>0</v>
      </c>
      <c r="AR23" s="79"/>
    </row>
    <row r="24" spans="1:44" ht="17.100000000000001" customHeight="1">
      <c r="A24" s="79"/>
      <c r="B24" s="233" t="s">
        <v>51</v>
      </c>
      <c r="C24" s="236" t="s">
        <v>437</v>
      </c>
      <c r="D24" s="79"/>
      <c r="E24" s="79"/>
      <c r="F24" s="79"/>
      <c r="G24" s="79"/>
      <c r="H24" s="79"/>
      <c r="I24" s="79"/>
      <c r="J24" s="79"/>
      <c r="K24" s="87">
        <v>23</v>
      </c>
      <c r="L24" s="88">
        <f>Užs3!L63</f>
        <v>0</v>
      </c>
      <c r="M24" s="89">
        <f>(Užs3!E63/1000)*(Užs3!H63/1000)*Užs3!L63</f>
        <v>0</v>
      </c>
      <c r="N24" s="90">
        <f>SUM(IF(Užs3!F63="MEL",(Užs3!E63/1000)*Užs3!L63,0)+(IF(Užs3!G63="MEL",(Užs3!E63/1000)*Užs3!L63,0)+(IF(Užs3!I63="MEL",(Užs3!H63/1000)*Užs3!L63,0)+(IF(Užs3!J63="MEL",(Užs3!H63/1000)*Užs3!L63,0)))))</f>
        <v>0</v>
      </c>
      <c r="O24" s="91">
        <f>SUM(IF(Užs3!F63="MEL-BALTAS",(Užs3!E63/1000)*Užs3!L63,0)+(IF(Užs3!G63="MEL-BALTAS",(Užs3!E63/1000)*Užs3!L63,0)+(IF(Užs3!I63="MEL-BALTAS",(Užs3!H63/1000)*Užs3!L63,0)+(IF(Užs3!J63="MEL-BALTAS",(Užs3!H63/1000)*Užs3!L63,0)))))</f>
        <v>0</v>
      </c>
      <c r="P24" s="91">
        <f>SUM(IF(Užs3!F63="MEL-PILKAS",(Užs3!E63/1000)*Užs3!L63,0)+(IF(Užs3!G63="MEL-PILKAS",(Užs3!E63/1000)*Užs3!L63,0)+(IF(Užs3!I63="MEL-PILKAS",(Užs3!H63/1000)*Užs3!L63,0)+(IF(Užs3!J63="MEL-PILKAS",(Užs3!H63/1000)*Užs3!L63,0)))))</f>
        <v>0</v>
      </c>
      <c r="Q24" s="91">
        <f>SUM(IF(Užs3!F63="MEL-KLIENTO",(Užs3!E63/1000)*Užs3!L63,0)+(IF(Užs3!G63="MEL-KLIENTO",(Užs3!E63/1000)*Užs3!L63,0)+(IF(Užs3!I63="MEL-KLIENTO",(Užs3!H63/1000)*Užs3!L63,0)+(IF(Užs3!J63="MEL-KLIENTO",(Užs3!H63/1000)*Užs3!L63,0)))))</f>
        <v>0</v>
      </c>
      <c r="R24" s="91">
        <f>SUM(IF(Užs3!F63="MEL-NE-PL",(Užs3!E63/1000)*Užs3!L63,0)+(IF(Užs3!G63="MEL-NE-PL",(Užs3!E63/1000)*Užs3!L63,0)+(IF(Užs3!I63="MEL-NE-PL",(Užs3!H63/1000)*Užs3!L63,0)+(IF(Užs3!J63="MEL-NE-PL",(Užs3!H63/1000)*Užs3!L63,0)))))</f>
        <v>0</v>
      </c>
      <c r="S24" s="91">
        <f>SUM(IF(Užs3!F63="MEL-40mm",(Užs3!E63/1000)*Užs3!L63,0)+(IF(Užs3!G63="MEL-40mm",(Užs3!E63/1000)*Užs3!L63,0)+(IF(Užs3!I63="MEL-40mm",(Užs3!H63/1000)*Užs3!L63,0)+(IF(Užs3!J63="MEL-40mm",(Užs3!H63/1000)*Užs3!L63,0)))))</f>
        <v>0</v>
      </c>
      <c r="T24" s="92">
        <f>SUM(IF(Užs3!F63="PVC-04mm",(Užs3!E63/1000)*Užs3!L63,0)+(IF(Užs3!G63="PVC-04mm",(Užs3!E63/1000)*Užs3!L63,0)+(IF(Užs3!I63="PVC-04mm",(Užs3!H63/1000)*Užs3!L63,0)+(IF(Užs3!J63="PVC-04mm",(Užs3!H63/1000)*Užs3!L63,0)))))</f>
        <v>0</v>
      </c>
      <c r="U24" s="92">
        <f>SUM(IF(Užs3!F63="PVC-06mm",(Užs3!E63/1000)*Užs3!L63,0)+(IF(Užs3!G63="PVC-06mm",(Užs3!E63/1000)*Užs3!L63,0)+(IF(Užs3!I63="PVC-06mm",(Užs3!H63/1000)*Užs3!L63,0)+(IF(Užs3!J63="PVC-06mm",(Užs3!H63/1000)*Užs3!L63,0)))))</f>
        <v>0</v>
      </c>
      <c r="V24" s="92">
        <f>SUM(IF(Užs3!F63="PVC-08mm",(Užs3!E63/1000)*Užs3!L63,0)+(IF(Užs3!G63="PVC-08mm",(Užs3!E63/1000)*Užs3!L63,0)+(IF(Užs3!I63="PVC-08mm",(Užs3!H63/1000)*Užs3!L63,0)+(IF(Užs3!J63="PVC-08mm",(Užs3!H63/1000)*Užs3!L63,0)))))</f>
        <v>0</v>
      </c>
      <c r="W24" s="92">
        <f>SUM(IF(Užs3!F63="PVC-1mm",(Užs3!E63/1000)*Užs3!L63,0)+(IF(Užs3!G63="PVC-1mm",(Užs3!E63/1000)*Užs3!L63,0)+(IF(Užs3!I63="PVC-1mm",(Užs3!H63/1000)*Užs3!L63,0)+(IF(Užs3!J63="PVC-1mm",(Užs3!H63/1000)*Užs3!L63,0)))))</f>
        <v>0</v>
      </c>
      <c r="X24" s="92">
        <f>SUM(IF(Užs3!F63="PVC-2mm",(Užs3!E63/1000)*Užs3!L63,0)+(IF(Užs3!G63="PVC-2mm",(Užs3!E63/1000)*Užs3!L63,0)+(IF(Užs3!I63="PVC-2mm",(Užs3!H63/1000)*Užs3!L63,0)+(IF(Užs3!J63="PVC-2mm",(Užs3!H63/1000)*Užs3!L63,0)))))</f>
        <v>0</v>
      </c>
      <c r="Y24" s="92">
        <f>SUM(IF(Užs3!F63="PVC-42/2mm",(Užs3!E63/1000)*Užs3!L63,0)+(IF(Užs3!G63="PVC-42/2mm",(Užs3!E63/1000)*Užs3!L63,0)+(IF(Užs3!I63="PVC-42/2mm",(Užs3!H63/1000)*Užs3!L63,0)+(IF(Užs3!J63="PVC-42/2mm",(Užs3!H63/1000)*Užs3!L63,0)))))</f>
        <v>0</v>
      </c>
      <c r="Z24" s="313">
        <f>SUM(IF(Užs3!F63="BESIULIS-08mm",(Užs3!E63/1000)*Užs3!L63,0)+(IF(Užs3!G63="BESIULIS-08mm",(Užs3!E63/1000)*Užs3!L63,0)+(IF(Užs3!I63="BESIULIS-08mm",(Užs3!H63/1000)*Užs3!L63,0)+(IF(Užs3!J63="BESIULIS-08mm",(Užs3!H63/1000)*Užs3!L63,0)))))</f>
        <v>0</v>
      </c>
      <c r="AA24" s="313">
        <f>SUM(IF(Užs3!F63="BESIULIS-1mm",(Užs3!E63/1000)*Užs3!L63,0)+(IF(Užs3!G63="BESIULIS-1mm",(Užs3!E63/1000)*Užs3!L63,0)+(IF(Užs3!I63="BESIULIS-1mm",(Užs3!H63/1000)*Užs3!L63,0)+(IF(Užs3!J63="BESIULIS-1mm",(Užs3!H63/1000)*Užs3!L63,0)))))</f>
        <v>0</v>
      </c>
      <c r="AB24" s="313">
        <f>SUM(IF(Užs3!F63="BESIULIS-2mm",(Užs3!E63/1000)*Užs3!L63,0)+(IF(Užs3!G63="BESIULIS-2mm",(Užs3!E63/1000)*Užs3!L63,0)+(IF(Užs3!I63="BESIULIS-2mm",(Užs3!H63/1000)*Užs3!L63,0)+(IF(Užs3!J63="BESIULIS-2mm",(Užs3!H63/1000)*Užs3!L63,0)))))</f>
        <v>0</v>
      </c>
      <c r="AC24" s="93">
        <f>SUM(IF(Užs3!F63="KLIEN-PVC-04mm",(Užs3!E63/1000)*Užs3!L63,0)+(IF(Užs3!G63="KLIEN-PVC-04mm",(Užs3!E63/1000)*Užs3!L63,0)+(IF(Užs3!I63="KLIEN-PVC-04mm",(Užs3!H63/1000)*Užs3!L63,0)+(IF(Užs3!J63="KLIEN-PVC-04mm",(Užs3!H63/1000)*Užs3!L63,0)))))</f>
        <v>0</v>
      </c>
      <c r="AD24" s="93">
        <f>SUM(IF(Užs3!F63="KLIEN-PVC-06mm",(Užs3!E63/1000)*Užs3!L63,0)+(IF(Užs3!G63="KLIEN-PVC-06mm",(Užs3!E63/1000)*Užs3!L63,0)+(IF(Užs3!I63="KLIEN-PVC-06mm",(Užs3!H63/1000)*Užs3!L63,0)+(IF(Užs3!J63="KLIEN-PVC-06mm",(Užs3!H63/1000)*Užs3!L63,0)))))</f>
        <v>0</v>
      </c>
      <c r="AE24" s="93">
        <f>SUM(IF(Užs3!F63="KLIEN-PVC-08mm",(Užs3!E63/1000)*Užs3!L63,0)+(IF(Užs3!G63="KLIEN-PVC-08mm",(Užs3!E63/1000)*Užs3!L63,0)+(IF(Užs3!I63="KLIEN-PVC-08mm",(Užs3!H63/1000)*Užs3!L63,0)+(IF(Užs3!J63="KLIEN-PVC-08mm",(Užs3!H63/1000)*Užs3!L63,0)))))</f>
        <v>0</v>
      </c>
      <c r="AF24" s="93">
        <f>SUM(IF(Užs3!F63="KLIEN-PVC-1mm",(Užs3!E63/1000)*Užs3!L63,0)+(IF(Užs3!G63="KLIEN-PVC-1mm",(Užs3!E63/1000)*Užs3!L63,0)+(IF(Užs3!I63="KLIEN-PVC-1mm",(Užs3!H63/1000)*Užs3!L63,0)+(IF(Užs3!J63="KLIEN-PVC-1mm",(Užs3!H63/1000)*Užs3!L63,0)))))</f>
        <v>0</v>
      </c>
      <c r="AG24" s="93">
        <f>SUM(IF(Užs3!F63="KLIEN-PVC-2mm",(Užs3!E63/1000)*Užs3!L63,0)+(IF(Užs3!G63="KLIEN-PVC-2mm",(Užs3!E63/1000)*Užs3!L63,0)+(IF(Užs3!I63="KLIEN-PVC-2mm",(Užs3!H63/1000)*Užs3!L63,0)+(IF(Užs3!J63="KLIEN-PVC-2mm",(Užs3!H63/1000)*Užs3!L63,0)))))</f>
        <v>0</v>
      </c>
      <c r="AH24" s="93">
        <f>SUM(IF(Užs3!F63="KLIEN-PVC-42/2mm",(Užs3!E63/1000)*Užs3!L63,0)+(IF(Užs3!G63="KLIEN-PVC-42/2mm",(Užs3!E63/1000)*Užs3!L63,0)+(IF(Užs3!I63="KLIEN-PVC-42/2mm",(Užs3!H63/1000)*Užs3!L63,0)+(IF(Užs3!J63="KLIEN-PVC-42/2mm",(Užs3!H63/1000)*Užs3!L63,0)))))</f>
        <v>0</v>
      </c>
      <c r="AI24" s="315">
        <f>SUM(IF(Užs3!F63="KLIEN-BESIUL-08mm",(Užs3!E63/1000)*Užs3!L63,0)+(IF(Užs3!G63="KLIEN-BESIUL-08mm",(Užs3!E63/1000)*Užs3!L63,0)+(IF(Užs3!I63="KLIEN-BESIUL-08mm",(Užs3!H63/1000)*Užs3!L63,0)+(IF(Užs3!J63="KLIEN-BESIUL-08mm",(Užs3!H63/1000)*Užs3!L63,0)))))</f>
        <v>0</v>
      </c>
      <c r="AJ24" s="315">
        <f>SUM(IF(Užs3!F63="KLIEN-BESIUL-1mm",(Užs3!E63/1000)*Užs3!L63,0)+(IF(Užs3!G63="KLIEN-BESIUL-1mm",(Užs3!E63/1000)*Užs3!L63,0)+(IF(Užs3!I63="KLIEN-BESIUL-1mm",(Užs3!H63/1000)*Užs3!L63,0)+(IF(Užs3!J63="KLIEN-BESIUL-1mm",(Užs3!H63/1000)*Užs3!L63,0)))))</f>
        <v>0</v>
      </c>
      <c r="AK24" s="315">
        <f>SUM(IF(Užs3!F63="KLIEN-BESIUL-2mm",(Užs3!E63/1000)*Užs3!L63,0)+(IF(Užs3!G63="KLIEN-BESIUL-2mm",(Užs3!E63/1000)*Užs3!L63,0)+(IF(Užs3!I63="KLIEN-BESIUL-2mm",(Užs3!H63/1000)*Užs3!L63,0)+(IF(Užs3!J63="KLIEN-BESIUL-2mm",(Užs3!H63/1000)*Užs3!L63,0)))))</f>
        <v>0</v>
      </c>
      <c r="AL24" s="94">
        <f>SUM(IF(Užs3!F63="NE-PL-PVC-04mm",(Užs3!E63/1000)*Užs3!L63,0)+(IF(Užs3!G63="NE-PL-PVC-04mm",(Užs3!E63/1000)*Užs3!L63,0)+(IF(Užs3!I63="NE-PL-PVC-04mm",(Užs3!H63/1000)*Užs3!L63,0)+(IF(Užs3!J63="NE-PL-PVC-04mm",(Užs3!H63/1000)*Užs3!L63,0)))))</f>
        <v>0</v>
      </c>
      <c r="AM24" s="94">
        <f>SUM(IF(Užs3!F63="NE-PL-PVC-06mm",(Užs3!E63/1000)*Užs3!L63,0)+(IF(Užs3!G63="NE-PL-PVC-06mm",(Užs3!E63/1000)*Užs3!L63,0)+(IF(Užs3!I63="NE-PL-PVC-06mm",(Užs3!H63/1000)*Užs3!L63,0)+(IF(Užs3!J63="NE-PL-PVC-06mm",(Užs3!H63/1000)*Užs3!L63,0)))))</f>
        <v>0</v>
      </c>
      <c r="AN24" s="94">
        <f>SUM(IF(Užs3!F63="NE-PL-PVC-08mm",(Užs3!E63/1000)*Užs3!L63,0)+(IF(Užs3!G63="NE-PL-PVC-08mm",(Užs3!E63/1000)*Užs3!L63,0)+(IF(Užs3!I63="NE-PL-PVC-08mm",(Užs3!H63/1000)*Užs3!L63,0)+(IF(Užs3!J63="NE-PL-PVC-08mm",(Užs3!H63/1000)*Užs3!L63,0)))))</f>
        <v>0</v>
      </c>
      <c r="AO24" s="94">
        <f>SUM(IF(Užs3!F63="NE-PL-PVC-1mm",(Užs3!E63/1000)*Užs3!L63,0)+(IF(Užs3!G63="NE-PL-PVC-1mm",(Užs3!E63/1000)*Užs3!L63,0)+(IF(Užs3!I63="NE-PL-PVC-1mm",(Užs3!H63/1000)*Užs3!L63,0)+(IF(Užs3!J63="NE-PL-PVC-1mm",(Užs3!H63/1000)*Užs3!L63,0)))))</f>
        <v>0</v>
      </c>
      <c r="AP24" s="94">
        <f>SUM(IF(Užs3!F63="NE-PL-PVC-2mm",(Užs3!E63/1000)*Užs3!L63,0)+(IF(Užs3!G63="NE-PL-PVC-2mm",(Užs3!E63/1000)*Užs3!L63,0)+(IF(Užs3!I63="NE-PL-PVC-2mm",(Užs3!H63/1000)*Užs3!L63,0)+(IF(Užs3!J63="NE-PL-PVC-2mm",(Užs3!H63/1000)*Užs3!L63,0)))))</f>
        <v>0</v>
      </c>
      <c r="AQ24" s="94">
        <f>SUM(IF(Užs3!F63="NE-PL-PVC-42/2mm",(Užs3!E63/1000)*Užs3!L63,0)+(IF(Užs3!G63="NE-PL-PVC-42/2mm",(Užs3!E63/1000)*Užs3!L63,0)+(IF(Užs3!I63="NE-PL-PVC-42/2mm",(Užs3!H63/1000)*Užs3!L63,0)+(IF(Užs3!J63="NE-PL-PVC-42/2mm",(Užs3!H63/1000)*Užs3!L63,0)))))</f>
        <v>0</v>
      </c>
      <c r="AR24" s="79"/>
    </row>
    <row r="25" spans="1:44" ht="17.100000000000001" customHeight="1">
      <c r="A25" s="79"/>
      <c r="B25" s="233" t="s">
        <v>735</v>
      </c>
      <c r="C25" s="236" t="s">
        <v>732</v>
      </c>
      <c r="D25" s="79"/>
      <c r="E25" s="79"/>
      <c r="F25" s="79"/>
      <c r="G25" s="79"/>
      <c r="H25" s="79"/>
      <c r="I25" s="79"/>
      <c r="J25" s="79"/>
      <c r="K25" s="87">
        <v>24</v>
      </c>
      <c r="L25" s="88">
        <f>Užs3!L64</f>
        <v>0</v>
      </c>
      <c r="M25" s="89">
        <f>(Užs3!E64/1000)*(Užs3!H64/1000)*Užs3!L64</f>
        <v>0</v>
      </c>
      <c r="N25" s="90">
        <f>SUM(IF(Užs3!F64="MEL",(Užs3!E64/1000)*Užs3!L64,0)+(IF(Užs3!G64="MEL",(Užs3!E64/1000)*Užs3!L64,0)+(IF(Užs3!I64="MEL",(Užs3!H64/1000)*Užs3!L64,0)+(IF(Užs3!J64="MEL",(Užs3!H64/1000)*Užs3!L64,0)))))</f>
        <v>0</v>
      </c>
      <c r="O25" s="91">
        <f>SUM(IF(Užs3!F64="MEL-BALTAS",(Užs3!E64/1000)*Užs3!L64,0)+(IF(Užs3!G64="MEL-BALTAS",(Užs3!E64/1000)*Užs3!L64,0)+(IF(Užs3!I64="MEL-BALTAS",(Užs3!H64/1000)*Užs3!L64,0)+(IF(Užs3!J64="MEL-BALTAS",(Užs3!H64/1000)*Užs3!L64,0)))))</f>
        <v>0</v>
      </c>
      <c r="P25" s="91">
        <f>SUM(IF(Užs3!F64="MEL-PILKAS",(Užs3!E64/1000)*Užs3!L64,0)+(IF(Užs3!G64="MEL-PILKAS",(Užs3!E64/1000)*Užs3!L64,0)+(IF(Užs3!I64="MEL-PILKAS",(Užs3!H64/1000)*Užs3!L64,0)+(IF(Užs3!J64="MEL-PILKAS",(Užs3!H64/1000)*Užs3!L64,0)))))</f>
        <v>0</v>
      </c>
      <c r="Q25" s="91">
        <f>SUM(IF(Užs3!F64="MEL-KLIENTO",(Užs3!E64/1000)*Užs3!L64,0)+(IF(Užs3!G64="MEL-KLIENTO",(Užs3!E64/1000)*Užs3!L64,0)+(IF(Užs3!I64="MEL-KLIENTO",(Užs3!H64/1000)*Užs3!L64,0)+(IF(Užs3!J64="MEL-KLIENTO",(Užs3!H64/1000)*Užs3!L64,0)))))</f>
        <v>0</v>
      </c>
      <c r="R25" s="91">
        <f>SUM(IF(Užs3!F64="MEL-NE-PL",(Užs3!E64/1000)*Užs3!L64,0)+(IF(Užs3!G64="MEL-NE-PL",(Užs3!E64/1000)*Užs3!L64,0)+(IF(Užs3!I64="MEL-NE-PL",(Užs3!H64/1000)*Užs3!L64,0)+(IF(Užs3!J64="MEL-NE-PL",(Užs3!H64/1000)*Užs3!L64,0)))))</f>
        <v>0</v>
      </c>
      <c r="S25" s="91">
        <f>SUM(IF(Užs3!F64="MEL-40mm",(Užs3!E64/1000)*Užs3!L64,0)+(IF(Užs3!G64="MEL-40mm",(Užs3!E64/1000)*Užs3!L64,0)+(IF(Užs3!I64="MEL-40mm",(Užs3!H64/1000)*Užs3!L64,0)+(IF(Užs3!J64="MEL-40mm",(Užs3!H64/1000)*Užs3!L64,0)))))</f>
        <v>0</v>
      </c>
      <c r="T25" s="92">
        <f>SUM(IF(Užs3!F64="PVC-04mm",(Užs3!E64/1000)*Užs3!L64,0)+(IF(Užs3!G64="PVC-04mm",(Užs3!E64/1000)*Užs3!L64,0)+(IF(Užs3!I64="PVC-04mm",(Užs3!H64/1000)*Užs3!L64,0)+(IF(Užs3!J64="PVC-04mm",(Užs3!H64/1000)*Užs3!L64,0)))))</f>
        <v>0</v>
      </c>
      <c r="U25" s="92">
        <f>SUM(IF(Užs3!F64="PVC-06mm",(Užs3!E64/1000)*Užs3!L64,0)+(IF(Užs3!G64="PVC-06mm",(Užs3!E64/1000)*Užs3!L64,0)+(IF(Užs3!I64="PVC-06mm",(Užs3!H64/1000)*Užs3!L64,0)+(IF(Užs3!J64="PVC-06mm",(Užs3!H64/1000)*Užs3!L64,0)))))</f>
        <v>0</v>
      </c>
      <c r="V25" s="92">
        <f>SUM(IF(Užs3!F64="PVC-08mm",(Užs3!E64/1000)*Užs3!L64,0)+(IF(Užs3!G64="PVC-08mm",(Užs3!E64/1000)*Užs3!L64,0)+(IF(Užs3!I64="PVC-08mm",(Užs3!H64/1000)*Užs3!L64,0)+(IF(Užs3!J64="PVC-08mm",(Užs3!H64/1000)*Užs3!L64,0)))))</f>
        <v>0</v>
      </c>
      <c r="W25" s="92">
        <f>SUM(IF(Užs3!F64="PVC-1mm",(Užs3!E64/1000)*Užs3!L64,0)+(IF(Užs3!G64="PVC-1mm",(Užs3!E64/1000)*Užs3!L64,0)+(IF(Užs3!I64="PVC-1mm",(Užs3!H64/1000)*Užs3!L64,0)+(IF(Užs3!J64="PVC-1mm",(Užs3!H64/1000)*Užs3!L64,0)))))</f>
        <v>0</v>
      </c>
      <c r="X25" s="92">
        <f>SUM(IF(Užs3!F64="PVC-2mm",(Užs3!E64/1000)*Užs3!L64,0)+(IF(Užs3!G64="PVC-2mm",(Užs3!E64/1000)*Užs3!L64,0)+(IF(Užs3!I64="PVC-2mm",(Užs3!H64/1000)*Užs3!L64,0)+(IF(Užs3!J64="PVC-2mm",(Užs3!H64/1000)*Užs3!L64,0)))))</f>
        <v>0</v>
      </c>
      <c r="Y25" s="92">
        <f>SUM(IF(Užs3!F64="PVC-42/2mm",(Užs3!E64/1000)*Užs3!L64,0)+(IF(Užs3!G64="PVC-42/2mm",(Užs3!E64/1000)*Užs3!L64,0)+(IF(Užs3!I64="PVC-42/2mm",(Užs3!H64/1000)*Užs3!L64,0)+(IF(Užs3!J64="PVC-42/2mm",(Užs3!H64/1000)*Užs3!L64,0)))))</f>
        <v>0</v>
      </c>
      <c r="Z25" s="313">
        <f>SUM(IF(Užs3!F64="BESIULIS-08mm",(Užs3!E64/1000)*Užs3!L64,0)+(IF(Užs3!G64="BESIULIS-08mm",(Užs3!E64/1000)*Užs3!L64,0)+(IF(Užs3!I64="BESIULIS-08mm",(Užs3!H64/1000)*Užs3!L64,0)+(IF(Užs3!J64="BESIULIS-08mm",(Užs3!H64/1000)*Užs3!L64,0)))))</f>
        <v>0</v>
      </c>
      <c r="AA25" s="313">
        <f>SUM(IF(Užs3!F64="BESIULIS-1mm",(Užs3!E64/1000)*Užs3!L64,0)+(IF(Užs3!G64="BESIULIS-1mm",(Užs3!E64/1000)*Užs3!L64,0)+(IF(Užs3!I64="BESIULIS-1mm",(Užs3!H64/1000)*Užs3!L64,0)+(IF(Užs3!J64="BESIULIS-1mm",(Užs3!H64/1000)*Užs3!L64,0)))))</f>
        <v>0</v>
      </c>
      <c r="AB25" s="313">
        <f>SUM(IF(Užs3!F64="BESIULIS-2mm",(Užs3!E64/1000)*Užs3!L64,0)+(IF(Užs3!G64="BESIULIS-2mm",(Užs3!E64/1000)*Užs3!L64,0)+(IF(Užs3!I64="BESIULIS-2mm",(Užs3!H64/1000)*Užs3!L64,0)+(IF(Užs3!J64="BESIULIS-2mm",(Užs3!H64/1000)*Užs3!L64,0)))))</f>
        <v>0</v>
      </c>
      <c r="AC25" s="93">
        <f>SUM(IF(Užs3!F64="KLIEN-PVC-04mm",(Užs3!E64/1000)*Užs3!L64,0)+(IF(Užs3!G64="KLIEN-PVC-04mm",(Užs3!E64/1000)*Užs3!L64,0)+(IF(Užs3!I64="KLIEN-PVC-04mm",(Užs3!H64/1000)*Užs3!L64,0)+(IF(Užs3!J64="KLIEN-PVC-04mm",(Užs3!H64/1000)*Užs3!L64,0)))))</f>
        <v>0</v>
      </c>
      <c r="AD25" s="93">
        <f>SUM(IF(Užs3!F64="KLIEN-PVC-06mm",(Užs3!E64/1000)*Užs3!L64,0)+(IF(Užs3!G64="KLIEN-PVC-06mm",(Užs3!E64/1000)*Užs3!L64,0)+(IF(Užs3!I64="KLIEN-PVC-06mm",(Užs3!H64/1000)*Užs3!L64,0)+(IF(Užs3!J64="KLIEN-PVC-06mm",(Užs3!H64/1000)*Užs3!L64,0)))))</f>
        <v>0</v>
      </c>
      <c r="AE25" s="93">
        <f>SUM(IF(Užs3!F64="KLIEN-PVC-08mm",(Užs3!E64/1000)*Užs3!L64,0)+(IF(Užs3!G64="KLIEN-PVC-08mm",(Užs3!E64/1000)*Užs3!L64,0)+(IF(Užs3!I64="KLIEN-PVC-08mm",(Užs3!H64/1000)*Užs3!L64,0)+(IF(Užs3!J64="KLIEN-PVC-08mm",(Užs3!H64/1000)*Užs3!L64,0)))))</f>
        <v>0</v>
      </c>
      <c r="AF25" s="93">
        <f>SUM(IF(Užs3!F64="KLIEN-PVC-1mm",(Užs3!E64/1000)*Užs3!L64,0)+(IF(Užs3!G64="KLIEN-PVC-1mm",(Užs3!E64/1000)*Užs3!L64,0)+(IF(Užs3!I64="KLIEN-PVC-1mm",(Užs3!H64/1000)*Užs3!L64,0)+(IF(Užs3!J64="KLIEN-PVC-1mm",(Užs3!H64/1000)*Užs3!L64,0)))))</f>
        <v>0</v>
      </c>
      <c r="AG25" s="93">
        <f>SUM(IF(Užs3!F64="KLIEN-PVC-2mm",(Užs3!E64/1000)*Užs3!L64,0)+(IF(Užs3!G64="KLIEN-PVC-2mm",(Užs3!E64/1000)*Užs3!L64,0)+(IF(Užs3!I64="KLIEN-PVC-2mm",(Užs3!H64/1000)*Užs3!L64,0)+(IF(Užs3!J64="KLIEN-PVC-2mm",(Užs3!H64/1000)*Užs3!L64,0)))))</f>
        <v>0</v>
      </c>
      <c r="AH25" s="93">
        <f>SUM(IF(Užs3!F64="KLIEN-PVC-42/2mm",(Užs3!E64/1000)*Užs3!L64,0)+(IF(Užs3!G64="KLIEN-PVC-42/2mm",(Užs3!E64/1000)*Užs3!L64,0)+(IF(Užs3!I64="KLIEN-PVC-42/2mm",(Užs3!H64/1000)*Užs3!L64,0)+(IF(Užs3!J64="KLIEN-PVC-42/2mm",(Užs3!H64/1000)*Užs3!L64,0)))))</f>
        <v>0</v>
      </c>
      <c r="AI25" s="315">
        <f>SUM(IF(Užs3!F64="KLIEN-BESIUL-08mm",(Užs3!E64/1000)*Užs3!L64,0)+(IF(Užs3!G64="KLIEN-BESIUL-08mm",(Užs3!E64/1000)*Užs3!L64,0)+(IF(Užs3!I64="KLIEN-BESIUL-08mm",(Užs3!H64/1000)*Užs3!L64,0)+(IF(Užs3!J64="KLIEN-BESIUL-08mm",(Užs3!H64/1000)*Užs3!L64,0)))))</f>
        <v>0</v>
      </c>
      <c r="AJ25" s="315">
        <f>SUM(IF(Užs3!F64="KLIEN-BESIUL-1mm",(Užs3!E64/1000)*Užs3!L64,0)+(IF(Užs3!G64="KLIEN-BESIUL-1mm",(Užs3!E64/1000)*Užs3!L64,0)+(IF(Užs3!I64="KLIEN-BESIUL-1mm",(Užs3!H64/1000)*Užs3!L64,0)+(IF(Užs3!J64="KLIEN-BESIUL-1mm",(Užs3!H64/1000)*Užs3!L64,0)))))</f>
        <v>0</v>
      </c>
      <c r="AK25" s="315">
        <f>SUM(IF(Užs3!F64="KLIEN-BESIUL-2mm",(Užs3!E64/1000)*Užs3!L64,0)+(IF(Užs3!G64="KLIEN-BESIUL-2mm",(Užs3!E64/1000)*Užs3!L64,0)+(IF(Užs3!I64="KLIEN-BESIUL-2mm",(Užs3!H64/1000)*Užs3!L64,0)+(IF(Užs3!J64="KLIEN-BESIUL-2mm",(Užs3!H64/1000)*Užs3!L64,0)))))</f>
        <v>0</v>
      </c>
      <c r="AL25" s="94">
        <f>SUM(IF(Užs3!F64="NE-PL-PVC-04mm",(Užs3!E64/1000)*Užs3!L64,0)+(IF(Užs3!G64="NE-PL-PVC-04mm",(Užs3!E64/1000)*Užs3!L64,0)+(IF(Užs3!I64="NE-PL-PVC-04mm",(Užs3!H64/1000)*Užs3!L64,0)+(IF(Užs3!J64="NE-PL-PVC-04mm",(Užs3!H64/1000)*Užs3!L64,0)))))</f>
        <v>0</v>
      </c>
      <c r="AM25" s="94">
        <f>SUM(IF(Užs3!F64="NE-PL-PVC-06mm",(Užs3!E64/1000)*Užs3!L64,0)+(IF(Užs3!G64="NE-PL-PVC-06mm",(Užs3!E64/1000)*Užs3!L64,0)+(IF(Užs3!I64="NE-PL-PVC-06mm",(Užs3!H64/1000)*Užs3!L64,0)+(IF(Užs3!J64="NE-PL-PVC-06mm",(Užs3!H64/1000)*Užs3!L64,0)))))</f>
        <v>0</v>
      </c>
      <c r="AN25" s="94">
        <f>SUM(IF(Užs3!F64="NE-PL-PVC-08mm",(Užs3!E64/1000)*Užs3!L64,0)+(IF(Užs3!G64="NE-PL-PVC-08mm",(Užs3!E64/1000)*Užs3!L64,0)+(IF(Užs3!I64="NE-PL-PVC-08mm",(Užs3!H64/1000)*Užs3!L64,0)+(IF(Užs3!J64="NE-PL-PVC-08mm",(Užs3!H64/1000)*Užs3!L64,0)))))</f>
        <v>0</v>
      </c>
      <c r="AO25" s="94">
        <f>SUM(IF(Užs3!F64="NE-PL-PVC-1mm",(Užs3!E64/1000)*Užs3!L64,0)+(IF(Užs3!G64="NE-PL-PVC-1mm",(Užs3!E64/1000)*Užs3!L64,0)+(IF(Užs3!I64="NE-PL-PVC-1mm",(Užs3!H64/1000)*Užs3!L64,0)+(IF(Užs3!J64="NE-PL-PVC-1mm",(Užs3!H64/1000)*Užs3!L64,0)))))</f>
        <v>0</v>
      </c>
      <c r="AP25" s="94">
        <f>SUM(IF(Užs3!F64="NE-PL-PVC-2mm",(Užs3!E64/1000)*Užs3!L64,0)+(IF(Užs3!G64="NE-PL-PVC-2mm",(Užs3!E64/1000)*Užs3!L64,0)+(IF(Užs3!I64="NE-PL-PVC-2mm",(Užs3!H64/1000)*Užs3!L64,0)+(IF(Užs3!J64="NE-PL-PVC-2mm",(Užs3!H64/1000)*Užs3!L64,0)))))</f>
        <v>0</v>
      </c>
      <c r="AQ25" s="94">
        <f>SUM(IF(Užs3!F64="NE-PL-PVC-42/2mm",(Užs3!E64/1000)*Užs3!L64,0)+(IF(Užs3!G64="NE-PL-PVC-42/2mm",(Užs3!E64/1000)*Užs3!L64,0)+(IF(Užs3!I64="NE-PL-PVC-42/2mm",(Užs3!H64/1000)*Užs3!L64,0)+(IF(Užs3!J64="NE-PL-PVC-42/2mm",(Užs3!H64/1000)*Užs3!L64,0)))))</f>
        <v>0</v>
      </c>
      <c r="AR25" s="79"/>
    </row>
    <row r="26" spans="1:44" ht="17.100000000000001" customHeight="1">
      <c r="A26" s="79"/>
      <c r="B26" s="233" t="s">
        <v>736</v>
      </c>
      <c r="C26" s="236" t="s">
        <v>733</v>
      </c>
      <c r="D26" s="79"/>
      <c r="E26" s="79"/>
      <c r="F26" s="79"/>
      <c r="G26" s="79"/>
      <c r="H26" s="79"/>
      <c r="I26" s="79"/>
      <c r="J26" s="79"/>
      <c r="K26" s="87">
        <v>25</v>
      </c>
      <c r="L26" s="88">
        <f>Užs3!L65</f>
        <v>0</v>
      </c>
      <c r="M26" s="89">
        <f>(Užs3!E65/1000)*(Užs3!H65/1000)*Užs3!L65</f>
        <v>0</v>
      </c>
      <c r="N26" s="90">
        <f>SUM(IF(Užs3!F65="MEL",(Užs3!E65/1000)*Užs3!L65,0)+(IF(Užs3!G65="MEL",(Užs3!E65/1000)*Užs3!L65,0)+(IF(Užs3!I65="MEL",(Užs3!H65/1000)*Užs3!L65,0)+(IF(Užs3!J65="MEL",(Užs3!H65/1000)*Užs3!L65,0)))))</f>
        <v>0</v>
      </c>
      <c r="O26" s="91">
        <f>SUM(IF(Užs3!F65="MEL-BALTAS",(Užs3!E65/1000)*Užs3!L65,0)+(IF(Užs3!G65="MEL-BALTAS",(Užs3!E65/1000)*Užs3!L65,0)+(IF(Užs3!I65="MEL-BALTAS",(Užs3!H65/1000)*Užs3!L65,0)+(IF(Užs3!J65="MEL-BALTAS",(Užs3!H65/1000)*Užs3!L65,0)))))</f>
        <v>0</v>
      </c>
      <c r="P26" s="91">
        <f>SUM(IF(Užs3!F65="MEL-PILKAS",(Užs3!E65/1000)*Užs3!L65,0)+(IF(Užs3!G65="MEL-PILKAS",(Užs3!E65/1000)*Užs3!L65,0)+(IF(Užs3!I65="MEL-PILKAS",(Užs3!H65/1000)*Užs3!L65,0)+(IF(Užs3!J65="MEL-PILKAS",(Užs3!H65/1000)*Užs3!L65,0)))))</f>
        <v>0</v>
      </c>
      <c r="Q26" s="91">
        <f>SUM(IF(Užs3!F65="MEL-KLIENTO",(Užs3!E65/1000)*Užs3!L65,0)+(IF(Užs3!G65="MEL-KLIENTO",(Užs3!E65/1000)*Užs3!L65,0)+(IF(Užs3!I65="MEL-KLIENTO",(Užs3!H65/1000)*Užs3!L65,0)+(IF(Užs3!J65="MEL-KLIENTO",(Užs3!H65/1000)*Užs3!L65,0)))))</f>
        <v>0</v>
      </c>
      <c r="R26" s="91">
        <f>SUM(IF(Užs3!F65="MEL-NE-PL",(Užs3!E65/1000)*Užs3!L65,0)+(IF(Užs3!G65="MEL-NE-PL",(Užs3!E65/1000)*Užs3!L65,0)+(IF(Užs3!I65="MEL-NE-PL",(Užs3!H65/1000)*Užs3!L65,0)+(IF(Užs3!J65="MEL-NE-PL",(Užs3!H65/1000)*Užs3!L65,0)))))</f>
        <v>0</v>
      </c>
      <c r="S26" s="91">
        <f>SUM(IF(Užs3!F65="MEL-40mm",(Užs3!E65/1000)*Užs3!L65,0)+(IF(Užs3!G65="MEL-40mm",(Užs3!E65/1000)*Užs3!L65,0)+(IF(Užs3!I65="MEL-40mm",(Užs3!H65/1000)*Užs3!L65,0)+(IF(Užs3!J65="MEL-40mm",(Užs3!H65/1000)*Užs3!L65,0)))))</f>
        <v>0</v>
      </c>
      <c r="T26" s="92">
        <f>SUM(IF(Užs3!F65="PVC-04mm",(Užs3!E65/1000)*Užs3!L65,0)+(IF(Užs3!G65="PVC-04mm",(Užs3!E65/1000)*Užs3!L65,0)+(IF(Užs3!I65="PVC-04mm",(Užs3!H65/1000)*Užs3!L65,0)+(IF(Užs3!J65="PVC-04mm",(Užs3!H65/1000)*Užs3!L65,0)))))</f>
        <v>0</v>
      </c>
      <c r="U26" s="92">
        <f>SUM(IF(Užs3!F65="PVC-06mm",(Užs3!E65/1000)*Užs3!L65,0)+(IF(Užs3!G65="PVC-06mm",(Užs3!E65/1000)*Užs3!L65,0)+(IF(Užs3!I65="PVC-06mm",(Užs3!H65/1000)*Užs3!L65,0)+(IF(Užs3!J65="PVC-06mm",(Užs3!H65/1000)*Užs3!L65,0)))))</f>
        <v>0</v>
      </c>
      <c r="V26" s="92">
        <f>SUM(IF(Užs3!F65="PVC-08mm",(Užs3!E65/1000)*Užs3!L65,0)+(IF(Užs3!G65="PVC-08mm",(Užs3!E65/1000)*Užs3!L65,0)+(IF(Užs3!I65="PVC-08mm",(Užs3!H65/1000)*Užs3!L65,0)+(IF(Užs3!J65="PVC-08mm",(Užs3!H65/1000)*Užs3!L65,0)))))</f>
        <v>0</v>
      </c>
      <c r="W26" s="92">
        <f>SUM(IF(Užs3!F65="PVC-1mm",(Užs3!E65/1000)*Užs3!L65,0)+(IF(Užs3!G65="PVC-1mm",(Užs3!E65/1000)*Užs3!L65,0)+(IF(Užs3!I65="PVC-1mm",(Užs3!H65/1000)*Užs3!L65,0)+(IF(Užs3!J65="PVC-1mm",(Užs3!H65/1000)*Užs3!L65,0)))))</f>
        <v>0</v>
      </c>
      <c r="X26" s="92">
        <f>SUM(IF(Užs3!F65="PVC-2mm",(Užs3!E65/1000)*Užs3!L65,0)+(IF(Užs3!G65="PVC-2mm",(Užs3!E65/1000)*Užs3!L65,0)+(IF(Užs3!I65="PVC-2mm",(Užs3!H65/1000)*Užs3!L65,0)+(IF(Užs3!J65="PVC-2mm",(Užs3!H65/1000)*Užs3!L65,0)))))</f>
        <v>0</v>
      </c>
      <c r="Y26" s="92">
        <f>SUM(IF(Užs3!F65="PVC-42/2mm",(Užs3!E65/1000)*Užs3!L65,0)+(IF(Užs3!G65="PVC-42/2mm",(Užs3!E65/1000)*Užs3!L65,0)+(IF(Užs3!I65="PVC-42/2mm",(Užs3!H65/1000)*Užs3!L65,0)+(IF(Užs3!J65="PVC-42/2mm",(Užs3!H65/1000)*Užs3!L65,0)))))</f>
        <v>0</v>
      </c>
      <c r="Z26" s="313">
        <f>SUM(IF(Užs3!F65="BESIULIS-08mm",(Užs3!E65/1000)*Užs3!L65,0)+(IF(Užs3!G65="BESIULIS-08mm",(Užs3!E65/1000)*Užs3!L65,0)+(IF(Užs3!I65="BESIULIS-08mm",(Užs3!H65/1000)*Užs3!L65,0)+(IF(Užs3!J65="BESIULIS-08mm",(Užs3!H65/1000)*Užs3!L65,0)))))</f>
        <v>0</v>
      </c>
      <c r="AA26" s="313">
        <f>SUM(IF(Užs3!F65="BESIULIS-1mm",(Užs3!E65/1000)*Užs3!L65,0)+(IF(Užs3!G65="BESIULIS-1mm",(Užs3!E65/1000)*Užs3!L65,0)+(IF(Užs3!I65="BESIULIS-1mm",(Užs3!H65/1000)*Užs3!L65,0)+(IF(Užs3!J65="BESIULIS-1mm",(Užs3!H65/1000)*Užs3!L65,0)))))</f>
        <v>0</v>
      </c>
      <c r="AB26" s="313">
        <f>SUM(IF(Užs3!F65="BESIULIS-2mm",(Užs3!E65/1000)*Užs3!L65,0)+(IF(Užs3!G65="BESIULIS-2mm",(Užs3!E65/1000)*Užs3!L65,0)+(IF(Užs3!I65="BESIULIS-2mm",(Užs3!H65/1000)*Užs3!L65,0)+(IF(Užs3!J65="BESIULIS-2mm",(Užs3!H65/1000)*Užs3!L65,0)))))</f>
        <v>0</v>
      </c>
      <c r="AC26" s="93">
        <f>SUM(IF(Užs3!F65="KLIEN-PVC-04mm",(Užs3!E65/1000)*Užs3!L65,0)+(IF(Užs3!G65="KLIEN-PVC-04mm",(Užs3!E65/1000)*Užs3!L65,0)+(IF(Užs3!I65="KLIEN-PVC-04mm",(Užs3!H65/1000)*Užs3!L65,0)+(IF(Užs3!J65="KLIEN-PVC-04mm",(Užs3!H65/1000)*Užs3!L65,0)))))</f>
        <v>0</v>
      </c>
      <c r="AD26" s="93">
        <f>SUM(IF(Užs3!F65="KLIEN-PVC-06mm",(Užs3!E65/1000)*Užs3!L65,0)+(IF(Užs3!G65="KLIEN-PVC-06mm",(Užs3!E65/1000)*Užs3!L65,0)+(IF(Užs3!I65="KLIEN-PVC-06mm",(Užs3!H65/1000)*Užs3!L65,0)+(IF(Užs3!J65="KLIEN-PVC-06mm",(Užs3!H65/1000)*Užs3!L65,0)))))</f>
        <v>0</v>
      </c>
      <c r="AE26" s="93">
        <f>SUM(IF(Užs3!F65="KLIEN-PVC-08mm",(Užs3!E65/1000)*Užs3!L65,0)+(IF(Užs3!G65="KLIEN-PVC-08mm",(Užs3!E65/1000)*Užs3!L65,0)+(IF(Užs3!I65="KLIEN-PVC-08mm",(Užs3!H65/1000)*Užs3!L65,0)+(IF(Užs3!J65="KLIEN-PVC-08mm",(Užs3!H65/1000)*Užs3!L65,0)))))</f>
        <v>0</v>
      </c>
      <c r="AF26" s="93">
        <f>SUM(IF(Užs3!F65="KLIEN-PVC-1mm",(Užs3!E65/1000)*Užs3!L65,0)+(IF(Užs3!G65="KLIEN-PVC-1mm",(Užs3!E65/1000)*Užs3!L65,0)+(IF(Užs3!I65="KLIEN-PVC-1mm",(Užs3!H65/1000)*Užs3!L65,0)+(IF(Užs3!J65="KLIEN-PVC-1mm",(Užs3!H65/1000)*Užs3!L65,0)))))</f>
        <v>0</v>
      </c>
      <c r="AG26" s="93">
        <f>SUM(IF(Užs3!F65="KLIEN-PVC-2mm",(Užs3!E65/1000)*Užs3!L65,0)+(IF(Užs3!G65="KLIEN-PVC-2mm",(Užs3!E65/1000)*Užs3!L65,0)+(IF(Užs3!I65="KLIEN-PVC-2mm",(Užs3!H65/1000)*Užs3!L65,0)+(IF(Užs3!J65="KLIEN-PVC-2mm",(Užs3!H65/1000)*Užs3!L65,0)))))</f>
        <v>0</v>
      </c>
      <c r="AH26" s="93">
        <f>SUM(IF(Užs3!F65="KLIEN-PVC-42/2mm",(Užs3!E65/1000)*Užs3!L65,0)+(IF(Užs3!G65="KLIEN-PVC-42/2mm",(Užs3!E65/1000)*Užs3!L65,0)+(IF(Užs3!I65="KLIEN-PVC-42/2mm",(Užs3!H65/1000)*Užs3!L65,0)+(IF(Užs3!J65="KLIEN-PVC-42/2mm",(Užs3!H65/1000)*Užs3!L65,0)))))</f>
        <v>0</v>
      </c>
      <c r="AI26" s="315">
        <f>SUM(IF(Užs3!F65="KLIEN-BESIUL-08mm",(Užs3!E65/1000)*Užs3!L65,0)+(IF(Užs3!G65="KLIEN-BESIUL-08mm",(Užs3!E65/1000)*Užs3!L65,0)+(IF(Užs3!I65="KLIEN-BESIUL-08mm",(Užs3!H65/1000)*Užs3!L65,0)+(IF(Užs3!J65="KLIEN-BESIUL-08mm",(Užs3!H65/1000)*Užs3!L65,0)))))</f>
        <v>0</v>
      </c>
      <c r="AJ26" s="315">
        <f>SUM(IF(Užs3!F65="KLIEN-BESIUL-1mm",(Užs3!E65/1000)*Užs3!L65,0)+(IF(Užs3!G65="KLIEN-BESIUL-1mm",(Užs3!E65/1000)*Užs3!L65,0)+(IF(Užs3!I65="KLIEN-BESIUL-1mm",(Užs3!H65/1000)*Užs3!L65,0)+(IF(Užs3!J65="KLIEN-BESIUL-1mm",(Užs3!H65/1000)*Užs3!L65,0)))))</f>
        <v>0</v>
      </c>
      <c r="AK26" s="315">
        <f>SUM(IF(Užs3!F65="KLIEN-BESIUL-2mm",(Užs3!E65/1000)*Užs3!L65,0)+(IF(Užs3!G65="KLIEN-BESIUL-2mm",(Užs3!E65/1000)*Užs3!L65,0)+(IF(Užs3!I65="KLIEN-BESIUL-2mm",(Užs3!H65/1000)*Užs3!L65,0)+(IF(Užs3!J65="KLIEN-BESIUL-2mm",(Užs3!H65/1000)*Užs3!L65,0)))))</f>
        <v>0</v>
      </c>
      <c r="AL26" s="94">
        <f>SUM(IF(Užs3!F65="NE-PL-PVC-04mm",(Užs3!E65/1000)*Užs3!L65,0)+(IF(Užs3!G65="NE-PL-PVC-04mm",(Užs3!E65/1000)*Užs3!L65,0)+(IF(Užs3!I65="NE-PL-PVC-04mm",(Užs3!H65/1000)*Užs3!L65,0)+(IF(Užs3!J65="NE-PL-PVC-04mm",(Užs3!H65/1000)*Užs3!L65,0)))))</f>
        <v>0</v>
      </c>
      <c r="AM26" s="94">
        <f>SUM(IF(Užs3!F65="NE-PL-PVC-06mm",(Užs3!E65/1000)*Užs3!L65,0)+(IF(Užs3!G65="NE-PL-PVC-06mm",(Užs3!E65/1000)*Užs3!L65,0)+(IF(Užs3!I65="NE-PL-PVC-06mm",(Užs3!H65/1000)*Užs3!L65,0)+(IF(Užs3!J65="NE-PL-PVC-06mm",(Užs3!H65/1000)*Užs3!L65,0)))))</f>
        <v>0</v>
      </c>
      <c r="AN26" s="94">
        <f>SUM(IF(Užs3!F65="NE-PL-PVC-08mm",(Užs3!E65/1000)*Užs3!L65,0)+(IF(Užs3!G65="NE-PL-PVC-08mm",(Užs3!E65/1000)*Užs3!L65,0)+(IF(Užs3!I65="NE-PL-PVC-08mm",(Užs3!H65/1000)*Užs3!L65,0)+(IF(Užs3!J65="NE-PL-PVC-08mm",(Užs3!H65/1000)*Užs3!L65,0)))))</f>
        <v>0</v>
      </c>
      <c r="AO26" s="94">
        <f>SUM(IF(Užs3!F65="NE-PL-PVC-1mm",(Užs3!E65/1000)*Užs3!L65,0)+(IF(Užs3!G65="NE-PL-PVC-1mm",(Užs3!E65/1000)*Užs3!L65,0)+(IF(Užs3!I65="NE-PL-PVC-1mm",(Užs3!H65/1000)*Užs3!L65,0)+(IF(Užs3!J65="NE-PL-PVC-1mm",(Užs3!H65/1000)*Užs3!L65,0)))))</f>
        <v>0</v>
      </c>
      <c r="AP26" s="94">
        <f>SUM(IF(Užs3!F65="NE-PL-PVC-2mm",(Užs3!E65/1000)*Užs3!L65,0)+(IF(Užs3!G65="NE-PL-PVC-2mm",(Užs3!E65/1000)*Užs3!L65,0)+(IF(Užs3!I65="NE-PL-PVC-2mm",(Užs3!H65/1000)*Užs3!L65,0)+(IF(Užs3!J65="NE-PL-PVC-2mm",(Užs3!H65/1000)*Užs3!L65,0)))))</f>
        <v>0</v>
      </c>
      <c r="AQ26" s="94">
        <f>SUM(IF(Užs3!F65="NE-PL-PVC-42/2mm",(Užs3!E65/1000)*Užs3!L65,0)+(IF(Užs3!G65="NE-PL-PVC-42/2mm",(Užs3!E65/1000)*Užs3!L65,0)+(IF(Užs3!I65="NE-PL-PVC-42/2mm",(Užs3!H65/1000)*Užs3!L65,0)+(IF(Užs3!J65="NE-PL-PVC-42/2mm",(Užs3!H65/1000)*Užs3!L65,0)))))</f>
        <v>0</v>
      </c>
      <c r="AR26" s="79"/>
    </row>
    <row r="27" spans="1:44" ht="17.100000000000001" customHeight="1">
      <c r="A27" s="79"/>
      <c r="B27" s="233" t="s">
        <v>737</v>
      </c>
      <c r="C27" s="236" t="s">
        <v>734</v>
      </c>
      <c r="D27" s="79"/>
      <c r="E27" s="79"/>
      <c r="F27" s="79"/>
      <c r="G27" s="79"/>
      <c r="H27" s="79"/>
      <c r="I27" s="79"/>
      <c r="J27" s="79"/>
      <c r="K27" s="87">
        <v>26</v>
      </c>
      <c r="L27" s="88">
        <f>Užs3!L66</f>
        <v>0</v>
      </c>
      <c r="M27" s="89">
        <f>(Užs3!E66/1000)*(Užs3!H66/1000)*Užs3!L66</f>
        <v>0</v>
      </c>
      <c r="N27" s="90">
        <f>SUM(IF(Užs3!F66="MEL",(Užs3!E66/1000)*Užs3!L66,0)+(IF(Užs3!G66="MEL",(Užs3!E66/1000)*Užs3!L66,0)+(IF(Užs3!I66="MEL",(Užs3!H66/1000)*Užs3!L66,0)+(IF(Užs3!J66="MEL",(Užs3!H66/1000)*Užs3!L66,0)))))</f>
        <v>0</v>
      </c>
      <c r="O27" s="91">
        <f>SUM(IF(Užs3!F66="MEL-BALTAS",(Užs3!E66/1000)*Užs3!L66,0)+(IF(Užs3!G66="MEL-BALTAS",(Užs3!E66/1000)*Užs3!L66,0)+(IF(Užs3!I66="MEL-BALTAS",(Užs3!H66/1000)*Užs3!L66,0)+(IF(Užs3!J66="MEL-BALTAS",(Užs3!H66/1000)*Užs3!L66,0)))))</f>
        <v>0</v>
      </c>
      <c r="P27" s="91">
        <f>SUM(IF(Užs3!F66="MEL-PILKAS",(Užs3!E66/1000)*Užs3!L66,0)+(IF(Užs3!G66="MEL-PILKAS",(Užs3!E66/1000)*Užs3!L66,0)+(IF(Užs3!I66="MEL-PILKAS",(Užs3!H66/1000)*Užs3!L66,0)+(IF(Užs3!J66="MEL-PILKAS",(Užs3!H66/1000)*Užs3!L66,0)))))</f>
        <v>0</v>
      </c>
      <c r="Q27" s="91">
        <f>SUM(IF(Užs3!F66="MEL-KLIENTO",(Užs3!E66/1000)*Užs3!L66,0)+(IF(Užs3!G66="MEL-KLIENTO",(Užs3!E66/1000)*Užs3!L66,0)+(IF(Užs3!I66="MEL-KLIENTO",(Užs3!H66/1000)*Užs3!L66,0)+(IF(Užs3!J66="MEL-KLIENTO",(Užs3!H66/1000)*Užs3!L66,0)))))</f>
        <v>0</v>
      </c>
      <c r="R27" s="91">
        <f>SUM(IF(Užs3!F66="MEL-NE-PL",(Užs3!E66/1000)*Užs3!L66,0)+(IF(Užs3!G66="MEL-NE-PL",(Užs3!E66/1000)*Užs3!L66,0)+(IF(Užs3!I66="MEL-NE-PL",(Užs3!H66/1000)*Užs3!L66,0)+(IF(Užs3!J66="MEL-NE-PL",(Užs3!H66/1000)*Užs3!L66,0)))))</f>
        <v>0</v>
      </c>
      <c r="S27" s="91">
        <f>SUM(IF(Užs3!F66="MEL-40mm",(Užs3!E66/1000)*Užs3!L66,0)+(IF(Užs3!G66="MEL-40mm",(Užs3!E66/1000)*Užs3!L66,0)+(IF(Užs3!I66="MEL-40mm",(Užs3!H66/1000)*Užs3!L66,0)+(IF(Užs3!J66="MEL-40mm",(Užs3!H66/1000)*Užs3!L66,0)))))</f>
        <v>0</v>
      </c>
      <c r="T27" s="92">
        <f>SUM(IF(Užs3!F66="PVC-04mm",(Užs3!E66/1000)*Užs3!L66,0)+(IF(Užs3!G66="PVC-04mm",(Užs3!E66/1000)*Užs3!L66,0)+(IF(Užs3!I66="PVC-04mm",(Užs3!H66/1000)*Užs3!L66,0)+(IF(Užs3!J66="PVC-04mm",(Užs3!H66/1000)*Užs3!L66,0)))))</f>
        <v>0</v>
      </c>
      <c r="U27" s="92">
        <f>SUM(IF(Užs3!F66="PVC-06mm",(Užs3!E66/1000)*Užs3!L66,0)+(IF(Užs3!G66="PVC-06mm",(Užs3!E66/1000)*Užs3!L66,0)+(IF(Užs3!I66="PVC-06mm",(Užs3!H66/1000)*Užs3!L66,0)+(IF(Užs3!J66="PVC-06mm",(Užs3!H66/1000)*Užs3!L66,0)))))</f>
        <v>0</v>
      </c>
      <c r="V27" s="92">
        <f>SUM(IF(Užs3!F66="PVC-08mm",(Užs3!E66/1000)*Užs3!L66,0)+(IF(Užs3!G66="PVC-08mm",(Užs3!E66/1000)*Užs3!L66,0)+(IF(Užs3!I66="PVC-08mm",(Užs3!H66/1000)*Užs3!L66,0)+(IF(Užs3!J66="PVC-08mm",(Užs3!H66/1000)*Užs3!L66,0)))))</f>
        <v>0</v>
      </c>
      <c r="W27" s="92">
        <f>SUM(IF(Užs3!F66="PVC-1mm",(Užs3!E66/1000)*Užs3!L66,0)+(IF(Užs3!G66="PVC-1mm",(Užs3!E66/1000)*Užs3!L66,0)+(IF(Užs3!I66="PVC-1mm",(Užs3!H66/1000)*Užs3!L66,0)+(IF(Užs3!J66="PVC-1mm",(Užs3!H66/1000)*Užs3!L66,0)))))</f>
        <v>0</v>
      </c>
      <c r="X27" s="92">
        <f>SUM(IF(Užs3!F66="PVC-2mm",(Užs3!E66/1000)*Užs3!L66,0)+(IF(Užs3!G66="PVC-2mm",(Užs3!E66/1000)*Užs3!L66,0)+(IF(Užs3!I66="PVC-2mm",(Užs3!H66/1000)*Užs3!L66,0)+(IF(Užs3!J66="PVC-2mm",(Užs3!H66/1000)*Užs3!L66,0)))))</f>
        <v>0</v>
      </c>
      <c r="Y27" s="92">
        <f>SUM(IF(Užs3!F66="PVC-42/2mm",(Užs3!E66/1000)*Užs3!L66,0)+(IF(Užs3!G66="PVC-42/2mm",(Užs3!E66/1000)*Užs3!L66,0)+(IF(Užs3!I66="PVC-42/2mm",(Užs3!H66/1000)*Užs3!L66,0)+(IF(Užs3!J66="PVC-42/2mm",(Užs3!H66/1000)*Užs3!L66,0)))))</f>
        <v>0</v>
      </c>
      <c r="Z27" s="313">
        <f>SUM(IF(Užs3!F66="BESIULIS-08mm",(Užs3!E66/1000)*Užs3!L66,0)+(IF(Užs3!G66="BESIULIS-08mm",(Užs3!E66/1000)*Užs3!L66,0)+(IF(Užs3!I66="BESIULIS-08mm",(Užs3!H66/1000)*Užs3!L66,0)+(IF(Užs3!J66="BESIULIS-08mm",(Užs3!H66/1000)*Užs3!L66,0)))))</f>
        <v>0</v>
      </c>
      <c r="AA27" s="313">
        <f>SUM(IF(Užs3!F66="BESIULIS-1mm",(Užs3!E66/1000)*Užs3!L66,0)+(IF(Užs3!G66="BESIULIS-1mm",(Užs3!E66/1000)*Užs3!L66,0)+(IF(Užs3!I66="BESIULIS-1mm",(Užs3!H66/1000)*Užs3!L66,0)+(IF(Užs3!J66="BESIULIS-1mm",(Užs3!H66/1000)*Užs3!L66,0)))))</f>
        <v>0</v>
      </c>
      <c r="AB27" s="313">
        <f>SUM(IF(Užs3!F66="BESIULIS-2mm",(Užs3!E66/1000)*Užs3!L66,0)+(IF(Užs3!G66="BESIULIS-2mm",(Užs3!E66/1000)*Užs3!L66,0)+(IF(Užs3!I66="BESIULIS-2mm",(Užs3!H66/1000)*Užs3!L66,0)+(IF(Užs3!J66="BESIULIS-2mm",(Užs3!H66/1000)*Užs3!L66,0)))))</f>
        <v>0</v>
      </c>
      <c r="AC27" s="93">
        <f>SUM(IF(Užs3!F66="KLIEN-PVC-04mm",(Užs3!E66/1000)*Užs3!L66,0)+(IF(Užs3!G66="KLIEN-PVC-04mm",(Užs3!E66/1000)*Užs3!L66,0)+(IF(Užs3!I66="KLIEN-PVC-04mm",(Užs3!H66/1000)*Užs3!L66,0)+(IF(Užs3!J66="KLIEN-PVC-04mm",(Užs3!H66/1000)*Užs3!L66,0)))))</f>
        <v>0</v>
      </c>
      <c r="AD27" s="93">
        <f>SUM(IF(Užs3!F66="KLIEN-PVC-06mm",(Užs3!E66/1000)*Užs3!L66,0)+(IF(Užs3!G66="KLIEN-PVC-06mm",(Užs3!E66/1000)*Užs3!L66,0)+(IF(Užs3!I66="KLIEN-PVC-06mm",(Užs3!H66/1000)*Užs3!L66,0)+(IF(Užs3!J66="KLIEN-PVC-06mm",(Užs3!H66/1000)*Užs3!L66,0)))))</f>
        <v>0</v>
      </c>
      <c r="AE27" s="93">
        <f>SUM(IF(Užs3!F66="KLIEN-PVC-08mm",(Užs3!E66/1000)*Užs3!L66,0)+(IF(Užs3!G66="KLIEN-PVC-08mm",(Užs3!E66/1000)*Užs3!L66,0)+(IF(Užs3!I66="KLIEN-PVC-08mm",(Užs3!H66/1000)*Užs3!L66,0)+(IF(Užs3!J66="KLIEN-PVC-08mm",(Užs3!H66/1000)*Užs3!L66,0)))))</f>
        <v>0</v>
      </c>
      <c r="AF27" s="93">
        <f>SUM(IF(Užs3!F66="KLIEN-PVC-1mm",(Užs3!E66/1000)*Užs3!L66,0)+(IF(Užs3!G66="KLIEN-PVC-1mm",(Užs3!E66/1000)*Užs3!L66,0)+(IF(Užs3!I66="KLIEN-PVC-1mm",(Užs3!H66/1000)*Užs3!L66,0)+(IF(Užs3!J66="KLIEN-PVC-1mm",(Užs3!H66/1000)*Užs3!L66,0)))))</f>
        <v>0</v>
      </c>
      <c r="AG27" s="93">
        <f>SUM(IF(Užs3!F66="KLIEN-PVC-2mm",(Užs3!E66/1000)*Užs3!L66,0)+(IF(Užs3!G66="KLIEN-PVC-2mm",(Užs3!E66/1000)*Užs3!L66,0)+(IF(Užs3!I66="KLIEN-PVC-2mm",(Užs3!H66/1000)*Užs3!L66,0)+(IF(Užs3!J66="KLIEN-PVC-2mm",(Užs3!H66/1000)*Užs3!L66,0)))))</f>
        <v>0</v>
      </c>
      <c r="AH27" s="93">
        <f>SUM(IF(Užs3!F66="KLIEN-PVC-42/2mm",(Užs3!E66/1000)*Užs3!L66,0)+(IF(Užs3!G66="KLIEN-PVC-42/2mm",(Užs3!E66/1000)*Užs3!L66,0)+(IF(Užs3!I66="KLIEN-PVC-42/2mm",(Užs3!H66/1000)*Užs3!L66,0)+(IF(Užs3!J66="KLIEN-PVC-42/2mm",(Užs3!H66/1000)*Užs3!L66,0)))))</f>
        <v>0</v>
      </c>
      <c r="AI27" s="315">
        <f>SUM(IF(Užs3!F66="KLIEN-BESIUL-08mm",(Užs3!E66/1000)*Užs3!L66,0)+(IF(Užs3!G66="KLIEN-BESIUL-08mm",(Užs3!E66/1000)*Užs3!L66,0)+(IF(Užs3!I66="KLIEN-BESIUL-08mm",(Užs3!H66/1000)*Užs3!L66,0)+(IF(Užs3!J66="KLIEN-BESIUL-08mm",(Užs3!H66/1000)*Užs3!L66,0)))))</f>
        <v>0</v>
      </c>
      <c r="AJ27" s="315">
        <f>SUM(IF(Užs3!F66="KLIEN-BESIUL-1mm",(Užs3!E66/1000)*Užs3!L66,0)+(IF(Užs3!G66="KLIEN-BESIUL-1mm",(Užs3!E66/1000)*Užs3!L66,0)+(IF(Užs3!I66="KLIEN-BESIUL-1mm",(Užs3!H66/1000)*Užs3!L66,0)+(IF(Užs3!J66="KLIEN-BESIUL-1mm",(Užs3!H66/1000)*Užs3!L66,0)))))</f>
        <v>0</v>
      </c>
      <c r="AK27" s="315">
        <f>SUM(IF(Užs3!F66="KLIEN-BESIUL-2mm",(Užs3!E66/1000)*Užs3!L66,0)+(IF(Užs3!G66="KLIEN-BESIUL-2mm",(Užs3!E66/1000)*Užs3!L66,0)+(IF(Užs3!I66="KLIEN-BESIUL-2mm",(Užs3!H66/1000)*Užs3!L66,0)+(IF(Užs3!J66="KLIEN-BESIUL-2mm",(Užs3!H66/1000)*Užs3!L66,0)))))</f>
        <v>0</v>
      </c>
      <c r="AL27" s="94">
        <f>SUM(IF(Užs3!F66="NE-PL-PVC-04mm",(Užs3!E66/1000)*Užs3!L66,0)+(IF(Užs3!G66="NE-PL-PVC-04mm",(Užs3!E66/1000)*Užs3!L66,0)+(IF(Užs3!I66="NE-PL-PVC-04mm",(Užs3!H66/1000)*Užs3!L66,0)+(IF(Užs3!J66="NE-PL-PVC-04mm",(Užs3!H66/1000)*Užs3!L66,0)))))</f>
        <v>0</v>
      </c>
      <c r="AM27" s="94">
        <f>SUM(IF(Užs3!F66="NE-PL-PVC-06mm",(Užs3!E66/1000)*Užs3!L66,0)+(IF(Užs3!G66="NE-PL-PVC-06mm",(Užs3!E66/1000)*Užs3!L66,0)+(IF(Užs3!I66="NE-PL-PVC-06mm",(Užs3!H66/1000)*Užs3!L66,0)+(IF(Užs3!J66="NE-PL-PVC-06mm",(Užs3!H66/1000)*Užs3!L66,0)))))</f>
        <v>0</v>
      </c>
      <c r="AN27" s="94">
        <f>SUM(IF(Užs3!F66="NE-PL-PVC-08mm",(Užs3!E66/1000)*Užs3!L66,0)+(IF(Užs3!G66="NE-PL-PVC-08mm",(Užs3!E66/1000)*Užs3!L66,0)+(IF(Užs3!I66="NE-PL-PVC-08mm",(Užs3!H66/1000)*Užs3!L66,0)+(IF(Užs3!J66="NE-PL-PVC-08mm",(Užs3!H66/1000)*Užs3!L66,0)))))</f>
        <v>0</v>
      </c>
      <c r="AO27" s="94">
        <f>SUM(IF(Užs3!F66="NE-PL-PVC-1mm",(Užs3!E66/1000)*Užs3!L66,0)+(IF(Užs3!G66="NE-PL-PVC-1mm",(Užs3!E66/1000)*Užs3!L66,0)+(IF(Užs3!I66="NE-PL-PVC-1mm",(Užs3!H66/1000)*Užs3!L66,0)+(IF(Užs3!J66="NE-PL-PVC-1mm",(Užs3!H66/1000)*Užs3!L66,0)))))</f>
        <v>0</v>
      </c>
      <c r="AP27" s="94">
        <f>SUM(IF(Užs3!F66="NE-PL-PVC-2mm",(Užs3!E66/1000)*Užs3!L66,0)+(IF(Užs3!G66="NE-PL-PVC-2mm",(Užs3!E66/1000)*Užs3!L66,0)+(IF(Užs3!I66="NE-PL-PVC-2mm",(Užs3!H66/1000)*Užs3!L66,0)+(IF(Užs3!J66="NE-PL-PVC-2mm",(Užs3!H66/1000)*Užs3!L66,0)))))</f>
        <v>0</v>
      </c>
      <c r="AQ27" s="94">
        <f>SUM(IF(Užs3!F66="NE-PL-PVC-42/2mm",(Užs3!E66/1000)*Užs3!L66,0)+(IF(Užs3!G66="NE-PL-PVC-42/2mm",(Užs3!E66/1000)*Užs3!L66,0)+(IF(Užs3!I66="NE-PL-PVC-42/2mm",(Užs3!H66/1000)*Užs3!L66,0)+(IF(Užs3!J66="NE-PL-PVC-42/2mm",(Užs3!H66/1000)*Užs3!L66,0)))))</f>
        <v>0</v>
      </c>
      <c r="AR27" s="79"/>
    </row>
    <row r="28" spans="1:44" ht="17.100000000000001" customHeight="1">
      <c r="A28" s="79"/>
      <c r="B28" s="233" t="s">
        <v>425</v>
      </c>
      <c r="C28" s="237" t="s">
        <v>425</v>
      </c>
      <c r="D28" s="79"/>
      <c r="E28" s="79"/>
      <c r="F28" s="79"/>
      <c r="G28" s="79"/>
      <c r="H28" s="79"/>
      <c r="I28" s="79"/>
      <c r="J28" s="79"/>
      <c r="K28" s="87">
        <v>27</v>
      </c>
      <c r="L28" s="88">
        <f>Užs3!L67</f>
        <v>0</v>
      </c>
      <c r="M28" s="89">
        <f>(Užs3!E67/1000)*(Užs3!H67/1000)*Užs3!L67</f>
        <v>0</v>
      </c>
      <c r="N28" s="90">
        <f>SUM(IF(Užs3!F67="MEL",(Užs3!E67/1000)*Užs3!L67,0)+(IF(Užs3!G67="MEL",(Užs3!E67/1000)*Užs3!L67,0)+(IF(Užs3!I67="MEL",(Užs3!H67/1000)*Užs3!L67,0)+(IF(Užs3!J67="MEL",(Užs3!H67/1000)*Užs3!L67,0)))))</f>
        <v>0</v>
      </c>
      <c r="O28" s="91">
        <f>SUM(IF(Užs3!F67="MEL-BALTAS",(Užs3!E67/1000)*Užs3!L67,0)+(IF(Užs3!G67="MEL-BALTAS",(Užs3!E67/1000)*Užs3!L67,0)+(IF(Užs3!I67="MEL-BALTAS",(Užs3!H67/1000)*Užs3!L67,0)+(IF(Užs3!J67="MEL-BALTAS",(Užs3!H67/1000)*Užs3!L67,0)))))</f>
        <v>0</v>
      </c>
      <c r="P28" s="91">
        <f>SUM(IF(Užs3!F67="MEL-PILKAS",(Užs3!E67/1000)*Užs3!L67,0)+(IF(Užs3!G67="MEL-PILKAS",(Užs3!E67/1000)*Užs3!L67,0)+(IF(Užs3!I67="MEL-PILKAS",(Užs3!H67/1000)*Užs3!L67,0)+(IF(Užs3!J67="MEL-PILKAS",(Užs3!H67/1000)*Užs3!L67,0)))))</f>
        <v>0</v>
      </c>
      <c r="Q28" s="91">
        <f>SUM(IF(Užs3!F67="MEL-KLIENTO",(Užs3!E67/1000)*Užs3!L67,0)+(IF(Užs3!G67="MEL-KLIENTO",(Užs3!E67/1000)*Užs3!L67,0)+(IF(Užs3!I67="MEL-KLIENTO",(Užs3!H67/1000)*Užs3!L67,0)+(IF(Užs3!J67="MEL-KLIENTO",(Užs3!H67/1000)*Užs3!L67,0)))))</f>
        <v>0</v>
      </c>
      <c r="R28" s="91">
        <f>SUM(IF(Užs3!F67="MEL-NE-PL",(Užs3!E67/1000)*Užs3!L67,0)+(IF(Užs3!G67="MEL-NE-PL",(Užs3!E67/1000)*Užs3!L67,0)+(IF(Užs3!I67="MEL-NE-PL",(Užs3!H67/1000)*Užs3!L67,0)+(IF(Užs3!J67="MEL-NE-PL",(Užs3!H67/1000)*Užs3!L67,0)))))</f>
        <v>0</v>
      </c>
      <c r="S28" s="91">
        <f>SUM(IF(Užs3!F67="MEL-40mm",(Užs3!E67/1000)*Užs3!L67,0)+(IF(Užs3!G67="MEL-40mm",(Užs3!E67/1000)*Užs3!L67,0)+(IF(Užs3!I67="MEL-40mm",(Užs3!H67/1000)*Užs3!L67,0)+(IF(Užs3!J67="MEL-40mm",(Užs3!H67/1000)*Užs3!L67,0)))))</f>
        <v>0</v>
      </c>
      <c r="T28" s="92">
        <f>SUM(IF(Užs3!F67="PVC-04mm",(Užs3!E67/1000)*Užs3!L67,0)+(IF(Užs3!G67="PVC-04mm",(Užs3!E67/1000)*Užs3!L67,0)+(IF(Užs3!I67="PVC-04mm",(Užs3!H67/1000)*Užs3!L67,0)+(IF(Užs3!J67="PVC-04mm",(Užs3!H67/1000)*Užs3!L67,0)))))</f>
        <v>0</v>
      </c>
      <c r="U28" s="92">
        <f>SUM(IF(Užs3!F67="PVC-06mm",(Užs3!E67/1000)*Užs3!L67,0)+(IF(Užs3!G67="PVC-06mm",(Užs3!E67/1000)*Užs3!L67,0)+(IF(Užs3!I67="PVC-06mm",(Užs3!H67/1000)*Užs3!L67,0)+(IF(Užs3!J67="PVC-06mm",(Užs3!H67/1000)*Užs3!L67,0)))))</f>
        <v>0</v>
      </c>
      <c r="V28" s="92">
        <f>SUM(IF(Užs3!F67="PVC-08mm",(Užs3!E67/1000)*Užs3!L67,0)+(IF(Užs3!G67="PVC-08mm",(Užs3!E67/1000)*Užs3!L67,0)+(IF(Užs3!I67="PVC-08mm",(Užs3!H67/1000)*Užs3!L67,0)+(IF(Užs3!J67="PVC-08mm",(Užs3!H67/1000)*Užs3!L67,0)))))</f>
        <v>0</v>
      </c>
      <c r="W28" s="92">
        <f>SUM(IF(Užs3!F67="PVC-1mm",(Užs3!E67/1000)*Užs3!L67,0)+(IF(Užs3!G67="PVC-1mm",(Užs3!E67/1000)*Užs3!L67,0)+(IF(Užs3!I67="PVC-1mm",(Užs3!H67/1000)*Užs3!L67,0)+(IF(Užs3!J67="PVC-1mm",(Užs3!H67/1000)*Užs3!L67,0)))))</f>
        <v>0</v>
      </c>
      <c r="X28" s="92">
        <f>SUM(IF(Užs3!F67="PVC-2mm",(Užs3!E67/1000)*Užs3!L67,0)+(IF(Užs3!G67="PVC-2mm",(Užs3!E67/1000)*Užs3!L67,0)+(IF(Užs3!I67="PVC-2mm",(Užs3!H67/1000)*Užs3!L67,0)+(IF(Užs3!J67="PVC-2mm",(Užs3!H67/1000)*Užs3!L67,0)))))</f>
        <v>0</v>
      </c>
      <c r="Y28" s="92">
        <f>SUM(IF(Užs3!F67="PVC-42/2mm",(Užs3!E67/1000)*Užs3!L67,0)+(IF(Užs3!G67="PVC-42/2mm",(Užs3!E67/1000)*Užs3!L67,0)+(IF(Užs3!I67="PVC-42/2mm",(Užs3!H67/1000)*Užs3!L67,0)+(IF(Užs3!J67="PVC-42/2mm",(Užs3!H67/1000)*Užs3!L67,0)))))</f>
        <v>0</v>
      </c>
      <c r="Z28" s="313">
        <f>SUM(IF(Užs3!F67="BESIULIS-08mm",(Užs3!E67/1000)*Užs3!L67,0)+(IF(Užs3!G67="BESIULIS-08mm",(Užs3!E67/1000)*Užs3!L67,0)+(IF(Užs3!I67="BESIULIS-08mm",(Užs3!H67/1000)*Užs3!L67,0)+(IF(Užs3!J67="BESIULIS-08mm",(Užs3!H67/1000)*Užs3!L67,0)))))</f>
        <v>0</v>
      </c>
      <c r="AA28" s="313">
        <f>SUM(IF(Užs3!F67="BESIULIS-1mm",(Užs3!E67/1000)*Užs3!L67,0)+(IF(Užs3!G67="BESIULIS-1mm",(Užs3!E67/1000)*Užs3!L67,0)+(IF(Užs3!I67="BESIULIS-1mm",(Užs3!H67/1000)*Užs3!L67,0)+(IF(Užs3!J67="BESIULIS-1mm",(Užs3!H67/1000)*Užs3!L67,0)))))</f>
        <v>0</v>
      </c>
      <c r="AB28" s="313">
        <f>SUM(IF(Užs3!F67="BESIULIS-2mm",(Užs3!E67/1000)*Užs3!L67,0)+(IF(Užs3!G67="BESIULIS-2mm",(Užs3!E67/1000)*Užs3!L67,0)+(IF(Užs3!I67="BESIULIS-2mm",(Užs3!H67/1000)*Užs3!L67,0)+(IF(Užs3!J67="BESIULIS-2mm",(Užs3!H67/1000)*Užs3!L67,0)))))</f>
        <v>0</v>
      </c>
      <c r="AC28" s="93">
        <f>SUM(IF(Užs3!F67="KLIEN-PVC-04mm",(Užs3!E67/1000)*Užs3!L67,0)+(IF(Užs3!G67="KLIEN-PVC-04mm",(Užs3!E67/1000)*Užs3!L67,0)+(IF(Užs3!I67="KLIEN-PVC-04mm",(Užs3!H67/1000)*Užs3!L67,0)+(IF(Užs3!J67="KLIEN-PVC-04mm",(Užs3!H67/1000)*Užs3!L67,0)))))</f>
        <v>0</v>
      </c>
      <c r="AD28" s="93">
        <f>SUM(IF(Užs3!F67="KLIEN-PVC-06mm",(Užs3!E67/1000)*Užs3!L67,0)+(IF(Užs3!G67="KLIEN-PVC-06mm",(Užs3!E67/1000)*Užs3!L67,0)+(IF(Užs3!I67="KLIEN-PVC-06mm",(Užs3!H67/1000)*Užs3!L67,0)+(IF(Užs3!J67="KLIEN-PVC-06mm",(Užs3!H67/1000)*Užs3!L67,0)))))</f>
        <v>0</v>
      </c>
      <c r="AE28" s="93">
        <f>SUM(IF(Užs3!F67="KLIEN-PVC-08mm",(Užs3!E67/1000)*Užs3!L67,0)+(IF(Užs3!G67="KLIEN-PVC-08mm",(Užs3!E67/1000)*Užs3!L67,0)+(IF(Užs3!I67="KLIEN-PVC-08mm",(Užs3!H67/1000)*Užs3!L67,0)+(IF(Užs3!J67="KLIEN-PVC-08mm",(Užs3!H67/1000)*Užs3!L67,0)))))</f>
        <v>0</v>
      </c>
      <c r="AF28" s="93">
        <f>SUM(IF(Užs3!F67="KLIEN-PVC-1mm",(Užs3!E67/1000)*Užs3!L67,0)+(IF(Užs3!G67="KLIEN-PVC-1mm",(Užs3!E67/1000)*Užs3!L67,0)+(IF(Užs3!I67="KLIEN-PVC-1mm",(Užs3!H67/1000)*Užs3!L67,0)+(IF(Užs3!J67="KLIEN-PVC-1mm",(Užs3!H67/1000)*Užs3!L67,0)))))</f>
        <v>0</v>
      </c>
      <c r="AG28" s="93">
        <f>SUM(IF(Užs3!F67="KLIEN-PVC-2mm",(Užs3!E67/1000)*Užs3!L67,0)+(IF(Užs3!G67="KLIEN-PVC-2mm",(Užs3!E67/1000)*Užs3!L67,0)+(IF(Užs3!I67="KLIEN-PVC-2mm",(Užs3!H67/1000)*Užs3!L67,0)+(IF(Užs3!J67="KLIEN-PVC-2mm",(Užs3!H67/1000)*Užs3!L67,0)))))</f>
        <v>0</v>
      </c>
      <c r="AH28" s="93">
        <f>SUM(IF(Užs3!F67="KLIEN-PVC-42/2mm",(Užs3!E67/1000)*Užs3!L67,0)+(IF(Užs3!G67="KLIEN-PVC-42/2mm",(Užs3!E67/1000)*Užs3!L67,0)+(IF(Užs3!I67="KLIEN-PVC-42/2mm",(Užs3!H67/1000)*Užs3!L67,0)+(IF(Užs3!J67="KLIEN-PVC-42/2mm",(Užs3!H67/1000)*Užs3!L67,0)))))</f>
        <v>0</v>
      </c>
      <c r="AI28" s="315">
        <f>SUM(IF(Užs3!F67="KLIEN-BESIUL-08mm",(Užs3!E67/1000)*Užs3!L67,0)+(IF(Užs3!G67="KLIEN-BESIUL-08mm",(Užs3!E67/1000)*Užs3!L67,0)+(IF(Užs3!I67="KLIEN-BESIUL-08mm",(Užs3!H67/1000)*Užs3!L67,0)+(IF(Užs3!J67="KLIEN-BESIUL-08mm",(Užs3!H67/1000)*Užs3!L67,0)))))</f>
        <v>0</v>
      </c>
      <c r="AJ28" s="315">
        <f>SUM(IF(Užs3!F67="KLIEN-BESIUL-1mm",(Užs3!E67/1000)*Užs3!L67,0)+(IF(Užs3!G67="KLIEN-BESIUL-1mm",(Užs3!E67/1000)*Užs3!L67,0)+(IF(Užs3!I67="KLIEN-BESIUL-1mm",(Užs3!H67/1000)*Užs3!L67,0)+(IF(Užs3!J67="KLIEN-BESIUL-1mm",(Užs3!H67/1000)*Užs3!L67,0)))))</f>
        <v>0</v>
      </c>
      <c r="AK28" s="315">
        <f>SUM(IF(Užs3!F67="KLIEN-BESIUL-2mm",(Užs3!E67/1000)*Užs3!L67,0)+(IF(Užs3!G67="KLIEN-BESIUL-2mm",(Užs3!E67/1000)*Užs3!L67,0)+(IF(Užs3!I67="KLIEN-BESIUL-2mm",(Užs3!H67/1000)*Užs3!L67,0)+(IF(Užs3!J67="KLIEN-BESIUL-2mm",(Užs3!H67/1000)*Užs3!L67,0)))))</f>
        <v>0</v>
      </c>
      <c r="AL28" s="94">
        <f>SUM(IF(Užs3!F67="NE-PL-PVC-04mm",(Užs3!E67/1000)*Užs3!L67,0)+(IF(Užs3!G67="NE-PL-PVC-04mm",(Užs3!E67/1000)*Užs3!L67,0)+(IF(Užs3!I67="NE-PL-PVC-04mm",(Užs3!H67/1000)*Užs3!L67,0)+(IF(Užs3!J67="NE-PL-PVC-04mm",(Užs3!H67/1000)*Užs3!L67,0)))))</f>
        <v>0</v>
      </c>
      <c r="AM28" s="94">
        <f>SUM(IF(Užs3!F67="NE-PL-PVC-06mm",(Užs3!E67/1000)*Užs3!L67,0)+(IF(Užs3!G67="NE-PL-PVC-06mm",(Užs3!E67/1000)*Užs3!L67,0)+(IF(Užs3!I67="NE-PL-PVC-06mm",(Užs3!H67/1000)*Užs3!L67,0)+(IF(Užs3!J67="NE-PL-PVC-06mm",(Užs3!H67/1000)*Užs3!L67,0)))))</f>
        <v>0</v>
      </c>
      <c r="AN28" s="94">
        <f>SUM(IF(Užs3!F67="NE-PL-PVC-08mm",(Užs3!E67/1000)*Užs3!L67,0)+(IF(Užs3!G67="NE-PL-PVC-08mm",(Užs3!E67/1000)*Užs3!L67,0)+(IF(Užs3!I67="NE-PL-PVC-08mm",(Užs3!H67/1000)*Užs3!L67,0)+(IF(Užs3!J67="NE-PL-PVC-08mm",(Užs3!H67/1000)*Užs3!L67,0)))))</f>
        <v>0</v>
      </c>
      <c r="AO28" s="94">
        <f>SUM(IF(Užs3!F67="NE-PL-PVC-1mm",(Užs3!E67/1000)*Užs3!L67,0)+(IF(Užs3!G67="NE-PL-PVC-1mm",(Užs3!E67/1000)*Užs3!L67,0)+(IF(Užs3!I67="NE-PL-PVC-1mm",(Užs3!H67/1000)*Užs3!L67,0)+(IF(Užs3!J67="NE-PL-PVC-1mm",(Užs3!H67/1000)*Užs3!L67,0)))))</f>
        <v>0</v>
      </c>
      <c r="AP28" s="94">
        <f>SUM(IF(Užs3!F67="NE-PL-PVC-2mm",(Užs3!E67/1000)*Užs3!L67,0)+(IF(Užs3!G67="NE-PL-PVC-2mm",(Užs3!E67/1000)*Užs3!L67,0)+(IF(Užs3!I67="NE-PL-PVC-2mm",(Užs3!H67/1000)*Užs3!L67,0)+(IF(Užs3!J67="NE-PL-PVC-2mm",(Užs3!H67/1000)*Užs3!L67,0)))))</f>
        <v>0</v>
      </c>
      <c r="AQ28" s="94">
        <f>SUM(IF(Užs3!F67="NE-PL-PVC-42/2mm",(Užs3!E67/1000)*Užs3!L67,0)+(IF(Užs3!G67="NE-PL-PVC-42/2mm",(Užs3!E67/1000)*Užs3!L67,0)+(IF(Užs3!I67="NE-PL-PVC-42/2mm",(Užs3!H67/1000)*Užs3!L67,0)+(IF(Užs3!J67="NE-PL-PVC-42/2mm",(Užs3!H67/1000)*Užs3!L67,0)))))</f>
        <v>0</v>
      </c>
      <c r="AR28" s="79"/>
    </row>
    <row r="29" spans="1:44" ht="16.8">
      <c r="A29" s="79"/>
      <c r="B29" s="233" t="s">
        <v>413</v>
      </c>
      <c r="C29" s="236" t="s">
        <v>438</v>
      </c>
      <c r="D29" s="79"/>
      <c r="E29" s="79"/>
      <c r="F29" s="79"/>
      <c r="G29" s="79"/>
      <c r="H29" s="79"/>
      <c r="I29" s="79"/>
      <c r="J29" s="79"/>
      <c r="K29" s="87">
        <v>28</v>
      </c>
      <c r="L29" s="88">
        <f>Užs3!L68</f>
        <v>0</v>
      </c>
      <c r="M29" s="89">
        <f>(Užs3!E68/1000)*(Užs3!H68/1000)*Užs3!L68</f>
        <v>0</v>
      </c>
      <c r="N29" s="90">
        <f>SUM(IF(Užs3!F68="MEL",(Užs3!E68/1000)*Užs3!L68,0)+(IF(Užs3!G68="MEL",(Užs3!E68/1000)*Užs3!L68,0)+(IF(Užs3!I68="MEL",(Užs3!H68/1000)*Užs3!L68,0)+(IF(Užs3!J68="MEL",(Užs3!H68/1000)*Užs3!L68,0)))))</f>
        <v>0</v>
      </c>
      <c r="O29" s="91">
        <f>SUM(IF(Užs3!F68="MEL-BALTAS",(Užs3!E68/1000)*Užs3!L68,0)+(IF(Užs3!G68="MEL-BALTAS",(Užs3!E68/1000)*Užs3!L68,0)+(IF(Užs3!I68="MEL-BALTAS",(Užs3!H68/1000)*Užs3!L68,0)+(IF(Užs3!J68="MEL-BALTAS",(Užs3!H68/1000)*Užs3!L68,0)))))</f>
        <v>0</v>
      </c>
      <c r="P29" s="91">
        <f>SUM(IF(Užs3!F68="MEL-PILKAS",(Užs3!E68/1000)*Užs3!L68,0)+(IF(Užs3!G68="MEL-PILKAS",(Užs3!E68/1000)*Užs3!L68,0)+(IF(Užs3!I68="MEL-PILKAS",(Užs3!H68/1000)*Užs3!L68,0)+(IF(Užs3!J68="MEL-PILKAS",(Užs3!H68/1000)*Užs3!L68,0)))))</f>
        <v>0</v>
      </c>
      <c r="Q29" s="91">
        <f>SUM(IF(Užs3!F68="MEL-KLIENTO",(Užs3!E68/1000)*Užs3!L68,0)+(IF(Užs3!G68="MEL-KLIENTO",(Užs3!E68/1000)*Užs3!L68,0)+(IF(Užs3!I68="MEL-KLIENTO",(Užs3!H68/1000)*Užs3!L68,0)+(IF(Užs3!J68="MEL-KLIENTO",(Užs3!H68/1000)*Užs3!L68,0)))))</f>
        <v>0</v>
      </c>
      <c r="R29" s="91">
        <f>SUM(IF(Užs3!F68="MEL-NE-PL",(Užs3!E68/1000)*Užs3!L68,0)+(IF(Užs3!G68="MEL-NE-PL",(Užs3!E68/1000)*Užs3!L68,0)+(IF(Užs3!I68="MEL-NE-PL",(Užs3!H68/1000)*Užs3!L68,0)+(IF(Užs3!J68="MEL-NE-PL",(Užs3!H68/1000)*Užs3!L68,0)))))</f>
        <v>0</v>
      </c>
      <c r="S29" s="91">
        <f>SUM(IF(Užs3!F68="MEL-40mm",(Užs3!E68/1000)*Užs3!L68,0)+(IF(Užs3!G68="MEL-40mm",(Užs3!E68/1000)*Užs3!L68,0)+(IF(Užs3!I68="MEL-40mm",(Užs3!H68/1000)*Užs3!L68,0)+(IF(Užs3!J68="MEL-40mm",(Užs3!H68/1000)*Užs3!L68,0)))))</f>
        <v>0</v>
      </c>
      <c r="T29" s="92">
        <f>SUM(IF(Užs3!F68="PVC-04mm",(Užs3!E68/1000)*Užs3!L68,0)+(IF(Užs3!G68="PVC-04mm",(Užs3!E68/1000)*Užs3!L68,0)+(IF(Užs3!I68="PVC-04mm",(Užs3!H68/1000)*Užs3!L68,0)+(IF(Užs3!J68="PVC-04mm",(Užs3!H68/1000)*Užs3!L68,0)))))</f>
        <v>0</v>
      </c>
      <c r="U29" s="92">
        <f>SUM(IF(Užs3!F68="PVC-06mm",(Užs3!E68/1000)*Užs3!L68,0)+(IF(Užs3!G68="PVC-06mm",(Užs3!E68/1000)*Užs3!L68,0)+(IF(Užs3!I68="PVC-06mm",(Užs3!H68/1000)*Užs3!L68,0)+(IF(Užs3!J68="PVC-06mm",(Užs3!H68/1000)*Užs3!L68,0)))))</f>
        <v>0</v>
      </c>
      <c r="V29" s="92">
        <f>SUM(IF(Užs3!F68="PVC-08mm",(Užs3!E68/1000)*Užs3!L68,0)+(IF(Užs3!G68="PVC-08mm",(Užs3!E68/1000)*Užs3!L68,0)+(IF(Užs3!I68="PVC-08mm",(Užs3!H68/1000)*Užs3!L68,0)+(IF(Užs3!J68="PVC-08mm",(Užs3!H68/1000)*Užs3!L68,0)))))</f>
        <v>0</v>
      </c>
      <c r="W29" s="92">
        <f>SUM(IF(Užs3!F68="PVC-1mm",(Užs3!E68/1000)*Užs3!L68,0)+(IF(Užs3!G68="PVC-1mm",(Užs3!E68/1000)*Užs3!L68,0)+(IF(Užs3!I68="PVC-1mm",(Užs3!H68/1000)*Užs3!L68,0)+(IF(Užs3!J68="PVC-1mm",(Užs3!H68/1000)*Užs3!L68,0)))))</f>
        <v>0</v>
      </c>
      <c r="X29" s="92">
        <f>SUM(IF(Užs3!F68="PVC-2mm",(Užs3!E68/1000)*Užs3!L68,0)+(IF(Užs3!G68="PVC-2mm",(Užs3!E68/1000)*Užs3!L68,0)+(IF(Užs3!I68="PVC-2mm",(Užs3!H68/1000)*Užs3!L68,0)+(IF(Užs3!J68="PVC-2mm",(Užs3!H68/1000)*Užs3!L68,0)))))</f>
        <v>0</v>
      </c>
      <c r="Y29" s="92">
        <f>SUM(IF(Užs3!F68="PVC-42/2mm",(Užs3!E68/1000)*Užs3!L68,0)+(IF(Užs3!G68="PVC-42/2mm",(Užs3!E68/1000)*Užs3!L68,0)+(IF(Užs3!I68="PVC-42/2mm",(Užs3!H68/1000)*Užs3!L68,0)+(IF(Užs3!J68="PVC-42/2mm",(Užs3!H68/1000)*Užs3!L68,0)))))</f>
        <v>0</v>
      </c>
      <c r="Z29" s="313">
        <f>SUM(IF(Užs3!F68="BESIULIS-08mm",(Užs3!E68/1000)*Užs3!L68,0)+(IF(Užs3!G68="BESIULIS-08mm",(Užs3!E68/1000)*Užs3!L68,0)+(IF(Užs3!I68="BESIULIS-08mm",(Užs3!H68/1000)*Užs3!L68,0)+(IF(Užs3!J68="BESIULIS-08mm",(Užs3!H68/1000)*Užs3!L68,0)))))</f>
        <v>0</v>
      </c>
      <c r="AA29" s="313">
        <f>SUM(IF(Užs3!F68="BESIULIS-1mm",(Užs3!E68/1000)*Užs3!L68,0)+(IF(Užs3!G68="BESIULIS-1mm",(Užs3!E68/1000)*Užs3!L68,0)+(IF(Užs3!I68="BESIULIS-1mm",(Užs3!H68/1000)*Užs3!L68,0)+(IF(Užs3!J68="BESIULIS-1mm",(Užs3!H68/1000)*Užs3!L68,0)))))</f>
        <v>0</v>
      </c>
      <c r="AB29" s="313">
        <f>SUM(IF(Užs3!F68="BESIULIS-2mm",(Užs3!E68/1000)*Užs3!L68,0)+(IF(Užs3!G68="BESIULIS-2mm",(Užs3!E68/1000)*Užs3!L68,0)+(IF(Užs3!I68="BESIULIS-2mm",(Užs3!H68/1000)*Užs3!L68,0)+(IF(Užs3!J68="BESIULIS-2mm",(Užs3!H68/1000)*Užs3!L68,0)))))</f>
        <v>0</v>
      </c>
      <c r="AC29" s="93">
        <f>SUM(IF(Užs3!F68="KLIEN-PVC-04mm",(Užs3!E68/1000)*Užs3!L68,0)+(IF(Užs3!G68="KLIEN-PVC-04mm",(Užs3!E68/1000)*Užs3!L68,0)+(IF(Užs3!I68="KLIEN-PVC-04mm",(Užs3!H68/1000)*Užs3!L68,0)+(IF(Užs3!J68="KLIEN-PVC-04mm",(Užs3!H68/1000)*Užs3!L68,0)))))</f>
        <v>0</v>
      </c>
      <c r="AD29" s="93">
        <f>SUM(IF(Užs3!F68="KLIEN-PVC-06mm",(Užs3!E68/1000)*Užs3!L68,0)+(IF(Užs3!G68="KLIEN-PVC-06mm",(Užs3!E68/1000)*Užs3!L68,0)+(IF(Užs3!I68="KLIEN-PVC-06mm",(Užs3!H68/1000)*Užs3!L68,0)+(IF(Užs3!J68="KLIEN-PVC-06mm",(Užs3!H68/1000)*Užs3!L68,0)))))</f>
        <v>0</v>
      </c>
      <c r="AE29" s="93">
        <f>SUM(IF(Užs3!F68="KLIEN-PVC-08mm",(Užs3!E68/1000)*Užs3!L68,0)+(IF(Užs3!G68="KLIEN-PVC-08mm",(Užs3!E68/1000)*Užs3!L68,0)+(IF(Užs3!I68="KLIEN-PVC-08mm",(Užs3!H68/1000)*Užs3!L68,0)+(IF(Užs3!J68="KLIEN-PVC-08mm",(Užs3!H68/1000)*Užs3!L68,0)))))</f>
        <v>0</v>
      </c>
      <c r="AF29" s="93">
        <f>SUM(IF(Užs3!F68="KLIEN-PVC-1mm",(Užs3!E68/1000)*Užs3!L68,0)+(IF(Užs3!G68="KLIEN-PVC-1mm",(Užs3!E68/1000)*Užs3!L68,0)+(IF(Užs3!I68="KLIEN-PVC-1mm",(Užs3!H68/1000)*Užs3!L68,0)+(IF(Užs3!J68="KLIEN-PVC-1mm",(Užs3!H68/1000)*Užs3!L68,0)))))</f>
        <v>0</v>
      </c>
      <c r="AG29" s="93">
        <f>SUM(IF(Užs3!F68="KLIEN-PVC-2mm",(Užs3!E68/1000)*Užs3!L68,0)+(IF(Užs3!G68="KLIEN-PVC-2mm",(Užs3!E68/1000)*Užs3!L68,0)+(IF(Užs3!I68="KLIEN-PVC-2mm",(Užs3!H68/1000)*Užs3!L68,0)+(IF(Užs3!J68="KLIEN-PVC-2mm",(Užs3!H68/1000)*Užs3!L68,0)))))</f>
        <v>0</v>
      </c>
      <c r="AH29" s="93">
        <f>SUM(IF(Užs3!F68="KLIEN-PVC-42/2mm",(Užs3!E68/1000)*Užs3!L68,0)+(IF(Užs3!G68="KLIEN-PVC-42/2mm",(Užs3!E68/1000)*Užs3!L68,0)+(IF(Užs3!I68="KLIEN-PVC-42/2mm",(Užs3!H68/1000)*Užs3!L68,0)+(IF(Užs3!J68="KLIEN-PVC-42/2mm",(Užs3!H68/1000)*Užs3!L68,0)))))</f>
        <v>0</v>
      </c>
      <c r="AI29" s="315">
        <f>SUM(IF(Užs3!F68="KLIEN-BESIUL-08mm",(Užs3!E68/1000)*Užs3!L68,0)+(IF(Užs3!G68="KLIEN-BESIUL-08mm",(Užs3!E68/1000)*Užs3!L68,0)+(IF(Užs3!I68="KLIEN-BESIUL-08mm",(Užs3!H68/1000)*Užs3!L68,0)+(IF(Užs3!J68="KLIEN-BESIUL-08mm",(Užs3!H68/1000)*Užs3!L68,0)))))</f>
        <v>0</v>
      </c>
      <c r="AJ29" s="315">
        <f>SUM(IF(Užs3!F68="KLIEN-BESIUL-1mm",(Užs3!E68/1000)*Užs3!L68,0)+(IF(Užs3!G68="KLIEN-BESIUL-1mm",(Užs3!E68/1000)*Užs3!L68,0)+(IF(Užs3!I68="KLIEN-BESIUL-1mm",(Užs3!H68/1000)*Užs3!L68,0)+(IF(Užs3!J68="KLIEN-BESIUL-1mm",(Užs3!H68/1000)*Užs3!L68,0)))))</f>
        <v>0</v>
      </c>
      <c r="AK29" s="315">
        <f>SUM(IF(Užs3!F68="KLIEN-BESIUL-2mm",(Užs3!E68/1000)*Užs3!L68,0)+(IF(Užs3!G68="KLIEN-BESIUL-2mm",(Užs3!E68/1000)*Užs3!L68,0)+(IF(Užs3!I68="KLIEN-BESIUL-2mm",(Užs3!H68/1000)*Užs3!L68,0)+(IF(Užs3!J68="KLIEN-BESIUL-2mm",(Užs3!H68/1000)*Užs3!L68,0)))))</f>
        <v>0</v>
      </c>
      <c r="AL29" s="94">
        <f>SUM(IF(Užs3!F68="NE-PL-PVC-04mm",(Užs3!E68/1000)*Užs3!L68,0)+(IF(Užs3!G68="NE-PL-PVC-04mm",(Užs3!E68/1000)*Užs3!L68,0)+(IF(Užs3!I68="NE-PL-PVC-04mm",(Užs3!H68/1000)*Užs3!L68,0)+(IF(Užs3!J68="NE-PL-PVC-04mm",(Užs3!H68/1000)*Užs3!L68,0)))))</f>
        <v>0</v>
      </c>
      <c r="AM29" s="94">
        <f>SUM(IF(Užs3!F68="NE-PL-PVC-06mm",(Užs3!E68/1000)*Užs3!L68,0)+(IF(Užs3!G68="NE-PL-PVC-06mm",(Užs3!E68/1000)*Užs3!L68,0)+(IF(Užs3!I68="NE-PL-PVC-06mm",(Užs3!H68/1000)*Užs3!L68,0)+(IF(Užs3!J68="NE-PL-PVC-06mm",(Užs3!H68/1000)*Užs3!L68,0)))))</f>
        <v>0</v>
      </c>
      <c r="AN29" s="94">
        <f>SUM(IF(Užs3!F68="NE-PL-PVC-08mm",(Užs3!E68/1000)*Užs3!L68,0)+(IF(Užs3!G68="NE-PL-PVC-08mm",(Užs3!E68/1000)*Užs3!L68,0)+(IF(Užs3!I68="NE-PL-PVC-08mm",(Užs3!H68/1000)*Užs3!L68,0)+(IF(Užs3!J68="NE-PL-PVC-08mm",(Užs3!H68/1000)*Užs3!L68,0)))))</f>
        <v>0</v>
      </c>
      <c r="AO29" s="94">
        <f>SUM(IF(Užs3!F68="NE-PL-PVC-1mm",(Užs3!E68/1000)*Užs3!L68,0)+(IF(Užs3!G68="NE-PL-PVC-1mm",(Užs3!E68/1000)*Užs3!L68,0)+(IF(Užs3!I68="NE-PL-PVC-1mm",(Užs3!H68/1000)*Užs3!L68,0)+(IF(Užs3!J68="NE-PL-PVC-1mm",(Užs3!H68/1000)*Užs3!L68,0)))))</f>
        <v>0</v>
      </c>
      <c r="AP29" s="94">
        <f>SUM(IF(Užs3!F68="NE-PL-PVC-2mm",(Užs3!E68/1000)*Užs3!L68,0)+(IF(Užs3!G68="NE-PL-PVC-2mm",(Užs3!E68/1000)*Užs3!L68,0)+(IF(Užs3!I68="NE-PL-PVC-2mm",(Užs3!H68/1000)*Užs3!L68,0)+(IF(Užs3!J68="NE-PL-PVC-2mm",(Užs3!H68/1000)*Užs3!L68,0)))))</f>
        <v>0</v>
      </c>
      <c r="AQ29" s="94">
        <f>SUM(IF(Užs3!F68="NE-PL-PVC-42/2mm",(Užs3!E68/1000)*Užs3!L68,0)+(IF(Užs3!G68="NE-PL-PVC-42/2mm",(Užs3!E68/1000)*Užs3!L68,0)+(IF(Užs3!I68="NE-PL-PVC-42/2mm",(Užs3!H68/1000)*Užs3!L68,0)+(IF(Užs3!J68="NE-PL-PVC-42/2mm",(Užs3!H68/1000)*Užs3!L68,0)))))</f>
        <v>0</v>
      </c>
      <c r="AR29" s="79"/>
    </row>
    <row r="30" spans="1:44" ht="16.8">
      <c r="A30" s="79"/>
      <c r="B30" s="233" t="s">
        <v>414</v>
      </c>
      <c r="C30" s="236" t="s">
        <v>439</v>
      </c>
      <c r="D30" s="79"/>
      <c r="E30" s="79"/>
      <c r="F30" s="79"/>
      <c r="G30" s="79"/>
      <c r="H30" s="79"/>
      <c r="I30" s="79"/>
      <c r="J30" s="79"/>
      <c r="K30" s="87">
        <v>29</v>
      </c>
      <c r="L30" s="88">
        <f>Užs3!L69</f>
        <v>0</v>
      </c>
      <c r="M30" s="89">
        <f>(Užs3!E69/1000)*(Užs3!H69/1000)*Užs3!L69</f>
        <v>0</v>
      </c>
      <c r="N30" s="90">
        <f>SUM(IF(Užs3!F69="MEL",(Užs3!E69/1000)*Užs3!L69,0)+(IF(Užs3!G69="MEL",(Užs3!E69/1000)*Užs3!L69,0)+(IF(Užs3!I69="MEL",(Užs3!H69/1000)*Užs3!L69,0)+(IF(Užs3!J69="MEL",(Užs3!H69/1000)*Užs3!L69,0)))))</f>
        <v>0</v>
      </c>
      <c r="O30" s="91">
        <f>SUM(IF(Užs3!F69="MEL-BALTAS",(Užs3!E69/1000)*Užs3!L69,0)+(IF(Užs3!G69="MEL-BALTAS",(Užs3!E69/1000)*Užs3!L69,0)+(IF(Užs3!I69="MEL-BALTAS",(Užs3!H69/1000)*Užs3!L69,0)+(IF(Užs3!J69="MEL-BALTAS",(Užs3!H69/1000)*Užs3!L69,0)))))</f>
        <v>0</v>
      </c>
      <c r="P30" s="91">
        <f>SUM(IF(Užs3!F69="MEL-PILKAS",(Užs3!E69/1000)*Užs3!L69,0)+(IF(Užs3!G69="MEL-PILKAS",(Užs3!E69/1000)*Užs3!L69,0)+(IF(Užs3!I69="MEL-PILKAS",(Užs3!H69/1000)*Užs3!L69,0)+(IF(Užs3!J69="MEL-PILKAS",(Užs3!H69/1000)*Užs3!L69,0)))))</f>
        <v>0</v>
      </c>
      <c r="Q30" s="91">
        <f>SUM(IF(Užs3!F69="MEL-KLIENTO",(Užs3!E69/1000)*Užs3!L69,0)+(IF(Užs3!G69="MEL-KLIENTO",(Užs3!E69/1000)*Užs3!L69,0)+(IF(Užs3!I69="MEL-KLIENTO",(Užs3!H69/1000)*Užs3!L69,0)+(IF(Užs3!J69="MEL-KLIENTO",(Užs3!H69/1000)*Užs3!L69,0)))))</f>
        <v>0</v>
      </c>
      <c r="R30" s="91">
        <f>SUM(IF(Užs3!F69="MEL-NE-PL",(Užs3!E69/1000)*Užs3!L69,0)+(IF(Užs3!G69="MEL-NE-PL",(Užs3!E69/1000)*Užs3!L69,0)+(IF(Užs3!I69="MEL-NE-PL",(Užs3!H69/1000)*Užs3!L69,0)+(IF(Užs3!J69="MEL-NE-PL",(Užs3!H69/1000)*Užs3!L69,0)))))</f>
        <v>0</v>
      </c>
      <c r="S30" s="91">
        <f>SUM(IF(Užs3!F69="MEL-40mm",(Užs3!E69/1000)*Užs3!L69,0)+(IF(Užs3!G69="MEL-40mm",(Užs3!E69/1000)*Užs3!L69,0)+(IF(Užs3!I69="MEL-40mm",(Užs3!H69/1000)*Užs3!L69,0)+(IF(Užs3!J69="MEL-40mm",(Užs3!H69/1000)*Užs3!L69,0)))))</f>
        <v>0</v>
      </c>
      <c r="T30" s="92">
        <f>SUM(IF(Užs3!F69="PVC-04mm",(Užs3!E69/1000)*Užs3!L69,0)+(IF(Užs3!G69="PVC-04mm",(Užs3!E69/1000)*Užs3!L69,0)+(IF(Užs3!I69="PVC-04mm",(Užs3!H69/1000)*Užs3!L69,0)+(IF(Užs3!J69="PVC-04mm",(Užs3!H69/1000)*Užs3!L69,0)))))</f>
        <v>0</v>
      </c>
      <c r="U30" s="92">
        <f>SUM(IF(Užs3!F69="PVC-06mm",(Užs3!E69/1000)*Užs3!L69,0)+(IF(Užs3!G69="PVC-06mm",(Užs3!E69/1000)*Užs3!L69,0)+(IF(Užs3!I69="PVC-06mm",(Užs3!H69/1000)*Užs3!L69,0)+(IF(Užs3!J69="PVC-06mm",(Užs3!H69/1000)*Užs3!L69,0)))))</f>
        <v>0</v>
      </c>
      <c r="V30" s="92">
        <f>SUM(IF(Užs3!F69="PVC-08mm",(Užs3!E69/1000)*Užs3!L69,0)+(IF(Užs3!G69="PVC-08mm",(Užs3!E69/1000)*Užs3!L69,0)+(IF(Užs3!I69="PVC-08mm",(Užs3!H69/1000)*Užs3!L69,0)+(IF(Užs3!J69="PVC-08mm",(Užs3!H69/1000)*Užs3!L69,0)))))</f>
        <v>0</v>
      </c>
      <c r="W30" s="92">
        <f>SUM(IF(Užs3!F69="PVC-1mm",(Užs3!E69/1000)*Užs3!L69,0)+(IF(Užs3!G69="PVC-1mm",(Užs3!E69/1000)*Užs3!L69,0)+(IF(Užs3!I69="PVC-1mm",(Užs3!H69/1000)*Užs3!L69,0)+(IF(Užs3!J69="PVC-1mm",(Užs3!H69/1000)*Užs3!L69,0)))))</f>
        <v>0</v>
      </c>
      <c r="X30" s="92">
        <f>SUM(IF(Užs3!F69="PVC-2mm",(Užs3!E69/1000)*Užs3!L69,0)+(IF(Užs3!G69="PVC-2mm",(Užs3!E69/1000)*Užs3!L69,0)+(IF(Užs3!I69="PVC-2mm",(Užs3!H69/1000)*Užs3!L69,0)+(IF(Užs3!J69="PVC-2mm",(Užs3!H69/1000)*Užs3!L69,0)))))</f>
        <v>0</v>
      </c>
      <c r="Y30" s="92">
        <f>SUM(IF(Užs3!F69="PVC-42/2mm",(Užs3!E69/1000)*Užs3!L69,0)+(IF(Užs3!G69="PVC-42/2mm",(Užs3!E69/1000)*Užs3!L69,0)+(IF(Užs3!I69="PVC-42/2mm",(Užs3!H69/1000)*Užs3!L69,0)+(IF(Užs3!J69="PVC-42/2mm",(Užs3!H69/1000)*Užs3!L69,0)))))</f>
        <v>0</v>
      </c>
      <c r="Z30" s="313">
        <f>SUM(IF(Užs3!F69="BESIULIS-08mm",(Užs3!E69/1000)*Užs3!L69,0)+(IF(Užs3!G69="BESIULIS-08mm",(Užs3!E69/1000)*Užs3!L69,0)+(IF(Užs3!I69="BESIULIS-08mm",(Užs3!H69/1000)*Užs3!L69,0)+(IF(Užs3!J69="BESIULIS-08mm",(Užs3!H69/1000)*Užs3!L69,0)))))</f>
        <v>0</v>
      </c>
      <c r="AA30" s="313">
        <f>SUM(IF(Užs3!F69="BESIULIS-1mm",(Užs3!E69/1000)*Užs3!L69,0)+(IF(Užs3!G69="BESIULIS-1mm",(Užs3!E69/1000)*Užs3!L69,0)+(IF(Užs3!I69="BESIULIS-1mm",(Užs3!H69/1000)*Užs3!L69,0)+(IF(Užs3!J69="BESIULIS-1mm",(Užs3!H69/1000)*Užs3!L69,0)))))</f>
        <v>0</v>
      </c>
      <c r="AB30" s="313">
        <f>SUM(IF(Užs3!F69="BESIULIS-2mm",(Užs3!E69/1000)*Užs3!L69,0)+(IF(Užs3!G69="BESIULIS-2mm",(Užs3!E69/1000)*Užs3!L69,0)+(IF(Užs3!I69="BESIULIS-2mm",(Užs3!H69/1000)*Užs3!L69,0)+(IF(Užs3!J69="BESIULIS-2mm",(Užs3!H69/1000)*Užs3!L69,0)))))</f>
        <v>0</v>
      </c>
      <c r="AC30" s="93">
        <f>SUM(IF(Užs3!F69="KLIEN-PVC-04mm",(Užs3!E69/1000)*Užs3!L69,0)+(IF(Užs3!G69="KLIEN-PVC-04mm",(Užs3!E69/1000)*Užs3!L69,0)+(IF(Užs3!I69="KLIEN-PVC-04mm",(Užs3!H69/1000)*Užs3!L69,0)+(IF(Užs3!J69="KLIEN-PVC-04mm",(Užs3!H69/1000)*Užs3!L69,0)))))</f>
        <v>0</v>
      </c>
      <c r="AD30" s="93">
        <f>SUM(IF(Užs3!F69="KLIEN-PVC-06mm",(Užs3!E69/1000)*Užs3!L69,0)+(IF(Užs3!G69="KLIEN-PVC-06mm",(Užs3!E69/1000)*Užs3!L69,0)+(IF(Užs3!I69="KLIEN-PVC-06mm",(Užs3!H69/1000)*Užs3!L69,0)+(IF(Užs3!J69="KLIEN-PVC-06mm",(Užs3!H69/1000)*Užs3!L69,0)))))</f>
        <v>0</v>
      </c>
      <c r="AE30" s="93">
        <f>SUM(IF(Užs3!F69="KLIEN-PVC-08mm",(Užs3!E69/1000)*Užs3!L69,0)+(IF(Užs3!G69="KLIEN-PVC-08mm",(Užs3!E69/1000)*Užs3!L69,0)+(IF(Užs3!I69="KLIEN-PVC-08mm",(Užs3!H69/1000)*Užs3!L69,0)+(IF(Užs3!J69="KLIEN-PVC-08mm",(Užs3!H69/1000)*Užs3!L69,0)))))</f>
        <v>0</v>
      </c>
      <c r="AF30" s="93">
        <f>SUM(IF(Užs3!F69="KLIEN-PVC-1mm",(Užs3!E69/1000)*Užs3!L69,0)+(IF(Užs3!G69="KLIEN-PVC-1mm",(Užs3!E69/1000)*Užs3!L69,0)+(IF(Užs3!I69="KLIEN-PVC-1mm",(Užs3!H69/1000)*Užs3!L69,0)+(IF(Užs3!J69="KLIEN-PVC-1mm",(Užs3!H69/1000)*Užs3!L69,0)))))</f>
        <v>0</v>
      </c>
      <c r="AG30" s="93">
        <f>SUM(IF(Užs3!F69="KLIEN-PVC-2mm",(Užs3!E69/1000)*Užs3!L69,0)+(IF(Užs3!G69="KLIEN-PVC-2mm",(Užs3!E69/1000)*Užs3!L69,0)+(IF(Užs3!I69="KLIEN-PVC-2mm",(Užs3!H69/1000)*Užs3!L69,0)+(IF(Užs3!J69="KLIEN-PVC-2mm",(Užs3!H69/1000)*Užs3!L69,0)))))</f>
        <v>0</v>
      </c>
      <c r="AH30" s="93">
        <f>SUM(IF(Užs3!F69="KLIEN-PVC-42/2mm",(Užs3!E69/1000)*Užs3!L69,0)+(IF(Užs3!G69="KLIEN-PVC-42/2mm",(Užs3!E69/1000)*Užs3!L69,0)+(IF(Užs3!I69="KLIEN-PVC-42/2mm",(Užs3!H69/1000)*Užs3!L69,0)+(IF(Užs3!J69="KLIEN-PVC-42/2mm",(Užs3!H69/1000)*Užs3!L69,0)))))</f>
        <v>0</v>
      </c>
      <c r="AI30" s="315">
        <f>SUM(IF(Užs3!F69="KLIEN-BESIUL-08mm",(Užs3!E69/1000)*Užs3!L69,0)+(IF(Užs3!G69="KLIEN-BESIUL-08mm",(Užs3!E69/1000)*Užs3!L69,0)+(IF(Užs3!I69="KLIEN-BESIUL-08mm",(Užs3!H69/1000)*Užs3!L69,0)+(IF(Užs3!J69="KLIEN-BESIUL-08mm",(Užs3!H69/1000)*Užs3!L69,0)))))</f>
        <v>0</v>
      </c>
      <c r="AJ30" s="315">
        <f>SUM(IF(Užs3!F69="KLIEN-BESIUL-1mm",(Užs3!E69/1000)*Užs3!L69,0)+(IF(Užs3!G69="KLIEN-BESIUL-1mm",(Užs3!E69/1000)*Užs3!L69,0)+(IF(Užs3!I69="KLIEN-BESIUL-1mm",(Užs3!H69/1000)*Užs3!L69,0)+(IF(Užs3!J69="KLIEN-BESIUL-1mm",(Užs3!H69/1000)*Užs3!L69,0)))))</f>
        <v>0</v>
      </c>
      <c r="AK30" s="315">
        <f>SUM(IF(Užs3!F69="KLIEN-BESIUL-2mm",(Užs3!E69/1000)*Užs3!L69,0)+(IF(Užs3!G69="KLIEN-BESIUL-2mm",(Užs3!E69/1000)*Užs3!L69,0)+(IF(Užs3!I69="KLIEN-BESIUL-2mm",(Užs3!H69/1000)*Užs3!L69,0)+(IF(Užs3!J69="KLIEN-BESIUL-2mm",(Užs3!H69/1000)*Užs3!L69,0)))))</f>
        <v>0</v>
      </c>
      <c r="AL30" s="94">
        <f>SUM(IF(Užs3!F69="NE-PL-PVC-04mm",(Užs3!E69/1000)*Užs3!L69,0)+(IF(Užs3!G69="NE-PL-PVC-04mm",(Užs3!E69/1000)*Užs3!L69,0)+(IF(Užs3!I69="NE-PL-PVC-04mm",(Užs3!H69/1000)*Užs3!L69,0)+(IF(Užs3!J69="NE-PL-PVC-04mm",(Užs3!H69/1000)*Užs3!L69,0)))))</f>
        <v>0</v>
      </c>
      <c r="AM30" s="94">
        <f>SUM(IF(Užs3!F69="NE-PL-PVC-06mm",(Užs3!E69/1000)*Užs3!L69,0)+(IF(Užs3!G69="NE-PL-PVC-06mm",(Užs3!E69/1000)*Užs3!L69,0)+(IF(Užs3!I69="NE-PL-PVC-06mm",(Užs3!H69/1000)*Užs3!L69,0)+(IF(Užs3!J69="NE-PL-PVC-06mm",(Užs3!H69/1000)*Užs3!L69,0)))))</f>
        <v>0</v>
      </c>
      <c r="AN30" s="94">
        <f>SUM(IF(Užs3!F69="NE-PL-PVC-08mm",(Užs3!E69/1000)*Užs3!L69,0)+(IF(Užs3!G69="NE-PL-PVC-08mm",(Užs3!E69/1000)*Užs3!L69,0)+(IF(Užs3!I69="NE-PL-PVC-08mm",(Užs3!H69/1000)*Užs3!L69,0)+(IF(Užs3!J69="NE-PL-PVC-08mm",(Užs3!H69/1000)*Užs3!L69,0)))))</f>
        <v>0</v>
      </c>
      <c r="AO30" s="94">
        <f>SUM(IF(Užs3!F69="NE-PL-PVC-1mm",(Užs3!E69/1000)*Užs3!L69,0)+(IF(Užs3!G69="NE-PL-PVC-1mm",(Užs3!E69/1000)*Užs3!L69,0)+(IF(Užs3!I69="NE-PL-PVC-1mm",(Užs3!H69/1000)*Užs3!L69,0)+(IF(Užs3!J69="NE-PL-PVC-1mm",(Užs3!H69/1000)*Užs3!L69,0)))))</f>
        <v>0</v>
      </c>
      <c r="AP30" s="94">
        <f>SUM(IF(Užs3!F69="NE-PL-PVC-2mm",(Užs3!E69/1000)*Užs3!L69,0)+(IF(Užs3!G69="NE-PL-PVC-2mm",(Užs3!E69/1000)*Užs3!L69,0)+(IF(Užs3!I69="NE-PL-PVC-2mm",(Užs3!H69/1000)*Užs3!L69,0)+(IF(Užs3!J69="NE-PL-PVC-2mm",(Užs3!H69/1000)*Užs3!L69,0)))))</f>
        <v>0</v>
      </c>
      <c r="AQ30" s="94">
        <f>SUM(IF(Užs3!F69="NE-PL-PVC-42/2mm",(Užs3!E69/1000)*Užs3!L69,0)+(IF(Užs3!G69="NE-PL-PVC-42/2mm",(Užs3!E69/1000)*Užs3!L69,0)+(IF(Užs3!I69="NE-PL-PVC-42/2mm",(Užs3!H69/1000)*Užs3!L69,0)+(IF(Užs3!J69="NE-PL-PVC-42/2mm",(Užs3!H69/1000)*Užs3!L69,0)))))</f>
        <v>0</v>
      </c>
      <c r="AR30" s="79"/>
    </row>
    <row r="31" spans="1:44" ht="16.8">
      <c r="A31" s="79"/>
      <c r="B31" s="233" t="s">
        <v>415</v>
      </c>
      <c r="C31" s="236" t="s">
        <v>440</v>
      </c>
      <c r="D31" s="79"/>
      <c r="E31" s="79"/>
      <c r="F31" s="79"/>
      <c r="G31" s="79"/>
      <c r="H31" s="79"/>
      <c r="I31" s="79"/>
      <c r="J31" s="79"/>
      <c r="K31" s="87">
        <v>30</v>
      </c>
      <c r="L31" s="88">
        <f>Užs3!L70</f>
        <v>0</v>
      </c>
      <c r="M31" s="89">
        <f>(Užs3!E70/1000)*(Užs3!H70/1000)*Užs3!L70</f>
        <v>0</v>
      </c>
      <c r="N31" s="90">
        <f>SUM(IF(Užs3!F70="MEL",(Užs3!E70/1000)*Užs3!L70,0)+(IF(Užs3!G70="MEL",(Užs3!E70/1000)*Užs3!L70,0)+(IF(Užs3!I70="MEL",(Užs3!H70/1000)*Užs3!L70,0)+(IF(Užs3!J70="MEL",(Užs3!H70/1000)*Užs3!L70,0)))))</f>
        <v>0</v>
      </c>
      <c r="O31" s="91">
        <f>SUM(IF(Užs3!F70="MEL-BALTAS",(Užs3!E70/1000)*Užs3!L70,0)+(IF(Užs3!G70="MEL-BALTAS",(Užs3!E70/1000)*Užs3!L70,0)+(IF(Užs3!I70="MEL-BALTAS",(Užs3!H70/1000)*Užs3!L70,0)+(IF(Užs3!J70="MEL-BALTAS",(Užs3!H70/1000)*Užs3!L70,0)))))</f>
        <v>0</v>
      </c>
      <c r="P31" s="91">
        <f>SUM(IF(Užs3!F70="MEL-PILKAS",(Užs3!E70/1000)*Užs3!L70,0)+(IF(Užs3!G70="MEL-PILKAS",(Užs3!E70/1000)*Užs3!L70,0)+(IF(Užs3!I70="MEL-PILKAS",(Užs3!H70/1000)*Užs3!L70,0)+(IF(Užs3!J70="MEL-PILKAS",(Užs3!H70/1000)*Užs3!L70,0)))))</f>
        <v>0</v>
      </c>
      <c r="Q31" s="91">
        <f>SUM(IF(Užs3!F70="MEL-KLIENTO",(Užs3!E70/1000)*Užs3!L70,0)+(IF(Užs3!G70="MEL-KLIENTO",(Užs3!E70/1000)*Užs3!L70,0)+(IF(Užs3!I70="MEL-KLIENTO",(Užs3!H70/1000)*Užs3!L70,0)+(IF(Užs3!J70="MEL-KLIENTO",(Užs3!H70/1000)*Užs3!L70,0)))))</f>
        <v>0</v>
      </c>
      <c r="R31" s="91">
        <f>SUM(IF(Užs3!F70="MEL-NE-PL",(Užs3!E70/1000)*Užs3!L70,0)+(IF(Užs3!G70="MEL-NE-PL",(Užs3!E70/1000)*Užs3!L70,0)+(IF(Užs3!I70="MEL-NE-PL",(Užs3!H70/1000)*Užs3!L70,0)+(IF(Užs3!J70="MEL-NE-PL",(Užs3!H70/1000)*Užs3!L70,0)))))</f>
        <v>0</v>
      </c>
      <c r="S31" s="91">
        <f>SUM(IF(Užs3!F70="MEL-40mm",(Užs3!E70/1000)*Užs3!L70,0)+(IF(Užs3!G70="MEL-40mm",(Užs3!E70/1000)*Užs3!L70,0)+(IF(Užs3!I70="MEL-40mm",(Užs3!H70/1000)*Užs3!L70,0)+(IF(Užs3!J70="MEL-40mm",(Užs3!H70/1000)*Užs3!L70,0)))))</f>
        <v>0</v>
      </c>
      <c r="T31" s="92">
        <f>SUM(IF(Užs3!F70="PVC-04mm",(Užs3!E70/1000)*Užs3!L70,0)+(IF(Užs3!G70="PVC-04mm",(Užs3!E70/1000)*Užs3!L70,0)+(IF(Užs3!I70="PVC-04mm",(Užs3!H70/1000)*Užs3!L70,0)+(IF(Užs3!J70="PVC-04mm",(Užs3!H70/1000)*Užs3!L70,0)))))</f>
        <v>0</v>
      </c>
      <c r="U31" s="92">
        <f>SUM(IF(Užs3!F70="PVC-06mm",(Užs3!E70/1000)*Užs3!L70,0)+(IF(Užs3!G70="PVC-06mm",(Užs3!E70/1000)*Užs3!L70,0)+(IF(Užs3!I70="PVC-06mm",(Užs3!H70/1000)*Užs3!L70,0)+(IF(Užs3!J70="PVC-06mm",(Užs3!H70/1000)*Užs3!L70,0)))))</f>
        <v>0</v>
      </c>
      <c r="V31" s="92">
        <f>SUM(IF(Užs3!F70="PVC-08mm",(Užs3!E70/1000)*Užs3!L70,0)+(IF(Užs3!G70="PVC-08mm",(Užs3!E70/1000)*Užs3!L70,0)+(IF(Užs3!I70="PVC-08mm",(Užs3!H70/1000)*Užs3!L70,0)+(IF(Užs3!J70="PVC-08mm",(Užs3!H70/1000)*Užs3!L70,0)))))</f>
        <v>0</v>
      </c>
      <c r="W31" s="92">
        <f>SUM(IF(Užs3!F70="PVC-1mm",(Užs3!E70/1000)*Užs3!L70,0)+(IF(Užs3!G70="PVC-1mm",(Užs3!E70/1000)*Užs3!L70,0)+(IF(Užs3!I70="PVC-1mm",(Užs3!H70/1000)*Užs3!L70,0)+(IF(Užs3!J70="PVC-1mm",(Užs3!H70/1000)*Užs3!L70,0)))))</f>
        <v>0</v>
      </c>
      <c r="X31" s="92">
        <f>SUM(IF(Užs3!F70="PVC-2mm",(Užs3!E70/1000)*Užs3!L70,0)+(IF(Užs3!G70="PVC-2mm",(Užs3!E70/1000)*Užs3!L70,0)+(IF(Užs3!I70="PVC-2mm",(Užs3!H70/1000)*Užs3!L70,0)+(IF(Užs3!J70="PVC-2mm",(Užs3!H70/1000)*Užs3!L70,0)))))</f>
        <v>0</v>
      </c>
      <c r="Y31" s="92">
        <f>SUM(IF(Užs3!F70="PVC-42/2mm",(Užs3!E70/1000)*Užs3!L70,0)+(IF(Užs3!G70="PVC-42/2mm",(Užs3!E70/1000)*Užs3!L70,0)+(IF(Užs3!I70="PVC-42/2mm",(Užs3!H70/1000)*Užs3!L70,0)+(IF(Užs3!J70="PVC-42/2mm",(Užs3!H70/1000)*Užs3!L70,0)))))</f>
        <v>0</v>
      </c>
      <c r="Z31" s="313">
        <f>SUM(IF(Užs3!F70="BESIULIS-08mm",(Užs3!E70/1000)*Užs3!L70,0)+(IF(Užs3!G70="BESIULIS-08mm",(Užs3!E70/1000)*Užs3!L70,0)+(IF(Užs3!I70="BESIULIS-08mm",(Užs3!H70/1000)*Užs3!L70,0)+(IF(Užs3!J70="BESIULIS-08mm",(Užs3!H70/1000)*Užs3!L70,0)))))</f>
        <v>0</v>
      </c>
      <c r="AA31" s="313">
        <f>SUM(IF(Užs3!F70="BESIULIS-1mm",(Užs3!E70/1000)*Užs3!L70,0)+(IF(Užs3!G70="BESIULIS-1mm",(Užs3!E70/1000)*Užs3!L70,0)+(IF(Užs3!I70="BESIULIS-1mm",(Užs3!H70/1000)*Užs3!L70,0)+(IF(Užs3!J70="BESIULIS-1mm",(Užs3!H70/1000)*Užs3!L70,0)))))</f>
        <v>0</v>
      </c>
      <c r="AB31" s="313">
        <f>SUM(IF(Užs3!F70="BESIULIS-2mm",(Užs3!E70/1000)*Užs3!L70,0)+(IF(Užs3!G70="BESIULIS-2mm",(Užs3!E70/1000)*Užs3!L70,0)+(IF(Užs3!I70="BESIULIS-2mm",(Užs3!H70/1000)*Užs3!L70,0)+(IF(Užs3!J70="BESIULIS-2mm",(Užs3!H70/1000)*Užs3!L70,0)))))</f>
        <v>0</v>
      </c>
      <c r="AC31" s="93">
        <f>SUM(IF(Užs3!F70="KLIEN-PVC-04mm",(Užs3!E70/1000)*Užs3!L70,0)+(IF(Užs3!G70="KLIEN-PVC-04mm",(Užs3!E70/1000)*Užs3!L70,0)+(IF(Užs3!I70="KLIEN-PVC-04mm",(Užs3!H70/1000)*Užs3!L70,0)+(IF(Užs3!J70="KLIEN-PVC-04mm",(Užs3!H70/1000)*Užs3!L70,0)))))</f>
        <v>0</v>
      </c>
      <c r="AD31" s="93">
        <f>SUM(IF(Užs3!F70="KLIEN-PVC-06mm",(Užs3!E70/1000)*Užs3!L70,0)+(IF(Užs3!G70="KLIEN-PVC-06mm",(Užs3!E70/1000)*Užs3!L70,0)+(IF(Užs3!I70="KLIEN-PVC-06mm",(Užs3!H70/1000)*Užs3!L70,0)+(IF(Užs3!J70="KLIEN-PVC-06mm",(Užs3!H70/1000)*Užs3!L70,0)))))</f>
        <v>0</v>
      </c>
      <c r="AE31" s="93">
        <f>SUM(IF(Užs3!F70="KLIEN-PVC-08mm",(Užs3!E70/1000)*Užs3!L70,0)+(IF(Užs3!G70="KLIEN-PVC-08mm",(Užs3!E70/1000)*Užs3!L70,0)+(IF(Užs3!I70="KLIEN-PVC-08mm",(Užs3!H70/1000)*Užs3!L70,0)+(IF(Užs3!J70="KLIEN-PVC-08mm",(Užs3!H70/1000)*Užs3!L70,0)))))</f>
        <v>0</v>
      </c>
      <c r="AF31" s="93">
        <f>SUM(IF(Užs3!F70="KLIEN-PVC-1mm",(Užs3!E70/1000)*Užs3!L70,0)+(IF(Užs3!G70="KLIEN-PVC-1mm",(Užs3!E70/1000)*Užs3!L70,0)+(IF(Užs3!I70="KLIEN-PVC-1mm",(Užs3!H70/1000)*Užs3!L70,0)+(IF(Užs3!J70="KLIEN-PVC-1mm",(Užs3!H70/1000)*Užs3!L70,0)))))</f>
        <v>0</v>
      </c>
      <c r="AG31" s="93">
        <f>SUM(IF(Užs3!F70="KLIEN-PVC-2mm",(Užs3!E70/1000)*Užs3!L70,0)+(IF(Užs3!G70="KLIEN-PVC-2mm",(Užs3!E70/1000)*Užs3!L70,0)+(IF(Užs3!I70="KLIEN-PVC-2mm",(Užs3!H70/1000)*Užs3!L70,0)+(IF(Užs3!J70="KLIEN-PVC-2mm",(Užs3!H70/1000)*Užs3!L70,0)))))</f>
        <v>0</v>
      </c>
      <c r="AH31" s="93">
        <f>SUM(IF(Užs3!F70="KLIEN-PVC-42/2mm",(Užs3!E70/1000)*Užs3!L70,0)+(IF(Užs3!G70="KLIEN-PVC-42/2mm",(Užs3!E70/1000)*Užs3!L70,0)+(IF(Užs3!I70="KLIEN-PVC-42/2mm",(Užs3!H70/1000)*Užs3!L70,0)+(IF(Užs3!J70="KLIEN-PVC-42/2mm",(Užs3!H70/1000)*Užs3!L70,0)))))</f>
        <v>0</v>
      </c>
      <c r="AI31" s="315">
        <f>SUM(IF(Užs3!F70="KLIEN-BESIUL-08mm",(Užs3!E70/1000)*Užs3!L70,0)+(IF(Užs3!G70="KLIEN-BESIUL-08mm",(Užs3!E70/1000)*Užs3!L70,0)+(IF(Užs3!I70="KLIEN-BESIUL-08mm",(Užs3!H70/1000)*Užs3!L70,0)+(IF(Užs3!J70="KLIEN-BESIUL-08mm",(Užs3!H70/1000)*Užs3!L70,0)))))</f>
        <v>0</v>
      </c>
      <c r="AJ31" s="315">
        <f>SUM(IF(Užs3!F70="KLIEN-BESIUL-1mm",(Užs3!E70/1000)*Užs3!L70,0)+(IF(Užs3!G70="KLIEN-BESIUL-1mm",(Užs3!E70/1000)*Užs3!L70,0)+(IF(Užs3!I70="KLIEN-BESIUL-1mm",(Užs3!H70/1000)*Užs3!L70,0)+(IF(Užs3!J70="KLIEN-BESIUL-1mm",(Užs3!H70/1000)*Užs3!L70,0)))))</f>
        <v>0</v>
      </c>
      <c r="AK31" s="315">
        <f>SUM(IF(Užs3!F70="KLIEN-BESIUL-2mm",(Užs3!E70/1000)*Užs3!L70,0)+(IF(Užs3!G70="KLIEN-BESIUL-2mm",(Užs3!E70/1000)*Užs3!L70,0)+(IF(Užs3!I70="KLIEN-BESIUL-2mm",(Užs3!H70/1000)*Užs3!L70,0)+(IF(Užs3!J70="KLIEN-BESIUL-2mm",(Užs3!H70/1000)*Užs3!L70,0)))))</f>
        <v>0</v>
      </c>
      <c r="AL31" s="94">
        <f>SUM(IF(Užs3!F70="NE-PL-PVC-04mm",(Užs3!E70/1000)*Užs3!L70,0)+(IF(Užs3!G70="NE-PL-PVC-04mm",(Užs3!E70/1000)*Užs3!L70,0)+(IF(Užs3!I70="NE-PL-PVC-04mm",(Užs3!H70/1000)*Užs3!L70,0)+(IF(Užs3!J70="NE-PL-PVC-04mm",(Užs3!H70/1000)*Užs3!L70,0)))))</f>
        <v>0</v>
      </c>
      <c r="AM31" s="94">
        <f>SUM(IF(Užs3!F70="NE-PL-PVC-06mm",(Užs3!E70/1000)*Užs3!L70,0)+(IF(Užs3!G70="NE-PL-PVC-06mm",(Užs3!E70/1000)*Užs3!L70,0)+(IF(Užs3!I70="NE-PL-PVC-06mm",(Užs3!H70/1000)*Užs3!L70,0)+(IF(Užs3!J70="NE-PL-PVC-06mm",(Užs3!H70/1000)*Užs3!L70,0)))))</f>
        <v>0</v>
      </c>
      <c r="AN31" s="94">
        <f>SUM(IF(Užs3!F70="NE-PL-PVC-08mm",(Užs3!E70/1000)*Užs3!L70,0)+(IF(Užs3!G70="NE-PL-PVC-08mm",(Užs3!E70/1000)*Užs3!L70,0)+(IF(Užs3!I70="NE-PL-PVC-08mm",(Užs3!H70/1000)*Užs3!L70,0)+(IF(Užs3!J70="NE-PL-PVC-08mm",(Užs3!H70/1000)*Užs3!L70,0)))))</f>
        <v>0</v>
      </c>
      <c r="AO31" s="94">
        <f>SUM(IF(Užs3!F70="NE-PL-PVC-1mm",(Užs3!E70/1000)*Užs3!L70,0)+(IF(Užs3!G70="NE-PL-PVC-1mm",(Užs3!E70/1000)*Užs3!L70,0)+(IF(Užs3!I70="NE-PL-PVC-1mm",(Užs3!H70/1000)*Užs3!L70,0)+(IF(Užs3!J70="NE-PL-PVC-1mm",(Užs3!H70/1000)*Užs3!L70,0)))))</f>
        <v>0</v>
      </c>
      <c r="AP31" s="94">
        <f>SUM(IF(Užs3!F70="NE-PL-PVC-2mm",(Užs3!E70/1000)*Užs3!L70,0)+(IF(Užs3!G70="NE-PL-PVC-2mm",(Užs3!E70/1000)*Užs3!L70,0)+(IF(Užs3!I70="NE-PL-PVC-2mm",(Užs3!H70/1000)*Užs3!L70,0)+(IF(Užs3!J70="NE-PL-PVC-2mm",(Užs3!H70/1000)*Užs3!L70,0)))))</f>
        <v>0</v>
      </c>
      <c r="AQ31" s="94">
        <f>SUM(IF(Užs3!F70="NE-PL-PVC-42/2mm",(Užs3!E70/1000)*Užs3!L70,0)+(IF(Užs3!G70="NE-PL-PVC-42/2mm",(Užs3!E70/1000)*Užs3!L70,0)+(IF(Užs3!I70="NE-PL-PVC-42/2mm",(Užs3!H70/1000)*Užs3!L70,0)+(IF(Užs3!J70="NE-PL-PVC-42/2mm",(Užs3!H70/1000)*Užs3!L70,0)))))</f>
        <v>0</v>
      </c>
      <c r="AR31" s="79"/>
    </row>
    <row r="32" spans="1:44" ht="16.8">
      <c r="A32" s="79"/>
      <c r="B32" s="233" t="s">
        <v>416</v>
      </c>
      <c r="C32" s="236" t="s">
        <v>441</v>
      </c>
      <c r="D32" s="79"/>
      <c r="E32" s="79"/>
      <c r="F32" s="79"/>
      <c r="G32" s="79"/>
      <c r="H32" s="79"/>
      <c r="I32" s="79"/>
      <c r="J32" s="79"/>
      <c r="K32" s="87">
        <v>31</v>
      </c>
      <c r="L32" s="88">
        <f>Užs3!L71</f>
        <v>0</v>
      </c>
      <c r="M32" s="89">
        <f>(Užs3!E71/1000)*(Užs3!H71/1000)*Užs3!L71</f>
        <v>0</v>
      </c>
      <c r="N32" s="90">
        <f>SUM(IF(Užs3!F71="MEL",(Užs3!E71/1000)*Užs3!L71,0)+(IF(Užs3!G71="MEL",(Užs3!E71/1000)*Užs3!L71,0)+(IF(Užs3!I71="MEL",(Užs3!H71/1000)*Užs3!L71,0)+(IF(Užs3!J71="MEL",(Užs3!H71/1000)*Užs3!L71,0)))))</f>
        <v>0</v>
      </c>
      <c r="O32" s="91">
        <f>SUM(IF(Užs3!F71="MEL-BALTAS",(Užs3!E71/1000)*Užs3!L71,0)+(IF(Užs3!G71="MEL-BALTAS",(Užs3!E71/1000)*Užs3!L71,0)+(IF(Užs3!I71="MEL-BALTAS",(Užs3!H71/1000)*Užs3!L71,0)+(IF(Užs3!J71="MEL-BALTAS",(Užs3!H71/1000)*Užs3!L71,0)))))</f>
        <v>0</v>
      </c>
      <c r="P32" s="91">
        <f>SUM(IF(Užs3!F71="MEL-PILKAS",(Užs3!E71/1000)*Užs3!L71,0)+(IF(Užs3!G71="MEL-PILKAS",(Užs3!E71/1000)*Užs3!L71,0)+(IF(Užs3!I71="MEL-PILKAS",(Užs3!H71/1000)*Užs3!L71,0)+(IF(Užs3!J71="MEL-PILKAS",(Užs3!H71/1000)*Užs3!L71,0)))))</f>
        <v>0</v>
      </c>
      <c r="Q32" s="91">
        <f>SUM(IF(Užs3!F71="MEL-KLIENTO",(Užs3!E71/1000)*Užs3!L71,0)+(IF(Užs3!G71="MEL-KLIENTO",(Užs3!E71/1000)*Užs3!L71,0)+(IF(Užs3!I71="MEL-KLIENTO",(Užs3!H71/1000)*Užs3!L71,0)+(IF(Užs3!J71="MEL-KLIENTO",(Užs3!H71/1000)*Užs3!L71,0)))))</f>
        <v>0</v>
      </c>
      <c r="R32" s="91">
        <f>SUM(IF(Užs3!F71="MEL-NE-PL",(Užs3!E71/1000)*Užs3!L71,0)+(IF(Užs3!G71="MEL-NE-PL",(Užs3!E71/1000)*Užs3!L71,0)+(IF(Užs3!I71="MEL-NE-PL",(Užs3!H71/1000)*Užs3!L71,0)+(IF(Užs3!J71="MEL-NE-PL",(Užs3!H71/1000)*Užs3!L71,0)))))</f>
        <v>0</v>
      </c>
      <c r="S32" s="91">
        <f>SUM(IF(Užs3!F71="MEL-40mm",(Užs3!E71/1000)*Užs3!L71,0)+(IF(Užs3!G71="MEL-40mm",(Užs3!E71/1000)*Užs3!L71,0)+(IF(Užs3!I71="MEL-40mm",(Užs3!H71/1000)*Užs3!L71,0)+(IF(Užs3!J71="MEL-40mm",(Užs3!H71/1000)*Užs3!L71,0)))))</f>
        <v>0</v>
      </c>
      <c r="T32" s="92">
        <f>SUM(IF(Užs3!F71="PVC-04mm",(Užs3!E71/1000)*Užs3!L71,0)+(IF(Užs3!G71="PVC-04mm",(Užs3!E71/1000)*Užs3!L71,0)+(IF(Užs3!I71="PVC-04mm",(Užs3!H71/1000)*Užs3!L71,0)+(IF(Užs3!J71="PVC-04mm",(Užs3!H71/1000)*Užs3!L71,0)))))</f>
        <v>0</v>
      </c>
      <c r="U32" s="92">
        <f>SUM(IF(Užs3!F71="PVC-06mm",(Užs3!E71/1000)*Užs3!L71,0)+(IF(Užs3!G71="PVC-06mm",(Užs3!E71/1000)*Užs3!L71,0)+(IF(Užs3!I71="PVC-06mm",(Užs3!H71/1000)*Užs3!L71,0)+(IF(Užs3!J71="PVC-06mm",(Užs3!H71/1000)*Užs3!L71,0)))))</f>
        <v>0</v>
      </c>
      <c r="V32" s="92">
        <f>SUM(IF(Užs3!F71="PVC-08mm",(Užs3!E71/1000)*Užs3!L71,0)+(IF(Užs3!G71="PVC-08mm",(Užs3!E71/1000)*Užs3!L71,0)+(IF(Užs3!I71="PVC-08mm",(Užs3!H71/1000)*Užs3!L71,0)+(IF(Užs3!J71="PVC-08mm",(Užs3!H71/1000)*Užs3!L71,0)))))</f>
        <v>0</v>
      </c>
      <c r="W32" s="92">
        <f>SUM(IF(Užs3!F71="PVC-1mm",(Užs3!E71/1000)*Užs3!L71,0)+(IF(Užs3!G71="PVC-1mm",(Užs3!E71/1000)*Užs3!L71,0)+(IF(Užs3!I71="PVC-1mm",(Užs3!H71/1000)*Užs3!L71,0)+(IF(Užs3!J71="PVC-1mm",(Užs3!H71/1000)*Užs3!L71,0)))))</f>
        <v>0</v>
      </c>
      <c r="X32" s="92">
        <f>SUM(IF(Užs3!F71="PVC-2mm",(Užs3!E71/1000)*Užs3!L71,0)+(IF(Užs3!G71="PVC-2mm",(Užs3!E71/1000)*Užs3!L71,0)+(IF(Užs3!I71="PVC-2mm",(Užs3!H71/1000)*Užs3!L71,0)+(IF(Užs3!J71="PVC-2mm",(Užs3!H71/1000)*Užs3!L71,0)))))</f>
        <v>0</v>
      </c>
      <c r="Y32" s="92">
        <f>SUM(IF(Užs3!F71="PVC-42/2mm",(Užs3!E71/1000)*Užs3!L71,0)+(IF(Užs3!G71="PVC-42/2mm",(Užs3!E71/1000)*Užs3!L71,0)+(IF(Užs3!I71="PVC-42/2mm",(Užs3!H71/1000)*Užs3!L71,0)+(IF(Užs3!J71="PVC-42/2mm",(Užs3!H71/1000)*Užs3!L71,0)))))</f>
        <v>0</v>
      </c>
      <c r="Z32" s="313">
        <f>SUM(IF(Užs3!F71="BESIULIS-08mm",(Užs3!E71/1000)*Užs3!L71,0)+(IF(Užs3!G71="BESIULIS-08mm",(Užs3!E71/1000)*Užs3!L71,0)+(IF(Užs3!I71="BESIULIS-08mm",(Užs3!H71/1000)*Užs3!L71,0)+(IF(Užs3!J71="BESIULIS-08mm",(Užs3!H71/1000)*Užs3!L71,0)))))</f>
        <v>0</v>
      </c>
      <c r="AA32" s="313">
        <f>SUM(IF(Užs3!F71="BESIULIS-1mm",(Užs3!E71/1000)*Užs3!L71,0)+(IF(Užs3!G71="BESIULIS-1mm",(Užs3!E71/1000)*Užs3!L71,0)+(IF(Užs3!I71="BESIULIS-1mm",(Užs3!H71/1000)*Užs3!L71,0)+(IF(Užs3!J71="BESIULIS-1mm",(Užs3!H71/1000)*Užs3!L71,0)))))</f>
        <v>0</v>
      </c>
      <c r="AB32" s="313">
        <f>SUM(IF(Užs3!F71="BESIULIS-2mm",(Užs3!E71/1000)*Užs3!L71,0)+(IF(Užs3!G71="BESIULIS-2mm",(Užs3!E71/1000)*Užs3!L71,0)+(IF(Užs3!I71="BESIULIS-2mm",(Užs3!H71/1000)*Užs3!L71,0)+(IF(Užs3!J71="BESIULIS-2mm",(Užs3!H71/1000)*Užs3!L71,0)))))</f>
        <v>0</v>
      </c>
      <c r="AC32" s="93">
        <f>SUM(IF(Užs3!F71="KLIEN-PVC-04mm",(Užs3!E71/1000)*Užs3!L71,0)+(IF(Užs3!G71="KLIEN-PVC-04mm",(Užs3!E71/1000)*Užs3!L71,0)+(IF(Užs3!I71="KLIEN-PVC-04mm",(Užs3!H71/1000)*Užs3!L71,0)+(IF(Užs3!J71="KLIEN-PVC-04mm",(Užs3!H71/1000)*Užs3!L71,0)))))</f>
        <v>0</v>
      </c>
      <c r="AD32" s="93">
        <f>SUM(IF(Užs3!F71="KLIEN-PVC-06mm",(Užs3!E71/1000)*Užs3!L71,0)+(IF(Užs3!G71="KLIEN-PVC-06mm",(Užs3!E71/1000)*Užs3!L71,0)+(IF(Užs3!I71="KLIEN-PVC-06mm",(Užs3!H71/1000)*Užs3!L71,0)+(IF(Užs3!J71="KLIEN-PVC-06mm",(Užs3!H71/1000)*Užs3!L71,0)))))</f>
        <v>0</v>
      </c>
      <c r="AE32" s="93">
        <f>SUM(IF(Užs3!F71="KLIEN-PVC-08mm",(Užs3!E71/1000)*Užs3!L71,0)+(IF(Užs3!G71="KLIEN-PVC-08mm",(Užs3!E71/1000)*Užs3!L71,0)+(IF(Užs3!I71="KLIEN-PVC-08mm",(Užs3!H71/1000)*Užs3!L71,0)+(IF(Užs3!J71="KLIEN-PVC-08mm",(Užs3!H71/1000)*Užs3!L71,0)))))</f>
        <v>0</v>
      </c>
      <c r="AF32" s="93">
        <f>SUM(IF(Užs3!F71="KLIEN-PVC-1mm",(Užs3!E71/1000)*Užs3!L71,0)+(IF(Užs3!G71="KLIEN-PVC-1mm",(Užs3!E71/1000)*Užs3!L71,0)+(IF(Užs3!I71="KLIEN-PVC-1mm",(Užs3!H71/1000)*Užs3!L71,0)+(IF(Užs3!J71="KLIEN-PVC-1mm",(Užs3!H71/1000)*Užs3!L71,0)))))</f>
        <v>0</v>
      </c>
      <c r="AG32" s="93">
        <f>SUM(IF(Užs3!F71="KLIEN-PVC-2mm",(Užs3!E71/1000)*Užs3!L71,0)+(IF(Užs3!G71="KLIEN-PVC-2mm",(Užs3!E71/1000)*Užs3!L71,0)+(IF(Užs3!I71="KLIEN-PVC-2mm",(Užs3!H71/1000)*Užs3!L71,0)+(IF(Užs3!J71="KLIEN-PVC-2mm",(Užs3!H71/1000)*Užs3!L71,0)))))</f>
        <v>0</v>
      </c>
      <c r="AH32" s="93">
        <f>SUM(IF(Užs3!F71="KLIEN-PVC-42/2mm",(Užs3!E71/1000)*Užs3!L71,0)+(IF(Užs3!G71="KLIEN-PVC-42/2mm",(Užs3!E71/1000)*Užs3!L71,0)+(IF(Užs3!I71="KLIEN-PVC-42/2mm",(Užs3!H71/1000)*Užs3!L71,0)+(IF(Užs3!J71="KLIEN-PVC-42/2mm",(Užs3!H71/1000)*Užs3!L71,0)))))</f>
        <v>0</v>
      </c>
      <c r="AI32" s="315">
        <f>SUM(IF(Užs3!F71="KLIEN-BESIUL-08mm",(Užs3!E71/1000)*Užs3!L71,0)+(IF(Užs3!G71="KLIEN-BESIUL-08mm",(Užs3!E71/1000)*Užs3!L71,0)+(IF(Užs3!I71="KLIEN-BESIUL-08mm",(Užs3!H71/1000)*Užs3!L71,0)+(IF(Užs3!J71="KLIEN-BESIUL-08mm",(Užs3!H71/1000)*Užs3!L71,0)))))</f>
        <v>0</v>
      </c>
      <c r="AJ32" s="315">
        <f>SUM(IF(Užs3!F71="KLIEN-BESIUL-1mm",(Užs3!E71/1000)*Užs3!L71,0)+(IF(Užs3!G71="KLIEN-BESIUL-1mm",(Užs3!E71/1000)*Užs3!L71,0)+(IF(Užs3!I71="KLIEN-BESIUL-1mm",(Užs3!H71/1000)*Užs3!L71,0)+(IF(Užs3!J71="KLIEN-BESIUL-1mm",(Užs3!H71/1000)*Užs3!L71,0)))))</f>
        <v>0</v>
      </c>
      <c r="AK32" s="315">
        <f>SUM(IF(Užs3!F71="KLIEN-BESIUL-2mm",(Užs3!E71/1000)*Užs3!L71,0)+(IF(Užs3!G71="KLIEN-BESIUL-2mm",(Užs3!E71/1000)*Užs3!L71,0)+(IF(Užs3!I71="KLIEN-BESIUL-2mm",(Užs3!H71/1000)*Užs3!L71,0)+(IF(Užs3!J71="KLIEN-BESIUL-2mm",(Užs3!H71/1000)*Užs3!L71,0)))))</f>
        <v>0</v>
      </c>
      <c r="AL32" s="94">
        <f>SUM(IF(Užs3!F71="NE-PL-PVC-04mm",(Užs3!E71/1000)*Užs3!L71,0)+(IF(Užs3!G71="NE-PL-PVC-04mm",(Užs3!E71/1000)*Užs3!L71,0)+(IF(Užs3!I71="NE-PL-PVC-04mm",(Užs3!H71/1000)*Užs3!L71,0)+(IF(Užs3!J71="NE-PL-PVC-04mm",(Užs3!H71/1000)*Užs3!L71,0)))))</f>
        <v>0</v>
      </c>
      <c r="AM32" s="94">
        <f>SUM(IF(Užs3!F71="NE-PL-PVC-06mm",(Užs3!E71/1000)*Užs3!L71,0)+(IF(Užs3!G71="NE-PL-PVC-06mm",(Užs3!E71/1000)*Užs3!L71,0)+(IF(Užs3!I71="NE-PL-PVC-06mm",(Užs3!H71/1000)*Užs3!L71,0)+(IF(Užs3!J71="NE-PL-PVC-06mm",(Užs3!H71/1000)*Užs3!L71,0)))))</f>
        <v>0</v>
      </c>
      <c r="AN32" s="94">
        <f>SUM(IF(Užs3!F71="NE-PL-PVC-08mm",(Užs3!E71/1000)*Užs3!L71,0)+(IF(Užs3!G71="NE-PL-PVC-08mm",(Užs3!E71/1000)*Užs3!L71,0)+(IF(Užs3!I71="NE-PL-PVC-08mm",(Užs3!H71/1000)*Užs3!L71,0)+(IF(Užs3!J71="NE-PL-PVC-08mm",(Užs3!H71/1000)*Užs3!L71,0)))))</f>
        <v>0</v>
      </c>
      <c r="AO32" s="94">
        <f>SUM(IF(Užs3!F71="NE-PL-PVC-1mm",(Užs3!E71/1000)*Užs3!L71,0)+(IF(Užs3!G71="NE-PL-PVC-1mm",(Užs3!E71/1000)*Užs3!L71,0)+(IF(Užs3!I71="NE-PL-PVC-1mm",(Užs3!H71/1000)*Užs3!L71,0)+(IF(Užs3!J71="NE-PL-PVC-1mm",(Užs3!H71/1000)*Užs3!L71,0)))))</f>
        <v>0</v>
      </c>
      <c r="AP32" s="94">
        <f>SUM(IF(Užs3!F71="NE-PL-PVC-2mm",(Užs3!E71/1000)*Užs3!L71,0)+(IF(Užs3!G71="NE-PL-PVC-2mm",(Užs3!E71/1000)*Užs3!L71,0)+(IF(Užs3!I71="NE-PL-PVC-2mm",(Užs3!H71/1000)*Užs3!L71,0)+(IF(Užs3!J71="NE-PL-PVC-2mm",(Užs3!H71/1000)*Užs3!L71,0)))))</f>
        <v>0</v>
      </c>
      <c r="AQ32" s="94">
        <f>SUM(IF(Užs3!F71="NE-PL-PVC-42/2mm",(Užs3!E71/1000)*Užs3!L71,0)+(IF(Užs3!G71="NE-PL-PVC-42/2mm",(Užs3!E71/1000)*Užs3!L71,0)+(IF(Užs3!I71="NE-PL-PVC-42/2mm",(Užs3!H71/1000)*Užs3!L71,0)+(IF(Užs3!J71="NE-PL-PVC-42/2mm",(Užs3!H71/1000)*Užs3!L71,0)))))</f>
        <v>0</v>
      </c>
      <c r="AR32" s="79"/>
    </row>
    <row r="33" spans="1:44" ht="16.8">
      <c r="A33" s="79"/>
      <c r="B33" s="233" t="s">
        <v>417</v>
      </c>
      <c r="C33" s="236" t="s">
        <v>442</v>
      </c>
      <c r="D33" s="79"/>
      <c r="E33" s="79"/>
      <c r="F33" s="79"/>
      <c r="G33" s="79"/>
      <c r="H33" s="79"/>
      <c r="I33" s="79"/>
      <c r="J33" s="79"/>
      <c r="K33" s="87">
        <v>32</v>
      </c>
      <c r="L33" s="88">
        <f>Užs3!L72</f>
        <v>0</v>
      </c>
      <c r="M33" s="89">
        <f>(Užs3!E72/1000)*(Užs3!H72/1000)*Užs3!L72</f>
        <v>0</v>
      </c>
      <c r="N33" s="90">
        <f>SUM(IF(Užs3!F72="MEL",(Užs3!E72/1000)*Užs3!L72,0)+(IF(Užs3!G72="MEL",(Užs3!E72/1000)*Užs3!L72,0)+(IF(Užs3!I72="MEL",(Užs3!H72/1000)*Užs3!L72,0)+(IF(Užs3!J72="MEL",(Užs3!H72/1000)*Užs3!L72,0)))))</f>
        <v>0</v>
      </c>
      <c r="O33" s="91">
        <f>SUM(IF(Užs3!F72="MEL-BALTAS",(Užs3!E72/1000)*Užs3!L72,0)+(IF(Užs3!G72="MEL-BALTAS",(Užs3!E72/1000)*Užs3!L72,0)+(IF(Užs3!I72="MEL-BALTAS",(Užs3!H72/1000)*Užs3!L72,0)+(IF(Užs3!J72="MEL-BALTAS",(Užs3!H72/1000)*Užs3!L72,0)))))</f>
        <v>0</v>
      </c>
      <c r="P33" s="91">
        <f>SUM(IF(Užs3!F72="MEL-PILKAS",(Užs3!E72/1000)*Užs3!L72,0)+(IF(Užs3!G72="MEL-PILKAS",(Užs3!E72/1000)*Užs3!L72,0)+(IF(Užs3!I72="MEL-PILKAS",(Užs3!H72/1000)*Užs3!L72,0)+(IF(Užs3!J72="MEL-PILKAS",(Užs3!H72/1000)*Užs3!L72,0)))))</f>
        <v>0</v>
      </c>
      <c r="Q33" s="91">
        <f>SUM(IF(Užs3!F72="MEL-KLIENTO",(Užs3!E72/1000)*Užs3!L72,0)+(IF(Užs3!G72="MEL-KLIENTO",(Užs3!E72/1000)*Užs3!L72,0)+(IF(Užs3!I72="MEL-KLIENTO",(Užs3!H72/1000)*Užs3!L72,0)+(IF(Užs3!J72="MEL-KLIENTO",(Užs3!H72/1000)*Užs3!L72,0)))))</f>
        <v>0</v>
      </c>
      <c r="R33" s="91">
        <f>SUM(IF(Užs3!F72="MEL-NE-PL",(Užs3!E72/1000)*Užs3!L72,0)+(IF(Užs3!G72="MEL-NE-PL",(Užs3!E72/1000)*Užs3!L72,0)+(IF(Užs3!I72="MEL-NE-PL",(Užs3!H72/1000)*Užs3!L72,0)+(IF(Užs3!J72="MEL-NE-PL",(Užs3!H72/1000)*Užs3!L72,0)))))</f>
        <v>0</v>
      </c>
      <c r="S33" s="91">
        <f>SUM(IF(Užs3!F72="MEL-40mm",(Užs3!E72/1000)*Užs3!L72,0)+(IF(Užs3!G72="MEL-40mm",(Užs3!E72/1000)*Užs3!L72,0)+(IF(Užs3!I72="MEL-40mm",(Užs3!H72/1000)*Užs3!L72,0)+(IF(Užs3!J72="MEL-40mm",(Užs3!H72/1000)*Užs3!L72,0)))))</f>
        <v>0</v>
      </c>
      <c r="T33" s="92">
        <f>SUM(IF(Užs3!F72="PVC-04mm",(Užs3!E72/1000)*Užs3!L72,0)+(IF(Užs3!G72="PVC-04mm",(Užs3!E72/1000)*Užs3!L72,0)+(IF(Užs3!I72="PVC-04mm",(Užs3!H72/1000)*Užs3!L72,0)+(IF(Užs3!J72="PVC-04mm",(Užs3!H72/1000)*Užs3!L72,0)))))</f>
        <v>0</v>
      </c>
      <c r="U33" s="92">
        <f>SUM(IF(Užs3!F72="PVC-06mm",(Užs3!E72/1000)*Užs3!L72,0)+(IF(Užs3!G72="PVC-06mm",(Užs3!E72/1000)*Užs3!L72,0)+(IF(Užs3!I72="PVC-06mm",(Užs3!H72/1000)*Užs3!L72,0)+(IF(Užs3!J72="PVC-06mm",(Užs3!H72/1000)*Užs3!L72,0)))))</f>
        <v>0</v>
      </c>
      <c r="V33" s="92">
        <f>SUM(IF(Užs3!F72="PVC-08mm",(Užs3!E72/1000)*Užs3!L72,0)+(IF(Užs3!G72="PVC-08mm",(Užs3!E72/1000)*Užs3!L72,0)+(IF(Užs3!I72="PVC-08mm",(Užs3!H72/1000)*Užs3!L72,0)+(IF(Užs3!J72="PVC-08mm",(Užs3!H72/1000)*Užs3!L72,0)))))</f>
        <v>0</v>
      </c>
      <c r="W33" s="92">
        <f>SUM(IF(Užs3!F72="PVC-1mm",(Užs3!E72/1000)*Užs3!L72,0)+(IF(Užs3!G72="PVC-1mm",(Užs3!E72/1000)*Užs3!L72,0)+(IF(Užs3!I72="PVC-1mm",(Užs3!H72/1000)*Užs3!L72,0)+(IF(Užs3!J72="PVC-1mm",(Užs3!H72/1000)*Užs3!L72,0)))))</f>
        <v>0</v>
      </c>
      <c r="X33" s="92">
        <f>SUM(IF(Užs3!F72="PVC-2mm",(Užs3!E72/1000)*Užs3!L72,0)+(IF(Užs3!G72="PVC-2mm",(Užs3!E72/1000)*Užs3!L72,0)+(IF(Užs3!I72="PVC-2mm",(Užs3!H72/1000)*Užs3!L72,0)+(IF(Užs3!J72="PVC-2mm",(Užs3!H72/1000)*Užs3!L72,0)))))</f>
        <v>0</v>
      </c>
      <c r="Y33" s="92">
        <f>SUM(IF(Užs3!F72="PVC-42/2mm",(Užs3!E72/1000)*Užs3!L72,0)+(IF(Užs3!G72="PVC-42/2mm",(Užs3!E72/1000)*Užs3!L72,0)+(IF(Užs3!I72="PVC-42/2mm",(Užs3!H72/1000)*Užs3!L72,0)+(IF(Užs3!J72="PVC-42/2mm",(Užs3!H72/1000)*Užs3!L72,0)))))</f>
        <v>0</v>
      </c>
      <c r="Z33" s="313">
        <f>SUM(IF(Užs3!F72="BESIULIS-08mm",(Užs3!E72/1000)*Užs3!L72,0)+(IF(Užs3!G72="BESIULIS-08mm",(Užs3!E72/1000)*Užs3!L72,0)+(IF(Užs3!I72="BESIULIS-08mm",(Užs3!H72/1000)*Užs3!L72,0)+(IF(Užs3!J72="BESIULIS-08mm",(Užs3!H72/1000)*Užs3!L72,0)))))</f>
        <v>0</v>
      </c>
      <c r="AA33" s="313">
        <f>SUM(IF(Užs3!F72="BESIULIS-1mm",(Užs3!E72/1000)*Užs3!L72,0)+(IF(Užs3!G72="BESIULIS-1mm",(Užs3!E72/1000)*Užs3!L72,0)+(IF(Užs3!I72="BESIULIS-1mm",(Užs3!H72/1000)*Užs3!L72,0)+(IF(Užs3!J72="BESIULIS-1mm",(Užs3!H72/1000)*Užs3!L72,0)))))</f>
        <v>0</v>
      </c>
      <c r="AB33" s="313">
        <f>SUM(IF(Užs3!F72="BESIULIS-2mm",(Užs3!E72/1000)*Užs3!L72,0)+(IF(Užs3!G72="BESIULIS-2mm",(Užs3!E72/1000)*Užs3!L72,0)+(IF(Užs3!I72="BESIULIS-2mm",(Užs3!H72/1000)*Užs3!L72,0)+(IF(Užs3!J72="BESIULIS-2mm",(Užs3!H72/1000)*Užs3!L72,0)))))</f>
        <v>0</v>
      </c>
      <c r="AC33" s="93">
        <f>SUM(IF(Užs3!F72="KLIEN-PVC-04mm",(Užs3!E72/1000)*Užs3!L72,0)+(IF(Užs3!G72="KLIEN-PVC-04mm",(Užs3!E72/1000)*Užs3!L72,0)+(IF(Užs3!I72="KLIEN-PVC-04mm",(Užs3!H72/1000)*Užs3!L72,0)+(IF(Užs3!J72="KLIEN-PVC-04mm",(Užs3!H72/1000)*Užs3!L72,0)))))</f>
        <v>0</v>
      </c>
      <c r="AD33" s="93">
        <f>SUM(IF(Užs3!F72="KLIEN-PVC-06mm",(Užs3!E72/1000)*Užs3!L72,0)+(IF(Užs3!G72="KLIEN-PVC-06mm",(Užs3!E72/1000)*Užs3!L72,0)+(IF(Užs3!I72="KLIEN-PVC-06mm",(Užs3!H72/1000)*Užs3!L72,0)+(IF(Užs3!J72="KLIEN-PVC-06mm",(Užs3!H72/1000)*Užs3!L72,0)))))</f>
        <v>0</v>
      </c>
      <c r="AE33" s="93">
        <f>SUM(IF(Užs3!F72="KLIEN-PVC-08mm",(Užs3!E72/1000)*Užs3!L72,0)+(IF(Užs3!G72="KLIEN-PVC-08mm",(Užs3!E72/1000)*Užs3!L72,0)+(IF(Užs3!I72="KLIEN-PVC-08mm",(Užs3!H72/1000)*Užs3!L72,0)+(IF(Užs3!J72="KLIEN-PVC-08mm",(Užs3!H72/1000)*Užs3!L72,0)))))</f>
        <v>0</v>
      </c>
      <c r="AF33" s="93">
        <f>SUM(IF(Užs3!F72="KLIEN-PVC-1mm",(Užs3!E72/1000)*Užs3!L72,0)+(IF(Užs3!G72="KLIEN-PVC-1mm",(Užs3!E72/1000)*Užs3!L72,0)+(IF(Užs3!I72="KLIEN-PVC-1mm",(Užs3!H72/1000)*Užs3!L72,0)+(IF(Užs3!J72="KLIEN-PVC-1mm",(Užs3!H72/1000)*Užs3!L72,0)))))</f>
        <v>0</v>
      </c>
      <c r="AG33" s="93">
        <f>SUM(IF(Užs3!F72="KLIEN-PVC-2mm",(Užs3!E72/1000)*Užs3!L72,0)+(IF(Užs3!G72="KLIEN-PVC-2mm",(Užs3!E72/1000)*Užs3!L72,0)+(IF(Užs3!I72="KLIEN-PVC-2mm",(Užs3!H72/1000)*Užs3!L72,0)+(IF(Užs3!J72="KLIEN-PVC-2mm",(Užs3!H72/1000)*Užs3!L72,0)))))</f>
        <v>0</v>
      </c>
      <c r="AH33" s="93">
        <f>SUM(IF(Užs3!F72="KLIEN-PVC-42/2mm",(Užs3!E72/1000)*Užs3!L72,0)+(IF(Užs3!G72="KLIEN-PVC-42/2mm",(Užs3!E72/1000)*Užs3!L72,0)+(IF(Užs3!I72="KLIEN-PVC-42/2mm",(Užs3!H72/1000)*Užs3!L72,0)+(IF(Užs3!J72="KLIEN-PVC-42/2mm",(Užs3!H72/1000)*Užs3!L72,0)))))</f>
        <v>0</v>
      </c>
      <c r="AI33" s="315">
        <f>SUM(IF(Užs3!F72="KLIEN-BESIUL-08mm",(Užs3!E72/1000)*Užs3!L72,0)+(IF(Užs3!G72="KLIEN-BESIUL-08mm",(Užs3!E72/1000)*Užs3!L72,0)+(IF(Užs3!I72="KLIEN-BESIUL-08mm",(Užs3!H72/1000)*Užs3!L72,0)+(IF(Užs3!J72="KLIEN-BESIUL-08mm",(Užs3!H72/1000)*Užs3!L72,0)))))</f>
        <v>0</v>
      </c>
      <c r="AJ33" s="315">
        <f>SUM(IF(Užs3!F72="KLIEN-BESIUL-1mm",(Užs3!E72/1000)*Užs3!L72,0)+(IF(Užs3!G72="KLIEN-BESIUL-1mm",(Užs3!E72/1000)*Užs3!L72,0)+(IF(Užs3!I72="KLIEN-BESIUL-1mm",(Užs3!H72/1000)*Užs3!L72,0)+(IF(Užs3!J72="KLIEN-BESIUL-1mm",(Užs3!H72/1000)*Užs3!L72,0)))))</f>
        <v>0</v>
      </c>
      <c r="AK33" s="315">
        <f>SUM(IF(Užs3!F72="KLIEN-BESIUL-2mm",(Užs3!E72/1000)*Užs3!L72,0)+(IF(Užs3!G72="KLIEN-BESIUL-2mm",(Užs3!E72/1000)*Užs3!L72,0)+(IF(Užs3!I72="KLIEN-BESIUL-2mm",(Užs3!H72/1000)*Užs3!L72,0)+(IF(Užs3!J72="KLIEN-BESIUL-2mm",(Užs3!H72/1000)*Užs3!L72,0)))))</f>
        <v>0</v>
      </c>
      <c r="AL33" s="94">
        <f>SUM(IF(Užs3!F72="NE-PL-PVC-04mm",(Užs3!E72/1000)*Užs3!L72,0)+(IF(Užs3!G72="NE-PL-PVC-04mm",(Užs3!E72/1000)*Užs3!L72,0)+(IF(Užs3!I72="NE-PL-PVC-04mm",(Užs3!H72/1000)*Užs3!L72,0)+(IF(Užs3!J72="NE-PL-PVC-04mm",(Užs3!H72/1000)*Užs3!L72,0)))))</f>
        <v>0</v>
      </c>
      <c r="AM33" s="94">
        <f>SUM(IF(Užs3!F72="NE-PL-PVC-06mm",(Užs3!E72/1000)*Užs3!L72,0)+(IF(Užs3!G72="NE-PL-PVC-06mm",(Užs3!E72/1000)*Užs3!L72,0)+(IF(Užs3!I72="NE-PL-PVC-06mm",(Užs3!H72/1000)*Užs3!L72,0)+(IF(Užs3!J72="NE-PL-PVC-06mm",(Užs3!H72/1000)*Užs3!L72,0)))))</f>
        <v>0</v>
      </c>
      <c r="AN33" s="94">
        <f>SUM(IF(Užs3!F72="NE-PL-PVC-08mm",(Užs3!E72/1000)*Užs3!L72,0)+(IF(Užs3!G72="NE-PL-PVC-08mm",(Užs3!E72/1000)*Užs3!L72,0)+(IF(Užs3!I72="NE-PL-PVC-08mm",(Užs3!H72/1000)*Užs3!L72,0)+(IF(Užs3!J72="NE-PL-PVC-08mm",(Užs3!H72/1000)*Užs3!L72,0)))))</f>
        <v>0</v>
      </c>
      <c r="AO33" s="94">
        <f>SUM(IF(Užs3!F72="NE-PL-PVC-1mm",(Užs3!E72/1000)*Užs3!L72,0)+(IF(Užs3!G72="NE-PL-PVC-1mm",(Užs3!E72/1000)*Užs3!L72,0)+(IF(Užs3!I72="NE-PL-PVC-1mm",(Užs3!H72/1000)*Užs3!L72,0)+(IF(Užs3!J72="NE-PL-PVC-1mm",(Užs3!H72/1000)*Užs3!L72,0)))))</f>
        <v>0</v>
      </c>
      <c r="AP33" s="94">
        <f>SUM(IF(Užs3!F72="NE-PL-PVC-2mm",(Užs3!E72/1000)*Užs3!L72,0)+(IF(Užs3!G72="NE-PL-PVC-2mm",(Užs3!E72/1000)*Užs3!L72,0)+(IF(Užs3!I72="NE-PL-PVC-2mm",(Užs3!H72/1000)*Užs3!L72,0)+(IF(Užs3!J72="NE-PL-PVC-2mm",(Užs3!H72/1000)*Užs3!L72,0)))))</f>
        <v>0</v>
      </c>
      <c r="AQ33" s="94">
        <f>SUM(IF(Užs3!F72="NE-PL-PVC-42/2mm",(Užs3!E72/1000)*Užs3!L72,0)+(IF(Užs3!G72="NE-PL-PVC-42/2mm",(Užs3!E72/1000)*Užs3!L72,0)+(IF(Užs3!I72="NE-PL-PVC-42/2mm",(Užs3!H72/1000)*Užs3!L72,0)+(IF(Užs3!J72="NE-PL-PVC-42/2mm",(Užs3!H72/1000)*Užs3!L72,0)))))</f>
        <v>0</v>
      </c>
      <c r="AR33" s="79"/>
    </row>
    <row r="34" spans="1:44" ht="16.8">
      <c r="A34" s="79"/>
      <c r="B34" s="233" t="s">
        <v>418</v>
      </c>
      <c r="C34" s="236" t="s">
        <v>443</v>
      </c>
      <c r="D34" s="79"/>
      <c r="E34" s="79"/>
      <c r="F34" s="79"/>
      <c r="G34" s="79"/>
      <c r="H34" s="79"/>
      <c r="I34" s="79"/>
      <c r="J34" s="79"/>
      <c r="K34" s="87">
        <v>33</v>
      </c>
      <c r="L34" s="88">
        <f>Užs3!L73</f>
        <v>0</v>
      </c>
      <c r="M34" s="89">
        <f>(Užs3!E73/1000)*(Užs3!H73/1000)*Užs3!L73</f>
        <v>0</v>
      </c>
      <c r="N34" s="90">
        <f>SUM(IF(Užs3!F73="MEL",(Užs3!E73/1000)*Užs3!L73,0)+(IF(Užs3!G73="MEL",(Užs3!E73/1000)*Užs3!L73,0)+(IF(Užs3!I73="MEL",(Užs3!H73/1000)*Užs3!L73,0)+(IF(Užs3!J73="MEL",(Užs3!H73/1000)*Užs3!L73,0)))))</f>
        <v>0</v>
      </c>
      <c r="O34" s="91">
        <f>SUM(IF(Užs3!F73="MEL-BALTAS",(Užs3!E73/1000)*Užs3!L73,0)+(IF(Užs3!G73="MEL-BALTAS",(Užs3!E73/1000)*Užs3!L73,0)+(IF(Užs3!I73="MEL-BALTAS",(Užs3!H73/1000)*Užs3!L73,0)+(IF(Užs3!J73="MEL-BALTAS",(Užs3!H73/1000)*Užs3!L73,0)))))</f>
        <v>0</v>
      </c>
      <c r="P34" s="91">
        <f>SUM(IF(Užs3!F73="MEL-PILKAS",(Užs3!E73/1000)*Užs3!L73,0)+(IF(Užs3!G73="MEL-PILKAS",(Užs3!E73/1000)*Užs3!L73,0)+(IF(Užs3!I73="MEL-PILKAS",(Užs3!H73/1000)*Užs3!L73,0)+(IF(Užs3!J73="MEL-PILKAS",(Užs3!H73/1000)*Užs3!L73,0)))))</f>
        <v>0</v>
      </c>
      <c r="Q34" s="91">
        <f>SUM(IF(Užs3!F73="MEL-KLIENTO",(Užs3!E73/1000)*Užs3!L73,0)+(IF(Užs3!G73="MEL-KLIENTO",(Užs3!E73/1000)*Užs3!L73,0)+(IF(Užs3!I73="MEL-KLIENTO",(Užs3!H73/1000)*Užs3!L73,0)+(IF(Užs3!J73="MEL-KLIENTO",(Užs3!H73/1000)*Užs3!L73,0)))))</f>
        <v>0</v>
      </c>
      <c r="R34" s="91">
        <f>SUM(IF(Užs3!F73="MEL-NE-PL",(Užs3!E73/1000)*Užs3!L73,0)+(IF(Užs3!G73="MEL-NE-PL",(Užs3!E73/1000)*Užs3!L73,0)+(IF(Užs3!I73="MEL-NE-PL",(Užs3!H73/1000)*Užs3!L73,0)+(IF(Užs3!J73="MEL-NE-PL",(Užs3!H73/1000)*Užs3!L73,0)))))</f>
        <v>0</v>
      </c>
      <c r="S34" s="91">
        <f>SUM(IF(Užs3!F73="MEL-40mm",(Užs3!E73/1000)*Užs3!L73,0)+(IF(Užs3!G73="MEL-40mm",(Užs3!E73/1000)*Užs3!L73,0)+(IF(Užs3!I73="MEL-40mm",(Užs3!H73/1000)*Užs3!L73,0)+(IF(Užs3!J73="MEL-40mm",(Užs3!H73/1000)*Užs3!L73,0)))))</f>
        <v>0</v>
      </c>
      <c r="T34" s="92">
        <f>SUM(IF(Užs3!F73="PVC-04mm",(Užs3!E73/1000)*Užs3!L73,0)+(IF(Užs3!G73="PVC-04mm",(Užs3!E73/1000)*Užs3!L73,0)+(IF(Užs3!I73="PVC-04mm",(Užs3!H73/1000)*Užs3!L73,0)+(IF(Užs3!J73="PVC-04mm",(Užs3!H73/1000)*Užs3!L73,0)))))</f>
        <v>0</v>
      </c>
      <c r="U34" s="92">
        <f>SUM(IF(Užs3!F73="PVC-06mm",(Užs3!E73/1000)*Užs3!L73,0)+(IF(Užs3!G73="PVC-06mm",(Užs3!E73/1000)*Užs3!L73,0)+(IF(Užs3!I73="PVC-06mm",(Užs3!H73/1000)*Užs3!L73,0)+(IF(Užs3!J73="PVC-06mm",(Užs3!H73/1000)*Užs3!L73,0)))))</f>
        <v>0</v>
      </c>
      <c r="V34" s="92">
        <f>SUM(IF(Užs3!F73="PVC-08mm",(Užs3!E73/1000)*Užs3!L73,0)+(IF(Užs3!G73="PVC-08mm",(Užs3!E73/1000)*Užs3!L73,0)+(IF(Užs3!I73="PVC-08mm",(Užs3!H73/1000)*Užs3!L73,0)+(IF(Užs3!J73="PVC-08mm",(Užs3!H73/1000)*Užs3!L73,0)))))</f>
        <v>0</v>
      </c>
      <c r="W34" s="92">
        <f>SUM(IF(Užs3!F73="PVC-1mm",(Užs3!E73/1000)*Užs3!L73,0)+(IF(Užs3!G73="PVC-1mm",(Užs3!E73/1000)*Užs3!L73,0)+(IF(Užs3!I73="PVC-1mm",(Užs3!H73/1000)*Užs3!L73,0)+(IF(Užs3!J73="PVC-1mm",(Užs3!H73/1000)*Užs3!L73,0)))))</f>
        <v>0</v>
      </c>
      <c r="X34" s="92">
        <f>SUM(IF(Užs3!F73="PVC-2mm",(Užs3!E73/1000)*Užs3!L73,0)+(IF(Užs3!G73="PVC-2mm",(Užs3!E73/1000)*Užs3!L73,0)+(IF(Užs3!I73="PVC-2mm",(Užs3!H73/1000)*Užs3!L73,0)+(IF(Užs3!J73="PVC-2mm",(Užs3!H73/1000)*Užs3!L73,0)))))</f>
        <v>0</v>
      </c>
      <c r="Y34" s="92">
        <f>SUM(IF(Užs3!F73="PVC-42/2mm",(Užs3!E73/1000)*Užs3!L73,0)+(IF(Užs3!G73="PVC-42/2mm",(Užs3!E73/1000)*Užs3!L73,0)+(IF(Užs3!I73="PVC-42/2mm",(Užs3!H73/1000)*Užs3!L73,0)+(IF(Užs3!J73="PVC-42/2mm",(Užs3!H73/1000)*Užs3!L73,0)))))</f>
        <v>0</v>
      </c>
      <c r="Z34" s="313">
        <f>SUM(IF(Užs3!F73="BESIULIS-08mm",(Užs3!E73/1000)*Užs3!L73,0)+(IF(Užs3!G73="BESIULIS-08mm",(Užs3!E73/1000)*Užs3!L73,0)+(IF(Užs3!I73="BESIULIS-08mm",(Užs3!H73/1000)*Užs3!L73,0)+(IF(Užs3!J73="BESIULIS-08mm",(Užs3!H73/1000)*Užs3!L73,0)))))</f>
        <v>0</v>
      </c>
      <c r="AA34" s="313">
        <f>SUM(IF(Užs3!F73="BESIULIS-1mm",(Užs3!E73/1000)*Užs3!L73,0)+(IF(Užs3!G73="BESIULIS-1mm",(Užs3!E73/1000)*Užs3!L73,0)+(IF(Užs3!I73="BESIULIS-1mm",(Užs3!H73/1000)*Užs3!L73,0)+(IF(Užs3!J73="BESIULIS-1mm",(Užs3!H73/1000)*Užs3!L73,0)))))</f>
        <v>0</v>
      </c>
      <c r="AB34" s="313">
        <f>SUM(IF(Užs3!F73="BESIULIS-2mm",(Užs3!E73/1000)*Užs3!L73,0)+(IF(Užs3!G73="BESIULIS-2mm",(Užs3!E73/1000)*Užs3!L73,0)+(IF(Užs3!I73="BESIULIS-2mm",(Užs3!H73/1000)*Užs3!L73,0)+(IF(Užs3!J73="BESIULIS-2mm",(Užs3!H73/1000)*Užs3!L73,0)))))</f>
        <v>0</v>
      </c>
      <c r="AC34" s="93">
        <f>SUM(IF(Užs3!F73="KLIEN-PVC-04mm",(Užs3!E73/1000)*Užs3!L73,0)+(IF(Užs3!G73="KLIEN-PVC-04mm",(Užs3!E73/1000)*Užs3!L73,0)+(IF(Užs3!I73="KLIEN-PVC-04mm",(Užs3!H73/1000)*Užs3!L73,0)+(IF(Užs3!J73="KLIEN-PVC-04mm",(Užs3!H73/1000)*Užs3!L73,0)))))</f>
        <v>0</v>
      </c>
      <c r="AD34" s="93">
        <f>SUM(IF(Užs3!F73="KLIEN-PVC-06mm",(Užs3!E73/1000)*Užs3!L73,0)+(IF(Užs3!G73="KLIEN-PVC-06mm",(Užs3!E73/1000)*Užs3!L73,0)+(IF(Užs3!I73="KLIEN-PVC-06mm",(Užs3!H73/1000)*Užs3!L73,0)+(IF(Užs3!J73="KLIEN-PVC-06mm",(Užs3!H73/1000)*Užs3!L73,0)))))</f>
        <v>0</v>
      </c>
      <c r="AE34" s="93">
        <f>SUM(IF(Užs3!F73="KLIEN-PVC-08mm",(Užs3!E73/1000)*Užs3!L73,0)+(IF(Užs3!G73="KLIEN-PVC-08mm",(Užs3!E73/1000)*Užs3!L73,0)+(IF(Užs3!I73="KLIEN-PVC-08mm",(Užs3!H73/1000)*Užs3!L73,0)+(IF(Užs3!J73="KLIEN-PVC-08mm",(Užs3!H73/1000)*Užs3!L73,0)))))</f>
        <v>0</v>
      </c>
      <c r="AF34" s="93">
        <f>SUM(IF(Užs3!F73="KLIEN-PVC-1mm",(Užs3!E73/1000)*Užs3!L73,0)+(IF(Užs3!G73="KLIEN-PVC-1mm",(Užs3!E73/1000)*Užs3!L73,0)+(IF(Užs3!I73="KLIEN-PVC-1mm",(Užs3!H73/1000)*Užs3!L73,0)+(IF(Užs3!J73="KLIEN-PVC-1mm",(Užs3!H73/1000)*Užs3!L73,0)))))</f>
        <v>0</v>
      </c>
      <c r="AG34" s="93">
        <f>SUM(IF(Užs3!F73="KLIEN-PVC-2mm",(Užs3!E73/1000)*Užs3!L73,0)+(IF(Užs3!G73="KLIEN-PVC-2mm",(Užs3!E73/1000)*Užs3!L73,0)+(IF(Užs3!I73="KLIEN-PVC-2mm",(Užs3!H73/1000)*Užs3!L73,0)+(IF(Užs3!J73="KLIEN-PVC-2mm",(Užs3!H73/1000)*Užs3!L73,0)))))</f>
        <v>0</v>
      </c>
      <c r="AH34" s="93">
        <f>SUM(IF(Užs3!F73="KLIEN-PVC-42/2mm",(Užs3!E73/1000)*Užs3!L73,0)+(IF(Užs3!G73="KLIEN-PVC-42/2mm",(Užs3!E73/1000)*Užs3!L73,0)+(IF(Užs3!I73="KLIEN-PVC-42/2mm",(Užs3!H73/1000)*Užs3!L73,0)+(IF(Užs3!J73="KLIEN-PVC-42/2mm",(Užs3!H73/1000)*Užs3!L73,0)))))</f>
        <v>0</v>
      </c>
      <c r="AI34" s="315">
        <f>SUM(IF(Užs3!F73="KLIEN-BESIUL-08mm",(Užs3!E73/1000)*Užs3!L73,0)+(IF(Užs3!G73="KLIEN-BESIUL-08mm",(Užs3!E73/1000)*Užs3!L73,0)+(IF(Užs3!I73="KLIEN-BESIUL-08mm",(Užs3!H73/1000)*Užs3!L73,0)+(IF(Užs3!J73="KLIEN-BESIUL-08mm",(Užs3!H73/1000)*Užs3!L73,0)))))</f>
        <v>0</v>
      </c>
      <c r="AJ34" s="315">
        <f>SUM(IF(Užs3!F73="KLIEN-BESIUL-1mm",(Užs3!E73/1000)*Užs3!L73,0)+(IF(Užs3!G73="KLIEN-BESIUL-1mm",(Užs3!E73/1000)*Užs3!L73,0)+(IF(Užs3!I73="KLIEN-BESIUL-1mm",(Užs3!H73/1000)*Užs3!L73,0)+(IF(Užs3!J73="KLIEN-BESIUL-1mm",(Užs3!H73/1000)*Užs3!L73,0)))))</f>
        <v>0</v>
      </c>
      <c r="AK34" s="315">
        <f>SUM(IF(Užs3!F73="KLIEN-BESIUL-2mm",(Užs3!E73/1000)*Užs3!L73,0)+(IF(Užs3!G73="KLIEN-BESIUL-2mm",(Užs3!E73/1000)*Užs3!L73,0)+(IF(Užs3!I73="KLIEN-BESIUL-2mm",(Užs3!H73/1000)*Užs3!L73,0)+(IF(Užs3!J73="KLIEN-BESIUL-2mm",(Užs3!H73/1000)*Užs3!L73,0)))))</f>
        <v>0</v>
      </c>
      <c r="AL34" s="94">
        <f>SUM(IF(Užs3!F73="NE-PL-PVC-04mm",(Užs3!E73/1000)*Užs3!L73,0)+(IF(Užs3!G73="NE-PL-PVC-04mm",(Užs3!E73/1000)*Užs3!L73,0)+(IF(Užs3!I73="NE-PL-PVC-04mm",(Užs3!H73/1000)*Užs3!L73,0)+(IF(Užs3!J73="NE-PL-PVC-04mm",(Užs3!H73/1000)*Užs3!L73,0)))))</f>
        <v>0</v>
      </c>
      <c r="AM34" s="94">
        <f>SUM(IF(Užs3!F73="NE-PL-PVC-06mm",(Užs3!E73/1000)*Užs3!L73,0)+(IF(Užs3!G73="NE-PL-PVC-06mm",(Užs3!E73/1000)*Užs3!L73,0)+(IF(Užs3!I73="NE-PL-PVC-06mm",(Užs3!H73/1000)*Užs3!L73,0)+(IF(Užs3!J73="NE-PL-PVC-06mm",(Užs3!H73/1000)*Užs3!L73,0)))))</f>
        <v>0</v>
      </c>
      <c r="AN34" s="94">
        <f>SUM(IF(Užs3!F73="NE-PL-PVC-08mm",(Užs3!E73/1000)*Užs3!L73,0)+(IF(Užs3!G73="NE-PL-PVC-08mm",(Užs3!E73/1000)*Užs3!L73,0)+(IF(Užs3!I73="NE-PL-PVC-08mm",(Užs3!H73/1000)*Užs3!L73,0)+(IF(Užs3!J73="NE-PL-PVC-08mm",(Užs3!H73/1000)*Užs3!L73,0)))))</f>
        <v>0</v>
      </c>
      <c r="AO34" s="94">
        <f>SUM(IF(Užs3!F73="NE-PL-PVC-1mm",(Užs3!E73/1000)*Užs3!L73,0)+(IF(Užs3!G73="NE-PL-PVC-1mm",(Užs3!E73/1000)*Užs3!L73,0)+(IF(Užs3!I73="NE-PL-PVC-1mm",(Užs3!H73/1000)*Užs3!L73,0)+(IF(Užs3!J73="NE-PL-PVC-1mm",(Užs3!H73/1000)*Užs3!L73,0)))))</f>
        <v>0</v>
      </c>
      <c r="AP34" s="94">
        <f>SUM(IF(Užs3!F73="NE-PL-PVC-2mm",(Užs3!E73/1000)*Užs3!L73,0)+(IF(Užs3!G73="NE-PL-PVC-2mm",(Užs3!E73/1000)*Užs3!L73,0)+(IF(Užs3!I73="NE-PL-PVC-2mm",(Užs3!H73/1000)*Užs3!L73,0)+(IF(Užs3!J73="NE-PL-PVC-2mm",(Užs3!H73/1000)*Užs3!L73,0)))))</f>
        <v>0</v>
      </c>
      <c r="AQ34" s="94">
        <f>SUM(IF(Užs3!F73="NE-PL-PVC-42/2mm",(Užs3!E73/1000)*Užs3!L73,0)+(IF(Užs3!G73="NE-PL-PVC-42/2mm",(Užs3!E73/1000)*Užs3!L73,0)+(IF(Užs3!I73="NE-PL-PVC-42/2mm",(Užs3!H73/1000)*Užs3!L73,0)+(IF(Užs3!J73="NE-PL-PVC-42/2mm",(Užs3!H73/1000)*Užs3!L73,0)))))</f>
        <v>0</v>
      </c>
      <c r="AR34" s="79"/>
    </row>
    <row r="35" spans="1:44" ht="16.8">
      <c r="A35" s="79"/>
      <c r="B35" s="79"/>
      <c r="C35" s="95"/>
      <c r="D35" s="79"/>
      <c r="E35" s="79"/>
      <c r="F35" s="79"/>
      <c r="G35" s="79"/>
      <c r="H35" s="79"/>
      <c r="I35" s="79"/>
      <c r="J35" s="79"/>
      <c r="K35" s="87">
        <v>34</v>
      </c>
      <c r="L35" s="88">
        <f>Užs3!L74</f>
        <v>0</v>
      </c>
      <c r="M35" s="89">
        <f>(Užs3!E74/1000)*(Užs3!H74/1000)*Užs3!L74</f>
        <v>0</v>
      </c>
      <c r="N35" s="90">
        <f>SUM(IF(Užs3!F74="MEL",(Užs3!E74/1000)*Užs3!L74,0)+(IF(Užs3!G74="MEL",(Užs3!E74/1000)*Užs3!L74,0)+(IF(Užs3!I74="MEL",(Užs3!H74/1000)*Užs3!L74,0)+(IF(Užs3!J74="MEL",(Užs3!H74/1000)*Užs3!L74,0)))))</f>
        <v>0</v>
      </c>
      <c r="O35" s="91">
        <f>SUM(IF(Užs3!F74="MEL-BALTAS",(Užs3!E74/1000)*Užs3!L74,0)+(IF(Užs3!G74="MEL-BALTAS",(Užs3!E74/1000)*Užs3!L74,0)+(IF(Užs3!I74="MEL-BALTAS",(Užs3!H74/1000)*Užs3!L74,0)+(IF(Užs3!J74="MEL-BALTAS",(Užs3!H74/1000)*Užs3!L74,0)))))</f>
        <v>0</v>
      </c>
      <c r="P35" s="91">
        <f>SUM(IF(Užs3!F74="MEL-PILKAS",(Užs3!E74/1000)*Užs3!L74,0)+(IF(Užs3!G74="MEL-PILKAS",(Užs3!E74/1000)*Užs3!L74,0)+(IF(Užs3!I74="MEL-PILKAS",(Užs3!H74/1000)*Užs3!L74,0)+(IF(Užs3!J74="MEL-PILKAS",(Užs3!H74/1000)*Užs3!L74,0)))))</f>
        <v>0</v>
      </c>
      <c r="Q35" s="91">
        <f>SUM(IF(Užs3!F74="MEL-KLIENTO",(Užs3!E74/1000)*Užs3!L74,0)+(IF(Užs3!G74="MEL-KLIENTO",(Užs3!E74/1000)*Užs3!L74,0)+(IF(Užs3!I74="MEL-KLIENTO",(Užs3!H74/1000)*Užs3!L74,0)+(IF(Užs3!J74="MEL-KLIENTO",(Užs3!H74/1000)*Užs3!L74,0)))))</f>
        <v>0</v>
      </c>
      <c r="R35" s="91">
        <f>SUM(IF(Užs3!F74="MEL-NE-PL",(Užs3!E74/1000)*Užs3!L74,0)+(IF(Užs3!G74="MEL-NE-PL",(Užs3!E74/1000)*Užs3!L74,0)+(IF(Užs3!I74="MEL-NE-PL",(Užs3!H74/1000)*Užs3!L74,0)+(IF(Užs3!J74="MEL-NE-PL",(Užs3!H74/1000)*Užs3!L74,0)))))</f>
        <v>0</v>
      </c>
      <c r="S35" s="91">
        <f>SUM(IF(Užs3!F74="MEL-40mm",(Užs3!E74/1000)*Užs3!L74,0)+(IF(Užs3!G74="MEL-40mm",(Užs3!E74/1000)*Užs3!L74,0)+(IF(Užs3!I74="MEL-40mm",(Užs3!H74/1000)*Užs3!L74,0)+(IF(Užs3!J74="MEL-40mm",(Užs3!H74/1000)*Užs3!L74,0)))))</f>
        <v>0</v>
      </c>
      <c r="T35" s="92">
        <f>SUM(IF(Užs3!F74="PVC-04mm",(Užs3!E74/1000)*Užs3!L74,0)+(IF(Užs3!G74="PVC-04mm",(Užs3!E74/1000)*Užs3!L74,0)+(IF(Užs3!I74="PVC-04mm",(Užs3!H74/1000)*Užs3!L74,0)+(IF(Užs3!J74="PVC-04mm",(Užs3!H74/1000)*Užs3!L74,0)))))</f>
        <v>0</v>
      </c>
      <c r="U35" s="92">
        <f>SUM(IF(Užs3!F74="PVC-06mm",(Užs3!E74/1000)*Užs3!L74,0)+(IF(Užs3!G74="PVC-06mm",(Užs3!E74/1000)*Užs3!L74,0)+(IF(Užs3!I74="PVC-06mm",(Užs3!H74/1000)*Užs3!L74,0)+(IF(Užs3!J74="PVC-06mm",(Užs3!H74/1000)*Užs3!L74,0)))))</f>
        <v>0</v>
      </c>
      <c r="V35" s="92">
        <f>SUM(IF(Užs3!F74="PVC-08mm",(Užs3!E74/1000)*Užs3!L74,0)+(IF(Užs3!G74="PVC-08mm",(Užs3!E74/1000)*Užs3!L74,0)+(IF(Užs3!I74="PVC-08mm",(Užs3!H74/1000)*Užs3!L74,0)+(IF(Užs3!J74="PVC-08mm",(Užs3!H74/1000)*Užs3!L74,0)))))</f>
        <v>0</v>
      </c>
      <c r="W35" s="92">
        <f>SUM(IF(Užs3!F74="PVC-1mm",(Užs3!E74/1000)*Užs3!L74,0)+(IF(Užs3!G74="PVC-1mm",(Užs3!E74/1000)*Užs3!L74,0)+(IF(Užs3!I74="PVC-1mm",(Užs3!H74/1000)*Užs3!L74,0)+(IF(Užs3!J74="PVC-1mm",(Užs3!H74/1000)*Užs3!L74,0)))))</f>
        <v>0</v>
      </c>
      <c r="X35" s="92">
        <f>SUM(IF(Užs3!F74="PVC-2mm",(Užs3!E74/1000)*Užs3!L74,0)+(IF(Užs3!G74="PVC-2mm",(Užs3!E74/1000)*Užs3!L74,0)+(IF(Užs3!I74="PVC-2mm",(Užs3!H74/1000)*Užs3!L74,0)+(IF(Užs3!J74="PVC-2mm",(Užs3!H74/1000)*Užs3!L74,0)))))</f>
        <v>0</v>
      </c>
      <c r="Y35" s="92">
        <f>SUM(IF(Užs3!F74="PVC-42/2mm",(Užs3!E74/1000)*Užs3!L74,0)+(IF(Užs3!G74="PVC-42/2mm",(Užs3!E74/1000)*Užs3!L74,0)+(IF(Užs3!I74="PVC-42/2mm",(Užs3!H74/1000)*Užs3!L74,0)+(IF(Užs3!J74="PVC-42/2mm",(Užs3!H74/1000)*Užs3!L74,0)))))</f>
        <v>0</v>
      </c>
      <c r="Z35" s="313">
        <f>SUM(IF(Užs3!F74="BESIULIS-08mm",(Užs3!E74/1000)*Užs3!L74,0)+(IF(Užs3!G74="BESIULIS-08mm",(Užs3!E74/1000)*Užs3!L74,0)+(IF(Užs3!I74="BESIULIS-08mm",(Užs3!H74/1000)*Užs3!L74,0)+(IF(Užs3!J74="BESIULIS-08mm",(Užs3!H74/1000)*Užs3!L74,0)))))</f>
        <v>0</v>
      </c>
      <c r="AA35" s="313">
        <f>SUM(IF(Užs3!F74="BESIULIS-1mm",(Užs3!E74/1000)*Užs3!L74,0)+(IF(Užs3!G74="BESIULIS-1mm",(Užs3!E74/1000)*Užs3!L74,0)+(IF(Užs3!I74="BESIULIS-1mm",(Užs3!H74/1000)*Užs3!L74,0)+(IF(Užs3!J74="BESIULIS-1mm",(Užs3!H74/1000)*Užs3!L74,0)))))</f>
        <v>0</v>
      </c>
      <c r="AB35" s="313">
        <f>SUM(IF(Užs3!F74="BESIULIS-2mm",(Užs3!E74/1000)*Užs3!L74,0)+(IF(Užs3!G74="BESIULIS-2mm",(Užs3!E74/1000)*Užs3!L74,0)+(IF(Užs3!I74="BESIULIS-2mm",(Užs3!H74/1000)*Užs3!L74,0)+(IF(Užs3!J74="BESIULIS-2mm",(Užs3!H74/1000)*Užs3!L74,0)))))</f>
        <v>0</v>
      </c>
      <c r="AC35" s="93">
        <f>SUM(IF(Užs3!F74="KLIEN-PVC-04mm",(Užs3!E74/1000)*Užs3!L74,0)+(IF(Užs3!G74="KLIEN-PVC-04mm",(Užs3!E74/1000)*Užs3!L74,0)+(IF(Užs3!I74="KLIEN-PVC-04mm",(Užs3!H74/1000)*Užs3!L74,0)+(IF(Užs3!J74="KLIEN-PVC-04mm",(Užs3!H74/1000)*Užs3!L74,0)))))</f>
        <v>0</v>
      </c>
      <c r="AD35" s="93">
        <f>SUM(IF(Užs3!F74="KLIEN-PVC-06mm",(Užs3!E74/1000)*Užs3!L74,0)+(IF(Užs3!G74="KLIEN-PVC-06mm",(Užs3!E74/1000)*Užs3!L74,0)+(IF(Užs3!I74="KLIEN-PVC-06mm",(Užs3!H74/1000)*Užs3!L74,0)+(IF(Užs3!J74="KLIEN-PVC-06mm",(Užs3!H74/1000)*Užs3!L74,0)))))</f>
        <v>0</v>
      </c>
      <c r="AE35" s="93">
        <f>SUM(IF(Užs3!F74="KLIEN-PVC-08mm",(Užs3!E74/1000)*Užs3!L74,0)+(IF(Užs3!G74="KLIEN-PVC-08mm",(Užs3!E74/1000)*Užs3!L74,0)+(IF(Užs3!I74="KLIEN-PVC-08mm",(Užs3!H74/1000)*Užs3!L74,0)+(IF(Užs3!J74="KLIEN-PVC-08mm",(Užs3!H74/1000)*Užs3!L74,0)))))</f>
        <v>0</v>
      </c>
      <c r="AF35" s="93">
        <f>SUM(IF(Užs3!F74="KLIEN-PVC-1mm",(Užs3!E74/1000)*Užs3!L74,0)+(IF(Užs3!G74="KLIEN-PVC-1mm",(Užs3!E74/1000)*Užs3!L74,0)+(IF(Užs3!I74="KLIEN-PVC-1mm",(Užs3!H74/1000)*Užs3!L74,0)+(IF(Užs3!J74="KLIEN-PVC-1mm",(Užs3!H74/1000)*Užs3!L74,0)))))</f>
        <v>0</v>
      </c>
      <c r="AG35" s="93">
        <f>SUM(IF(Užs3!F74="KLIEN-PVC-2mm",(Užs3!E74/1000)*Užs3!L74,0)+(IF(Užs3!G74="KLIEN-PVC-2mm",(Užs3!E74/1000)*Užs3!L74,0)+(IF(Užs3!I74="KLIEN-PVC-2mm",(Užs3!H74/1000)*Užs3!L74,0)+(IF(Užs3!J74="KLIEN-PVC-2mm",(Užs3!H74/1000)*Užs3!L74,0)))))</f>
        <v>0</v>
      </c>
      <c r="AH35" s="93">
        <f>SUM(IF(Užs3!F74="KLIEN-PVC-42/2mm",(Užs3!E74/1000)*Užs3!L74,0)+(IF(Užs3!G74="KLIEN-PVC-42/2mm",(Užs3!E74/1000)*Užs3!L74,0)+(IF(Užs3!I74="KLIEN-PVC-42/2mm",(Užs3!H74/1000)*Užs3!L74,0)+(IF(Užs3!J74="KLIEN-PVC-42/2mm",(Užs3!H74/1000)*Užs3!L74,0)))))</f>
        <v>0</v>
      </c>
      <c r="AI35" s="315">
        <f>SUM(IF(Užs3!F74="KLIEN-BESIUL-08mm",(Užs3!E74/1000)*Užs3!L74,0)+(IF(Užs3!G74="KLIEN-BESIUL-08mm",(Užs3!E74/1000)*Užs3!L74,0)+(IF(Užs3!I74="KLIEN-BESIUL-08mm",(Užs3!H74/1000)*Užs3!L74,0)+(IF(Užs3!J74="KLIEN-BESIUL-08mm",(Užs3!H74/1000)*Užs3!L74,0)))))</f>
        <v>0</v>
      </c>
      <c r="AJ35" s="315">
        <f>SUM(IF(Užs3!F74="KLIEN-BESIUL-1mm",(Užs3!E74/1000)*Užs3!L74,0)+(IF(Užs3!G74="KLIEN-BESIUL-1mm",(Užs3!E74/1000)*Užs3!L74,0)+(IF(Užs3!I74="KLIEN-BESIUL-1mm",(Užs3!H74/1000)*Užs3!L74,0)+(IF(Užs3!J74="KLIEN-BESIUL-1mm",(Užs3!H74/1000)*Užs3!L74,0)))))</f>
        <v>0</v>
      </c>
      <c r="AK35" s="315">
        <f>SUM(IF(Užs3!F74="KLIEN-BESIUL-2mm",(Užs3!E74/1000)*Užs3!L74,0)+(IF(Užs3!G74="KLIEN-BESIUL-2mm",(Užs3!E74/1000)*Užs3!L74,0)+(IF(Užs3!I74="KLIEN-BESIUL-2mm",(Užs3!H74/1000)*Užs3!L74,0)+(IF(Užs3!J74="KLIEN-BESIUL-2mm",(Užs3!H74/1000)*Užs3!L74,0)))))</f>
        <v>0</v>
      </c>
      <c r="AL35" s="94">
        <f>SUM(IF(Užs3!F74="NE-PL-PVC-04mm",(Užs3!E74/1000)*Užs3!L74,0)+(IF(Užs3!G74="NE-PL-PVC-04mm",(Užs3!E74/1000)*Užs3!L74,0)+(IF(Užs3!I74="NE-PL-PVC-04mm",(Užs3!H74/1000)*Užs3!L74,0)+(IF(Užs3!J74="NE-PL-PVC-04mm",(Užs3!H74/1000)*Užs3!L74,0)))))</f>
        <v>0</v>
      </c>
      <c r="AM35" s="94">
        <f>SUM(IF(Užs3!F74="NE-PL-PVC-06mm",(Užs3!E74/1000)*Užs3!L74,0)+(IF(Užs3!G74="NE-PL-PVC-06mm",(Užs3!E74/1000)*Užs3!L74,0)+(IF(Užs3!I74="NE-PL-PVC-06mm",(Užs3!H74/1000)*Užs3!L74,0)+(IF(Užs3!J74="NE-PL-PVC-06mm",(Užs3!H74/1000)*Užs3!L74,0)))))</f>
        <v>0</v>
      </c>
      <c r="AN35" s="94">
        <f>SUM(IF(Užs3!F74="NE-PL-PVC-08mm",(Užs3!E74/1000)*Užs3!L74,0)+(IF(Užs3!G74="NE-PL-PVC-08mm",(Užs3!E74/1000)*Užs3!L74,0)+(IF(Užs3!I74="NE-PL-PVC-08mm",(Užs3!H74/1000)*Užs3!L74,0)+(IF(Užs3!J74="NE-PL-PVC-08mm",(Užs3!H74/1000)*Užs3!L74,0)))))</f>
        <v>0</v>
      </c>
      <c r="AO35" s="94">
        <f>SUM(IF(Užs3!F74="NE-PL-PVC-1mm",(Užs3!E74/1000)*Užs3!L74,0)+(IF(Užs3!G74="NE-PL-PVC-1mm",(Užs3!E74/1000)*Užs3!L74,0)+(IF(Užs3!I74="NE-PL-PVC-1mm",(Užs3!H74/1000)*Užs3!L74,0)+(IF(Užs3!J74="NE-PL-PVC-1mm",(Užs3!H74/1000)*Užs3!L74,0)))))</f>
        <v>0</v>
      </c>
      <c r="AP35" s="94">
        <f>SUM(IF(Užs3!F74="NE-PL-PVC-2mm",(Užs3!E74/1000)*Užs3!L74,0)+(IF(Užs3!G74="NE-PL-PVC-2mm",(Užs3!E74/1000)*Užs3!L74,0)+(IF(Užs3!I74="NE-PL-PVC-2mm",(Užs3!H74/1000)*Užs3!L74,0)+(IF(Užs3!J74="NE-PL-PVC-2mm",(Užs3!H74/1000)*Užs3!L74,0)))))</f>
        <v>0</v>
      </c>
      <c r="AQ35" s="94">
        <f>SUM(IF(Užs3!F74="NE-PL-PVC-42/2mm",(Užs3!E74/1000)*Užs3!L74,0)+(IF(Užs3!G74="NE-PL-PVC-42/2mm",(Užs3!E74/1000)*Užs3!L74,0)+(IF(Užs3!I74="NE-PL-PVC-42/2mm",(Užs3!H74/1000)*Užs3!L74,0)+(IF(Užs3!J74="NE-PL-PVC-42/2mm",(Užs3!H74/1000)*Užs3!L74,0)))))</f>
        <v>0</v>
      </c>
      <c r="AR35" s="79"/>
    </row>
    <row r="36" spans="1:44" ht="16.8">
      <c r="A36" s="79"/>
      <c r="B36" s="79"/>
      <c r="C36" s="95"/>
      <c r="D36" s="79"/>
      <c r="E36" s="79"/>
      <c r="F36" s="79"/>
      <c r="G36" s="79"/>
      <c r="H36" s="79"/>
      <c r="I36" s="79"/>
      <c r="J36" s="79"/>
      <c r="K36" s="87">
        <v>35</v>
      </c>
      <c r="L36" s="88">
        <f>Užs3!L75</f>
        <v>0</v>
      </c>
      <c r="M36" s="89">
        <f>(Užs3!E75/1000)*(Užs3!H75/1000)*Užs3!L75</f>
        <v>0</v>
      </c>
      <c r="N36" s="90">
        <f>SUM(IF(Užs3!F75="MEL",(Užs3!E75/1000)*Užs3!L75,0)+(IF(Užs3!G75="MEL",(Užs3!E75/1000)*Užs3!L75,0)+(IF(Užs3!I75="MEL",(Užs3!H75/1000)*Užs3!L75,0)+(IF(Užs3!J75="MEL",(Užs3!H75/1000)*Užs3!L75,0)))))</f>
        <v>0</v>
      </c>
      <c r="O36" s="91">
        <f>SUM(IF(Užs3!F75="MEL-BALTAS",(Užs3!E75/1000)*Užs3!L75,0)+(IF(Užs3!G75="MEL-BALTAS",(Užs3!E75/1000)*Užs3!L75,0)+(IF(Užs3!I75="MEL-BALTAS",(Užs3!H75/1000)*Užs3!L75,0)+(IF(Užs3!J75="MEL-BALTAS",(Užs3!H75/1000)*Užs3!L75,0)))))</f>
        <v>0</v>
      </c>
      <c r="P36" s="91">
        <f>SUM(IF(Užs3!F75="MEL-PILKAS",(Užs3!E75/1000)*Užs3!L75,0)+(IF(Užs3!G75="MEL-PILKAS",(Užs3!E75/1000)*Užs3!L75,0)+(IF(Užs3!I75="MEL-PILKAS",(Užs3!H75/1000)*Užs3!L75,0)+(IF(Užs3!J75="MEL-PILKAS",(Užs3!H75/1000)*Užs3!L75,0)))))</f>
        <v>0</v>
      </c>
      <c r="Q36" s="91">
        <f>SUM(IF(Užs3!F75="MEL-KLIENTO",(Užs3!E75/1000)*Užs3!L75,0)+(IF(Užs3!G75="MEL-KLIENTO",(Užs3!E75/1000)*Užs3!L75,0)+(IF(Užs3!I75="MEL-KLIENTO",(Užs3!H75/1000)*Užs3!L75,0)+(IF(Užs3!J75="MEL-KLIENTO",(Užs3!H75/1000)*Užs3!L75,0)))))</f>
        <v>0</v>
      </c>
      <c r="R36" s="91">
        <f>SUM(IF(Užs3!F75="MEL-NE-PL",(Užs3!E75/1000)*Užs3!L75,0)+(IF(Užs3!G75="MEL-NE-PL",(Užs3!E75/1000)*Užs3!L75,0)+(IF(Užs3!I75="MEL-NE-PL",(Užs3!H75/1000)*Užs3!L75,0)+(IF(Užs3!J75="MEL-NE-PL",(Užs3!H75/1000)*Užs3!L75,0)))))</f>
        <v>0</v>
      </c>
      <c r="S36" s="91">
        <f>SUM(IF(Užs3!F75="MEL-40mm",(Užs3!E75/1000)*Užs3!L75,0)+(IF(Užs3!G75="MEL-40mm",(Užs3!E75/1000)*Užs3!L75,0)+(IF(Užs3!I75="MEL-40mm",(Užs3!H75/1000)*Užs3!L75,0)+(IF(Užs3!J75="MEL-40mm",(Užs3!H75/1000)*Užs3!L75,0)))))</f>
        <v>0</v>
      </c>
      <c r="T36" s="92">
        <f>SUM(IF(Užs3!F75="PVC-04mm",(Užs3!E75/1000)*Užs3!L75,0)+(IF(Užs3!G75="PVC-04mm",(Užs3!E75/1000)*Užs3!L75,0)+(IF(Užs3!I75="PVC-04mm",(Užs3!H75/1000)*Užs3!L75,0)+(IF(Užs3!J75="PVC-04mm",(Užs3!H75/1000)*Užs3!L75,0)))))</f>
        <v>0</v>
      </c>
      <c r="U36" s="92">
        <f>SUM(IF(Užs3!F75="PVC-06mm",(Užs3!E75/1000)*Užs3!L75,0)+(IF(Užs3!G75="PVC-06mm",(Užs3!E75/1000)*Užs3!L75,0)+(IF(Užs3!I75="PVC-06mm",(Užs3!H75/1000)*Užs3!L75,0)+(IF(Užs3!J75="PVC-06mm",(Užs3!H75/1000)*Užs3!L75,0)))))</f>
        <v>0</v>
      </c>
      <c r="V36" s="92">
        <f>SUM(IF(Užs3!F75="PVC-08mm",(Užs3!E75/1000)*Užs3!L75,0)+(IF(Užs3!G75="PVC-08mm",(Užs3!E75/1000)*Užs3!L75,0)+(IF(Užs3!I75="PVC-08mm",(Užs3!H75/1000)*Užs3!L75,0)+(IF(Užs3!J75="PVC-08mm",(Užs3!H75/1000)*Užs3!L75,0)))))</f>
        <v>0</v>
      </c>
      <c r="W36" s="92">
        <f>SUM(IF(Užs3!F75="PVC-1mm",(Užs3!E75/1000)*Užs3!L75,0)+(IF(Užs3!G75="PVC-1mm",(Užs3!E75/1000)*Užs3!L75,0)+(IF(Užs3!I75="PVC-1mm",(Užs3!H75/1000)*Užs3!L75,0)+(IF(Užs3!J75="PVC-1mm",(Užs3!H75/1000)*Užs3!L75,0)))))</f>
        <v>0</v>
      </c>
      <c r="X36" s="92">
        <f>SUM(IF(Užs3!F75="PVC-2mm",(Užs3!E75/1000)*Užs3!L75,0)+(IF(Užs3!G75="PVC-2mm",(Užs3!E75/1000)*Užs3!L75,0)+(IF(Užs3!I75="PVC-2mm",(Užs3!H75/1000)*Užs3!L75,0)+(IF(Užs3!J75="PVC-2mm",(Užs3!H75/1000)*Užs3!L75,0)))))</f>
        <v>0</v>
      </c>
      <c r="Y36" s="92">
        <f>SUM(IF(Užs3!F75="PVC-42/2mm",(Užs3!E75/1000)*Užs3!L75,0)+(IF(Užs3!G75="PVC-42/2mm",(Užs3!E75/1000)*Užs3!L75,0)+(IF(Užs3!I75="PVC-42/2mm",(Užs3!H75/1000)*Užs3!L75,0)+(IF(Užs3!J75="PVC-42/2mm",(Užs3!H75/1000)*Užs3!L75,0)))))</f>
        <v>0</v>
      </c>
      <c r="Z36" s="313">
        <f>SUM(IF(Užs3!F75="BESIULIS-08mm",(Užs3!E75/1000)*Užs3!L75,0)+(IF(Užs3!G75="BESIULIS-08mm",(Užs3!E75/1000)*Užs3!L75,0)+(IF(Užs3!I75="BESIULIS-08mm",(Užs3!H75/1000)*Užs3!L75,0)+(IF(Užs3!J75="BESIULIS-08mm",(Užs3!H75/1000)*Užs3!L75,0)))))</f>
        <v>0</v>
      </c>
      <c r="AA36" s="313">
        <f>SUM(IF(Užs3!F75="BESIULIS-1mm",(Užs3!E75/1000)*Užs3!L75,0)+(IF(Užs3!G75="BESIULIS-1mm",(Užs3!E75/1000)*Užs3!L75,0)+(IF(Užs3!I75="BESIULIS-1mm",(Užs3!H75/1000)*Užs3!L75,0)+(IF(Užs3!J75="BESIULIS-1mm",(Užs3!H75/1000)*Užs3!L75,0)))))</f>
        <v>0</v>
      </c>
      <c r="AB36" s="313">
        <f>SUM(IF(Užs3!F75="BESIULIS-2mm",(Užs3!E75/1000)*Užs3!L75,0)+(IF(Užs3!G75="BESIULIS-2mm",(Užs3!E75/1000)*Užs3!L75,0)+(IF(Užs3!I75="BESIULIS-2mm",(Užs3!H75/1000)*Užs3!L75,0)+(IF(Užs3!J75="BESIULIS-2mm",(Užs3!H75/1000)*Užs3!L75,0)))))</f>
        <v>0</v>
      </c>
      <c r="AC36" s="93">
        <f>SUM(IF(Užs3!F75="KLIEN-PVC-04mm",(Užs3!E75/1000)*Užs3!L75,0)+(IF(Užs3!G75="KLIEN-PVC-04mm",(Užs3!E75/1000)*Užs3!L75,0)+(IF(Užs3!I75="KLIEN-PVC-04mm",(Užs3!H75/1000)*Užs3!L75,0)+(IF(Užs3!J75="KLIEN-PVC-04mm",(Užs3!H75/1000)*Užs3!L75,0)))))</f>
        <v>0</v>
      </c>
      <c r="AD36" s="93">
        <f>SUM(IF(Užs3!F75="KLIEN-PVC-06mm",(Užs3!E75/1000)*Užs3!L75,0)+(IF(Užs3!G75="KLIEN-PVC-06mm",(Užs3!E75/1000)*Užs3!L75,0)+(IF(Užs3!I75="KLIEN-PVC-06mm",(Užs3!H75/1000)*Užs3!L75,0)+(IF(Užs3!J75="KLIEN-PVC-06mm",(Užs3!H75/1000)*Užs3!L75,0)))))</f>
        <v>0</v>
      </c>
      <c r="AE36" s="93">
        <f>SUM(IF(Užs3!F75="KLIEN-PVC-08mm",(Užs3!E75/1000)*Užs3!L75,0)+(IF(Užs3!G75="KLIEN-PVC-08mm",(Užs3!E75/1000)*Užs3!L75,0)+(IF(Užs3!I75="KLIEN-PVC-08mm",(Užs3!H75/1000)*Užs3!L75,0)+(IF(Užs3!J75="KLIEN-PVC-08mm",(Užs3!H75/1000)*Užs3!L75,0)))))</f>
        <v>0</v>
      </c>
      <c r="AF36" s="93">
        <f>SUM(IF(Užs3!F75="KLIEN-PVC-1mm",(Užs3!E75/1000)*Užs3!L75,0)+(IF(Užs3!G75="KLIEN-PVC-1mm",(Užs3!E75/1000)*Užs3!L75,0)+(IF(Užs3!I75="KLIEN-PVC-1mm",(Užs3!H75/1000)*Užs3!L75,0)+(IF(Užs3!J75="KLIEN-PVC-1mm",(Užs3!H75/1000)*Užs3!L75,0)))))</f>
        <v>0</v>
      </c>
      <c r="AG36" s="93">
        <f>SUM(IF(Užs3!F75="KLIEN-PVC-2mm",(Užs3!E75/1000)*Užs3!L75,0)+(IF(Užs3!G75="KLIEN-PVC-2mm",(Užs3!E75/1000)*Užs3!L75,0)+(IF(Užs3!I75="KLIEN-PVC-2mm",(Užs3!H75/1000)*Užs3!L75,0)+(IF(Užs3!J75="KLIEN-PVC-2mm",(Užs3!H75/1000)*Užs3!L75,0)))))</f>
        <v>0</v>
      </c>
      <c r="AH36" s="93">
        <f>SUM(IF(Užs3!F75="KLIEN-PVC-42/2mm",(Užs3!E75/1000)*Užs3!L75,0)+(IF(Užs3!G75="KLIEN-PVC-42/2mm",(Užs3!E75/1000)*Užs3!L75,0)+(IF(Užs3!I75="KLIEN-PVC-42/2mm",(Užs3!H75/1000)*Užs3!L75,0)+(IF(Užs3!J75="KLIEN-PVC-42/2mm",(Užs3!H75/1000)*Užs3!L75,0)))))</f>
        <v>0</v>
      </c>
      <c r="AI36" s="315">
        <f>SUM(IF(Užs3!F75="KLIEN-BESIUL-08mm",(Užs3!E75/1000)*Užs3!L75,0)+(IF(Užs3!G75="KLIEN-BESIUL-08mm",(Užs3!E75/1000)*Užs3!L75,0)+(IF(Užs3!I75="KLIEN-BESIUL-08mm",(Užs3!H75/1000)*Užs3!L75,0)+(IF(Užs3!J75="KLIEN-BESIUL-08mm",(Užs3!H75/1000)*Užs3!L75,0)))))</f>
        <v>0</v>
      </c>
      <c r="AJ36" s="315">
        <f>SUM(IF(Užs3!F75="KLIEN-BESIUL-1mm",(Užs3!E75/1000)*Užs3!L75,0)+(IF(Užs3!G75="KLIEN-BESIUL-1mm",(Užs3!E75/1000)*Užs3!L75,0)+(IF(Užs3!I75="KLIEN-BESIUL-1mm",(Užs3!H75/1000)*Užs3!L75,0)+(IF(Užs3!J75="KLIEN-BESIUL-1mm",(Užs3!H75/1000)*Užs3!L75,0)))))</f>
        <v>0</v>
      </c>
      <c r="AK36" s="315">
        <f>SUM(IF(Užs3!F75="KLIEN-BESIUL-2mm",(Užs3!E75/1000)*Užs3!L75,0)+(IF(Užs3!G75="KLIEN-BESIUL-2mm",(Užs3!E75/1000)*Užs3!L75,0)+(IF(Užs3!I75="KLIEN-BESIUL-2mm",(Užs3!H75/1000)*Užs3!L75,0)+(IF(Užs3!J75="KLIEN-BESIUL-2mm",(Užs3!H75/1000)*Užs3!L75,0)))))</f>
        <v>0</v>
      </c>
      <c r="AL36" s="94">
        <f>SUM(IF(Užs3!F75="NE-PL-PVC-04mm",(Užs3!E75/1000)*Užs3!L75,0)+(IF(Užs3!G75="NE-PL-PVC-04mm",(Užs3!E75/1000)*Užs3!L75,0)+(IF(Užs3!I75="NE-PL-PVC-04mm",(Užs3!H75/1000)*Užs3!L75,0)+(IF(Užs3!J75="NE-PL-PVC-04mm",(Užs3!H75/1000)*Užs3!L75,0)))))</f>
        <v>0</v>
      </c>
      <c r="AM36" s="94">
        <f>SUM(IF(Užs3!F75="NE-PL-PVC-06mm",(Užs3!E75/1000)*Užs3!L75,0)+(IF(Užs3!G75="NE-PL-PVC-06mm",(Užs3!E75/1000)*Užs3!L75,0)+(IF(Užs3!I75="NE-PL-PVC-06mm",(Užs3!H75/1000)*Užs3!L75,0)+(IF(Užs3!J75="NE-PL-PVC-06mm",(Užs3!H75/1000)*Užs3!L75,0)))))</f>
        <v>0</v>
      </c>
      <c r="AN36" s="94">
        <f>SUM(IF(Užs3!F75="NE-PL-PVC-08mm",(Užs3!E75/1000)*Užs3!L75,0)+(IF(Užs3!G75="NE-PL-PVC-08mm",(Užs3!E75/1000)*Užs3!L75,0)+(IF(Užs3!I75="NE-PL-PVC-08mm",(Užs3!H75/1000)*Užs3!L75,0)+(IF(Užs3!J75="NE-PL-PVC-08mm",(Užs3!H75/1000)*Užs3!L75,0)))))</f>
        <v>0</v>
      </c>
      <c r="AO36" s="94">
        <f>SUM(IF(Užs3!F75="NE-PL-PVC-1mm",(Užs3!E75/1000)*Užs3!L75,0)+(IF(Užs3!G75="NE-PL-PVC-1mm",(Užs3!E75/1000)*Užs3!L75,0)+(IF(Užs3!I75="NE-PL-PVC-1mm",(Užs3!H75/1000)*Užs3!L75,0)+(IF(Užs3!J75="NE-PL-PVC-1mm",(Užs3!H75/1000)*Užs3!L75,0)))))</f>
        <v>0</v>
      </c>
      <c r="AP36" s="94">
        <f>SUM(IF(Užs3!F75="NE-PL-PVC-2mm",(Užs3!E75/1000)*Užs3!L75,0)+(IF(Užs3!G75="NE-PL-PVC-2mm",(Užs3!E75/1000)*Užs3!L75,0)+(IF(Užs3!I75="NE-PL-PVC-2mm",(Užs3!H75/1000)*Užs3!L75,0)+(IF(Užs3!J75="NE-PL-PVC-2mm",(Užs3!H75/1000)*Užs3!L75,0)))))</f>
        <v>0</v>
      </c>
      <c r="AQ36" s="94">
        <f>SUM(IF(Užs3!F75="NE-PL-PVC-42/2mm",(Užs3!E75/1000)*Užs3!L75,0)+(IF(Užs3!G75="NE-PL-PVC-42/2mm",(Užs3!E75/1000)*Užs3!L75,0)+(IF(Užs3!I75="NE-PL-PVC-42/2mm",(Užs3!H75/1000)*Užs3!L75,0)+(IF(Užs3!J75="NE-PL-PVC-42/2mm",(Užs3!H75/1000)*Užs3!L75,0)))))</f>
        <v>0</v>
      </c>
      <c r="AR36" s="79"/>
    </row>
    <row r="37" spans="1:44" ht="16.8">
      <c r="A37" s="79"/>
      <c r="B37" s="79"/>
      <c r="C37" s="95"/>
      <c r="D37" s="79"/>
      <c r="E37" s="79"/>
      <c r="F37" s="79"/>
      <c r="G37" s="79"/>
      <c r="H37" s="79"/>
      <c r="I37" s="79"/>
      <c r="J37" s="79"/>
      <c r="K37" s="87">
        <v>36</v>
      </c>
      <c r="L37" s="88">
        <f>Užs3!L76</f>
        <v>0</v>
      </c>
      <c r="M37" s="89">
        <f>(Užs3!E76/1000)*(Užs3!H76/1000)*Užs3!L76</f>
        <v>0</v>
      </c>
      <c r="N37" s="90">
        <f>SUM(IF(Užs3!F76="MEL",(Užs3!E76/1000)*Užs3!L76,0)+(IF(Užs3!G76="MEL",(Užs3!E76/1000)*Užs3!L76,0)+(IF(Užs3!I76="MEL",(Užs3!H76/1000)*Užs3!L76,0)+(IF(Užs3!J76="MEL",(Užs3!H76/1000)*Užs3!L76,0)))))</f>
        <v>0</v>
      </c>
      <c r="O37" s="91">
        <f>SUM(IF(Užs3!F76="MEL-BALTAS",(Užs3!E76/1000)*Užs3!L76,0)+(IF(Užs3!G76="MEL-BALTAS",(Užs3!E76/1000)*Užs3!L76,0)+(IF(Užs3!I76="MEL-BALTAS",(Užs3!H76/1000)*Užs3!L76,0)+(IF(Užs3!J76="MEL-BALTAS",(Užs3!H76/1000)*Užs3!L76,0)))))</f>
        <v>0</v>
      </c>
      <c r="P37" s="91">
        <f>SUM(IF(Užs3!F76="MEL-PILKAS",(Užs3!E76/1000)*Užs3!L76,0)+(IF(Užs3!G76="MEL-PILKAS",(Užs3!E76/1000)*Užs3!L76,0)+(IF(Užs3!I76="MEL-PILKAS",(Užs3!H76/1000)*Užs3!L76,0)+(IF(Užs3!J76="MEL-PILKAS",(Užs3!H76/1000)*Užs3!L76,0)))))</f>
        <v>0</v>
      </c>
      <c r="Q37" s="91">
        <f>SUM(IF(Užs3!F76="MEL-KLIENTO",(Užs3!E76/1000)*Užs3!L76,0)+(IF(Užs3!G76="MEL-KLIENTO",(Užs3!E76/1000)*Užs3!L76,0)+(IF(Užs3!I76="MEL-KLIENTO",(Užs3!H76/1000)*Užs3!L76,0)+(IF(Užs3!J76="MEL-KLIENTO",(Užs3!H76/1000)*Užs3!L76,0)))))</f>
        <v>0</v>
      </c>
      <c r="R37" s="91">
        <f>SUM(IF(Užs3!F76="MEL-NE-PL",(Užs3!E76/1000)*Užs3!L76,0)+(IF(Užs3!G76="MEL-NE-PL",(Užs3!E76/1000)*Užs3!L76,0)+(IF(Užs3!I76="MEL-NE-PL",(Užs3!H76/1000)*Užs3!L76,0)+(IF(Užs3!J76="MEL-NE-PL",(Užs3!H76/1000)*Užs3!L76,0)))))</f>
        <v>0</v>
      </c>
      <c r="S37" s="91">
        <f>SUM(IF(Užs3!F76="MEL-40mm",(Užs3!E76/1000)*Užs3!L76,0)+(IF(Užs3!G76="MEL-40mm",(Užs3!E76/1000)*Užs3!L76,0)+(IF(Užs3!I76="MEL-40mm",(Užs3!H76/1000)*Užs3!L76,0)+(IF(Užs3!J76="MEL-40mm",(Užs3!H76/1000)*Užs3!L76,0)))))</f>
        <v>0</v>
      </c>
      <c r="T37" s="92">
        <f>SUM(IF(Užs3!F76="PVC-04mm",(Užs3!E76/1000)*Užs3!L76,0)+(IF(Užs3!G76="PVC-04mm",(Užs3!E76/1000)*Užs3!L76,0)+(IF(Užs3!I76="PVC-04mm",(Užs3!H76/1000)*Užs3!L76,0)+(IF(Užs3!J76="PVC-04mm",(Užs3!H76/1000)*Užs3!L76,0)))))</f>
        <v>0</v>
      </c>
      <c r="U37" s="92">
        <f>SUM(IF(Užs3!F76="PVC-06mm",(Užs3!E76/1000)*Užs3!L76,0)+(IF(Užs3!G76="PVC-06mm",(Užs3!E76/1000)*Užs3!L76,0)+(IF(Užs3!I76="PVC-06mm",(Užs3!H76/1000)*Užs3!L76,0)+(IF(Užs3!J76="PVC-06mm",(Užs3!H76/1000)*Užs3!L76,0)))))</f>
        <v>0</v>
      </c>
      <c r="V37" s="92">
        <f>SUM(IF(Užs3!F76="PVC-08mm",(Užs3!E76/1000)*Užs3!L76,0)+(IF(Užs3!G76="PVC-08mm",(Užs3!E76/1000)*Užs3!L76,0)+(IF(Užs3!I76="PVC-08mm",(Užs3!H76/1000)*Užs3!L76,0)+(IF(Užs3!J76="PVC-08mm",(Užs3!H76/1000)*Užs3!L76,0)))))</f>
        <v>0</v>
      </c>
      <c r="W37" s="92">
        <f>SUM(IF(Užs3!F76="PVC-1mm",(Užs3!E76/1000)*Užs3!L76,0)+(IF(Užs3!G76="PVC-1mm",(Užs3!E76/1000)*Užs3!L76,0)+(IF(Užs3!I76="PVC-1mm",(Užs3!H76/1000)*Užs3!L76,0)+(IF(Užs3!J76="PVC-1mm",(Užs3!H76/1000)*Užs3!L76,0)))))</f>
        <v>0</v>
      </c>
      <c r="X37" s="92">
        <f>SUM(IF(Užs3!F76="PVC-2mm",(Užs3!E76/1000)*Užs3!L76,0)+(IF(Užs3!G76="PVC-2mm",(Užs3!E76/1000)*Užs3!L76,0)+(IF(Užs3!I76="PVC-2mm",(Užs3!H76/1000)*Užs3!L76,0)+(IF(Užs3!J76="PVC-2mm",(Užs3!H76/1000)*Užs3!L76,0)))))</f>
        <v>0</v>
      </c>
      <c r="Y37" s="92">
        <f>SUM(IF(Užs3!F76="PVC-42/2mm",(Užs3!E76/1000)*Užs3!L76,0)+(IF(Užs3!G76="PVC-42/2mm",(Užs3!E76/1000)*Užs3!L76,0)+(IF(Užs3!I76="PVC-42/2mm",(Užs3!H76/1000)*Užs3!L76,0)+(IF(Užs3!J76="PVC-42/2mm",(Užs3!H76/1000)*Užs3!L76,0)))))</f>
        <v>0</v>
      </c>
      <c r="Z37" s="313">
        <f>SUM(IF(Užs3!F76="BESIULIS-08mm",(Užs3!E76/1000)*Užs3!L76,0)+(IF(Užs3!G76="BESIULIS-08mm",(Užs3!E76/1000)*Užs3!L76,0)+(IF(Užs3!I76="BESIULIS-08mm",(Užs3!H76/1000)*Užs3!L76,0)+(IF(Užs3!J76="BESIULIS-08mm",(Užs3!H76/1000)*Užs3!L76,0)))))</f>
        <v>0</v>
      </c>
      <c r="AA37" s="313">
        <f>SUM(IF(Užs3!F76="BESIULIS-1mm",(Užs3!E76/1000)*Užs3!L76,0)+(IF(Užs3!G76="BESIULIS-1mm",(Užs3!E76/1000)*Užs3!L76,0)+(IF(Užs3!I76="BESIULIS-1mm",(Užs3!H76/1000)*Užs3!L76,0)+(IF(Užs3!J76="BESIULIS-1mm",(Užs3!H76/1000)*Užs3!L76,0)))))</f>
        <v>0</v>
      </c>
      <c r="AB37" s="313">
        <f>SUM(IF(Užs3!F76="BESIULIS-2mm",(Užs3!E76/1000)*Užs3!L76,0)+(IF(Užs3!G76="BESIULIS-2mm",(Užs3!E76/1000)*Užs3!L76,0)+(IF(Užs3!I76="BESIULIS-2mm",(Užs3!H76/1000)*Užs3!L76,0)+(IF(Užs3!J76="BESIULIS-2mm",(Užs3!H76/1000)*Užs3!L76,0)))))</f>
        <v>0</v>
      </c>
      <c r="AC37" s="93">
        <f>SUM(IF(Užs3!F76="KLIEN-PVC-04mm",(Užs3!E76/1000)*Užs3!L76,0)+(IF(Užs3!G76="KLIEN-PVC-04mm",(Užs3!E76/1000)*Užs3!L76,0)+(IF(Užs3!I76="KLIEN-PVC-04mm",(Užs3!H76/1000)*Užs3!L76,0)+(IF(Užs3!J76="KLIEN-PVC-04mm",(Užs3!H76/1000)*Užs3!L76,0)))))</f>
        <v>0</v>
      </c>
      <c r="AD37" s="93">
        <f>SUM(IF(Užs3!F76="KLIEN-PVC-06mm",(Užs3!E76/1000)*Užs3!L76,0)+(IF(Užs3!G76="KLIEN-PVC-06mm",(Užs3!E76/1000)*Užs3!L76,0)+(IF(Užs3!I76="KLIEN-PVC-06mm",(Užs3!H76/1000)*Užs3!L76,0)+(IF(Užs3!J76="KLIEN-PVC-06mm",(Užs3!H76/1000)*Užs3!L76,0)))))</f>
        <v>0</v>
      </c>
      <c r="AE37" s="93">
        <f>SUM(IF(Užs3!F76="KLIEN-PVC-08mm",(Užs3!E76/1000)*Užs3!L76,0)+(IF(Užs3!G76="KLIEN-PVC-08mm",(Užs3!E76/1000)*Užs3!L76,0)+(IF(Užs3!I76="KLIEN-PVC-08mm",(Užs3!H76/1000)*Užs3!L76,0)+(IF(Užs3!J76="KLIEN-PVC-08mm",(Užs3!H76/1000)*Užs3!L76,0)))))</f>
        <v>0</v>
      </c>
      <c r="AF37" s="93">
        <f>SUM(IF(Užs3!F76="KLIEN-PVC-1mm",(Užs3!E76/1000)*Užs3!L76,0)+(IF(Užs3!G76="KLIEN-PVC-1mm",(Užs3!E76/1000)*Užs3!L76,0)+(IF(Užs3!I76="KLIEN-PVC-1mm",(Užs3!H76/1000)*Užs3!L76,0)+(IF(Užs3!J76="KLIEN-PVC-1mm",(Užs3!H76/1000)*Užs3!L76,0)))))</f>
        <v>0</v>
      </c>
      <c r="AG37" s="93">
        <f>SUM(IF(Užs3!F76="KLIEN-PVC-2mm",(Užs3!E76/1000)*Užs3!L76,0)+(IF(Užs3!G76="KLIEN-PVC-2mm",(Užs3!E76/1000)*Užs3!L76,0)+(IF(Užs3!I76="KLIEN-PVC-2mm",(Užs3!H76/1000)*Užs3!L76,0)+(IF(Užs3!J76="KLIEN-PVC-2mm",(Užs3!H76/1000)*Užs3!L76,0)))))</f>
        <v>0</v>
      </c>
      <c r="AH37" s="93">
        <f>SUM(IF(Užs3!F76="KLIEN-PVC-42/2mm",(Užs3!E76/1000)*Užs3!L76,0)+(IF(Užs3!G76="KLIEN-PVC-42/2mm",(Užs3!E76/1000)*Užs3!L76,0)+(IF(Užs3!I76="KLIEN-PVC-42/2mm",(Užs3!H76/1000)*Užs3!L76,0)+(IF(Užs3!J76="KLIEN-PVC-42/2mm",(Užs3!H76/1000)*Užs3!L76,0)))))</f>
        <v>0</v>
      </c>
      <c r="AI37" s="315">
        <f>SUM(IF(Užs3!F76="KLIEN-BESIUL-08mm",(Užs3!E76/1000)*Užs3!L76,0)+(IF(Užs3!G76="KLIEN-BESIUL-08mm",(Užs3!E76/1000)*Užs3!L76,0)+(IF(Užs3!I76="KLIEN-BESIUL-08mm",(Užs3!H76/1000)*Užs3!L76,0)+(IF(Užs3!J76="KLIEN-BESIUL-08mm",(Užs3!H76/1000)*Užs3!L76,0)))))</f>
        <v>0</v>
      </c>
      <c r="AJ37" s="315">
        <f>SUM(IF(Užs3!F76="KLIEN-BESIUL-1mm",(Užs3!E76/1000)*Užs3!L76,0)+(IF(Užs3!G76="KLIEN-BESIUL-1mm",(Užs3!E76/1000)*Užs3!L76,0)+(IF(Užs3!I76="KLIEN-BESIUL-1mm",(Užs3!H76/1000)*Užs3!L76,0)+(IF(Užs3!J76="KLIEN-BESIUL-1mm",(Užs3!H76/1000)*Užs3!L76,0)))))</f>
        <v>0</v>
      </c>
      <c r="AK37" s="315">
        <f>SUM(IF(Užs3!F76="KLIEN-BESIUL-2mm",(Užs3!E76/1000)*Užs3!L76,0)+(IF(Užs3!G76="KLIEN-BESIUL-2mm",(Užs3!E76/1000)*Užs3!L76,0)+(IF(Užs3!I76="KLIEN-BESIUL-2mm",(Užs3!H76/1000)*Užs3!L76,0)+(IF(Užs3!J76="KLIEN-BESIUL-2mm",(Užs3!H76/1000)*Užs3!L76,0)))))</f>
        <v>0</v>
      </c>
      <c r="AL37" s="94">
        <f>SUM(IF(Užs3!F76="NE-PL-PVC-04mm",(Užs3!E76/1000)*Užs3!L76,0)+(IF(Užs3!G76="NE-PL-PVC-04mm",(Užs3!E76/1000)*Užs3!L76,0)+(IF(Užs3!I76="NE-PL-PVC-04mm",(Užs3!H76/1000)*Užs3!L76,0)+(IF(Užs3!J76="NE-PL-PVC-04mm",(Užs3!H76/1000)*Užs3!L76,0)))))</f>
        <v>0</v>
      </c>
      <c r="AM37" s="94">
        <f>SUM(IF(Užs3!F76="NE-PL-PVC-06mm",(Užs3!E76/1000)*Užs3!L76,0)+(IF(Užs3!G76="NE-PL-PVC-06mm",(Užs3!E76/1000)*Užs3!L76,0)+(IF(Užs3!I76="NE-PL-PVC-06mm",(Užs3!H76/1000)*Užs3!L76,0)+(IF(Užs3!J76="NE-PL-PVC-06mm",(Užs3!H76/1000)*Užs3!L76,0)))))</f>
        <v>0</v>
      </c>
      <c r="AN37" s="94">
        <f>SUM(IF(Užs3!F76="NE-PL-PVC-08mm",(Užs3!E76/1000)*Užs3!L76,0)+(IF(Užs3!G76="NE-PL-PVC-08mm",(Užs3!E76/1000)*Užs3!L76,0)+(IF(Užs3!I76="NE-PL-PVC-08mm",(Užs3!H76/1000)*Užs3!L76,0)+(IF(Užs3!J76="NE-PL-PVC-08mm",(Užs3!H76/1000)*Užs3!L76,0)))))</f>
        <v>0</v>
      </c>
      <c r="AO37" s="94">
        <f>SUM(IF(Užs3!F76="NE-PL-PVC-1mm",(Užs3!E76/1000)*Užs3!L76,0)+(IF(Užs3!G76="NE-PL-PVC-1mm",(Užs3!E76/1000)*Užs3!L76,0)+(IF(Užs3!I76="NE-PL-PVC-1mm",(Užs3!H76/1000)*Užs3!L76,0)+(IF(Užs3!J76="NE-PL-PVC-1mm",(Užs3!H76/1000)*Užs3!L76,0)))))</f>
        <v>0</v>
      </c>
      <c r="AP37" s="94">
        <f>SUM(IF(Užs3!F76="NE-PL-PVC-2mm",(Užs3!E76/1000)*Užs3!L76,0)+(IF(Užs3!G76="NE-PL-PVC-2mm",(Užs3!E76/1000)*Užs3!L76,0)+(IF(Užs3!I76="NE-PL-PVC-2mm",(Užs3!H76/1000)*Užs3!L76,0)+(IF(Užs3!J76="NE-PL-PVC-2mm",(Užs3!H76/1000)*Užs3!L76,0)))))</f>
        <v>0</v>
      </c>
      <c r="AQ37" s="94">
        <f>SUM(IF(Užs3!F76="NE-PL-PVC-42/2mm",(Užs3!E76/1000)*Užs3!L76,0)+(IF(Užs3!G76="NE-PL-PVC-42/2mm",(Užs3!E76/1000)*Užs3!L76,0)+(IF(Užs3!I76="NE-PL-PVC-42/2mm",(Užs3!H76/1000)*Užs3!L76,0)+(IF(Užs3!J76="NE-PL-PVC-42/2mm",(Užs3!H76/1000)*Užs3!L76,0)))))</f>
        <v>0</v>
      </c>
      <c r="AR37" s="79"/>
    </row>
    <row r="38" spans="1:44" ht="16.8">
      <c r="A38" s="79"/>
      <c r="B38" s="79"/>
      <c r="C38" s="95"/>
      <c r="D38" s="79"/>
      <c r="E38" s="79"/>
      <c r="F38" s="79"/>
      <c r="G38" s="79"/>
      <c r="H38" s="79"/>
      <c r="I38" s="79"/>
      <c r="J38" s="79"/>
      <c r="K38" s="87">
        <v>37</v>
      </c>
      <c r="L38" s="88">
        <f>Užs3!L77</f>
        <v>0</v>
      </c>
      <c r="M38" s="89">
        <f>(Užs3!E77/1000)*(Užs3!H77/1000)*Užs3!L77</f>
        <v>0</v>
      </c>
      <c r="N38" s="90">
        <f>SUM(IF(Užs3!F77="MEL",(Užs3!E77/1000)*Užs3!L77,0)+(IF(Užs3!G77="MEL",(Užs3!E77/1000)*Užs3!L77,0)+(IF(Užs3!I77="MEL",(Užs3!H77/1000)*Užs3!L77,0)+(IF(Užs3!J77="MEL",(Užs3!H77/1000)*Užs3!L77,0)))))</f>
        <v>0</v>
      </c>
      <c r="O38" s="91">
        <f>SUM(IF(Užs3!F77="MEL-BALTAS",(Užs3!E77/1000)*Užs3!L77,0)+(IF(Užs3!G77="MEL-BALTAS",(Užs3!E77/1000)*Užs3!L77,0)+(IF(Užs3!I77="MEL-BALTAS",(Užs3!H77/1000)*Užs3!L77,0)+(IF(Užs3!J77="MEL-BALTAS",(Užs3!H77/1000)*Užs3!L77,0)))))</f>
        <v>0</v>
      </c>
      <c r="P38" s="91">
        <f>SUM(IF(Užs3!F77="MEL-PILKAS",(Užs3!E77/1000)*Užs3!L77,0)+(IF(Užs3!G77="MEL-PILKAS",(Užs3!E77/1000)*Užs3!L77,0)+(IF(Užs3!I77="MEL-PILKAS",(Užs3!H77/1000)*Užs3!L77,0)+(IF(Užs3!J77="MEL-PILKAS",(Užs3!H77/1000)*Užs3!L77,0)))))</f>
        <v>0</v>
      </c>
      <c r="Q38" s="91">
        <f>SUM(IF(Užs3!F77="MEL-KLIENTO",(Užs3!E77/1000)*Užs3!L77,0)+(IF(Užs3!G77="MEL-KLIENTO",(Užs3!E77/1000)*Užs3!L77,0)+(IF(Užs3!I77="MEL-KLIENTO",(Užs3!H77/1000)*Užs3!L77,0)+(IF(Užs3!J77="MEL-KLIENTO",(Užs3!H77/1000)*Užs3!L77,0)))))</f>
        <v>0</v>
      </c>
      <c r="R38" s="91">
        <f>SUM(IF(Užs3!F77="MEL-NE-PL",(Užs3!E77/1000)*Užs3!L77,0)+(IF(Užs3!G77="MEL-NE-PL",(Užs3!E77/1000)*Užs3!L77,0)+(IF(Užs3!I77="MEL-NE-PL",(Užs3!H77/1000)*Užs3!L77,0)+(IF(Užs3!J77="MEL-NE-PL",(Užs3!H77/1000)*Užs3!L77,0)))))</f>
        <v>0</v>
      </c>
      <c r="S38" s="91">
        <f>SUM(IF(Užs3!F77="MEL-40mm",(Užs3!E77/1000)*Užs3!L77,0)+(IF(Užs3!G77="MEL-40mm",(Užs3!E77/1000)*Užs3!L77,0)+(IF(Užs3!I77="MEL-40mm",(Užs3!H77/1000)*Užs3!L77,0)+(IF(Užs3!J77="MEL-40mm",(Užs3!H77/1000)*Užs3!L77,0)))))</f>
        <v>0</v>
      </c>
      <c r="T38" s="92">
        <f>SUM(IF(Užs3!F77="PVC-04mm",(Užs3!E77/1000)*Užs3!L77,0)+(IF(Užs3!G77="PVC-04mm",(Užs3!E77/1000)*Užs3!L77,0)+(IF(Užs3!I77="PVC-04mm",(Užs3!H77/1000)*Užs3!L77,0)+(IF(Užs3!J77="PVC-04mm",(Užs3!H77/1000)*Užs3!L77,0)))))</f>
        <v>0</v>
      </c>
      <c r="U38" s="92">
        <f>SUM(IF(Užs3!F77="PVC-06mm",(Užs3!E77/1000)*Užs3!L77,0)+(IF(Užs3!G77="PVC-06mm",(Užs3!E77/1000)*Užs3!L77,0)+(IF(Užs3!I77="PVC-06mm",(Užs3!H77/1000)*Užs3!L77,0)+(IF(Užs3!J77="PVC-06mm",(Užs3!H77/1000)*Užs3!L77,0)))))</f>
        <v>0</v>
      </c>
      <c r="V38" s="92">
        <f>SUM(IF(Užs3!F77="PVC-08mm",(Užs3!E77/1000)*Užs3!L77,0)+(IF(Užs3!G77="PVC-08mm",(Užs3!E77/1000)*Užs3!L77,0)+(IF(Užs3!I77="PVC-08mm",(Užs3!H77/1000)*Užs3!L77,0)+(IF(Užs3!J77="PVC-08mm",(Užs3!H77/1000)*Užs3!L77,0)))))</f>
        <v>0</v>
      </c>
      <c r="W38" s="92">
        <f>SUM(IF(Užs3!F77="PVC-1mm",(Užs3!E77/1000)*Užs3!L77,0)+(IF(Užs3!G77="PVC-1mm",(Užs3!E77/1000)*Užs3!L77,0)+(IF(Užs3!I77="PVC-1mm",(Užs3!H77/1000)*Užs3!L77,0)+(IF(Užs3!J77="PVC-1mm",(Užs3!H77/1000)*Užs3!L77,0)))))</f>
        <v>0</v>
      </c>
      <c r="X38" s="92">
        <f>SUM(IF(Užs3!F77="PVC-2mm",(Užs3!E77/1000)*Užs3!L77,0)+(IF(Užs3!G77="PVC-2mm",(Užs3!E77/1000)*Užs3!L77,0)+(IF(Užs3!I77="PVC-2mm",(Užs3!H77/1000)*Užs3!L77,0)+(IF(Užs3!J77="PVC-2mm",(Užs3!H77/1000)*Užs3!L77,0)))))</f>
        <v>0</v>
      </c>
      <c r="Y38" s="92">
        <f>SUM(IF(Užs3!F77="PVC-42/2mm",(Užs3!E77/1000)*Užs3!L77,0)+(IF(Užs3!G77="PVC-42/2mm",(Užs3!E77/1000)*Užs3!L77,0)+(IF(Užs3!I77="PVC-42/2mm",(Užs3!H77/1000)*Užs3!L77,0)+(IF(Užs3!J77="PVC-42/2mm",(Užs3!H77/1000)*Užs3!L77,0)))))</f>
        <v>0</v>
      </c>
      <c r="Z38" s="313">
        <f>SUM(IF(Užs3!F77="BESIULIS-08mm",(Užs3!E77/1000)*Užs3!L77,0)+(IF(Užs3!G77="BESIULIS-08mm",(Užs3!E77/1000)*Užs3!L77,0)+(IF(Užs3!I77="BESIULIS-08mm",(Užs3!H77/1000)*Užs3!L77,0)+(IF(Užs3!J77="BESIULIS-08mm",(Užs3!H77/1000)*Užs3!L77,0)))))</f>
        <v>0</v>
      </c>
      <c r="AA38" s="313">
        <f>SUM(IF(Užs3!F77="BESIULIS-1mm",(Užs3!E77/1000)*Užs3!L77,0)+(IF(Užs3!G77="BESIULIS-1mm",(Užs3!E77/1000)*Užs3!L77,0)+(IF(Užs3!I77="BESIULIS-1mm",(Užs3!H77/1000)*Užs3!L77,0)+(IF(Užs3!J77="BESIULIS-1mm",(Užs3!H77/1000)*Užs3!L77,0)))))</f>
        <v>0</v>
      </c>
      <c r="AB38" s="313">
        <f>SUM(IF(Užs3!F77="BESIULIS-2mm",(Užs3!E77/1000)*Užs3!L77,0)+(IF(Užs3!G77="BESIULIS-2mm",(Užs3!E77/1000)*Užs3!L77,0)+(IF(Užs3!I77="BESIULIS-2mm",(Užs3!H77/1000)*Užs3!L77,0)+(IF(Užs3!J77="BESIULIS-2mm",(Užs3!H77/1000)*Užs3!L77,0)))))</f>
        <v>0</v>
      </c>
      <c r="AC38" s="93">
        <f>SUM(IF(Užs3!F77="KLIEN-PVC-04mm",(Užs3!E77/1000)*Užs3!L77,0)+(IF(Užs3!G77="KLIEN-PVC-04mm",(Užs3!E77/1000)*Užs3!L77,0)+(IF(Užs3!I77="KLIEN-PVC-04mm",(Užs3!H77/1000)*Užs3!L77,0)+(IF(Užs3!J77="KLIEN-PVC-04mm",(Užs3!H77/1000)*Užs3!L77,0)))))</f>
        <v>0</v>
      </c>
      <c r="AD38" s="93">
        <f>SUM(IF(Užs3!F77="KLIEN-PVC-06mm",(Užs3!E77/1000)*Užs3!L77,0)+(IF(Užs3!G77="KLIEN-PVC-06mm",(Užs3!E77/1000)*Užs3!L77,0)+(IF(Užs3!I77="KLIEN-PVC-06mm",(Užs3!H77/1000)*Užs3!L77,0)+(IF(Užs3!J77="KLIEN-PVC-06mm",(Užs3!H77/1000)*Užs3!L77,0)))))</f>
        <v>0</v>
      </c>
      <c r="AE38" s="93">
        <f>SUM(IF(Užs3!F77="KLIEN-PVC-08mm",(Užs3!E77/1000)*Užs3!L77,0)+(IF(Užs3!G77="KLIEN-PVC-08mm",(Užs3!E77/1000)*Užs3!L77,0)+(IF(Užs3!I77="KLIEN-PVC-08mm",(Užs3!H77/1000)*Užs3!L77,0)+(IF(Užs3!J77="KLIEN-PVC-08mm",(Užs3!H77/1000)*Užs3!L77,0)))))</f>
        <v>0</v>
      </c>
      <c r="AF38" s="93">
        <f>SUM(IF(Užs3!F77="KLIEN-PVC-1mm",(Užs3!E77/1000)*Užs3!L77,0)+(IF(Užs3!G77="KLIEN-PVC-1mm",(Užs3!E77/1000)*Užs3!L77,0)+(IF(Užs3!I77="KLIEN-PVC-1mm",(Užs3!H77/1000)*Užs3!L77,0)+(IF(Užs3!J77="KLIEN-PVC-1mm",(Užs3!H77/1000)*Užs3!L77,0)))))</f>
        <v>0</v>
      </c>
      <c r="AG38" s="93">
        <f>SUM(IF(Užs3!F77="KLIEN-PVC-2mm",(Užs3!E77/1000)*Užs3!L77,0)+(IF(Užs3!G77="KLIEN-PVC-2mm",(Užs3!E77/1000)*Užs3!L77,0)+(IF(Užs3!I77="KLIEN-PVC-2mm",(Užs3!H77/1000)*Užs3!L77,0)+(IF(Užs3!J77="KLIEN-PVC-2mm",(Užs3!H77/1000)*Užs3!L77,0)))))</f>
        <v>0</v>
      </c>
      <c r="AH38" s="93">
        <f>SUM(IF(Užs3!F77="KLIEN-PVC-42/2mm",(Užs3!E77/1000)*Užs3!L77,0)+(IF(Užs3!G77="KLIEN-PVC-42/2mm",(Užs3!E77/1000)*Užs3!L77,0)+(IF(Užs3!I77="KLIEN-PVC-42/2mm",(Užs3!H77/1000)*Užs3!L77,0)+(IF(Užs3!J77="KLIEN-PVC-42/2mm",(Užs3!H77/1000)*Užs3!L77,0)))))</f>
        <v>0</v>
      </c>
      <c r="AI38" s="315">
        <f>SUM(IF(Užs3!F77="KLIEN-BESIUL-08mm",(Užs3!E77/1000)*Užs3!L77,0)+(IF(Užs3!G77="KLIEN-BESIUL-08mm",(Užs3!E77/1000)*Užs3!L77,0)+(IF(Užs3!I77="KLIEN-BESIUL-08mm",(Užs3!H77/1000)*Užs3!L77,0)+(IF(Užs3!J77="KLIEN-BESIUL-08mm",(Užs3!H77/1000)*Užs3!L77,0)))))</f>
        <v>0</v>
      </c>
      <c r="AJ38" s="315">
        <f>SUM(IF(Užs3!F77="KLIEN-BESIUL-1mm",(Užs3!E77/1000)*Užs3!L77,0)+(IF(Užs3!G77="KLIEN-BESIUL-1mm",(Užs3!E77/1000)*Užs3!L77,0)+(IF(Užs3!I77="KLIEN-BESIUL-1mm",(Užs3!H77/1000)*Užs3!L77,0)+(IF(Užs3!J77="KLIEN-BESIUL-1mm",(Užs3!H77/1000)*Užs3!L77,0)))))</f>
        <v>0</v>
      </c>
      <c r="AK38" s="315">
        <f>SUM(IF(Užs3!F77="KLIEN-BESIUL-2mm",(Užs3!E77/1000)*Užs3!L77,0)+(IF(Užs3!G77="KLIEN-BESIUL-2mm",(Užs3!E77/1000)*Užs3!L77,0)+(IF(Užs3!I77="KLIEN-BESIUL-2mm",(Užs3!H77/1000)*Užs3!L77,0)+(IF(Užs3!J77="KLIEN-BESIUL-2mm",(Užs3!H77/1000)*Užs3!L77,0)))))</f>
        <v>0</v>
      </c>
      <c r="AL38" s="94">
        <f>SUM(IF(Užs3!F77="NE-PL-PVC-04mm",(Užs3!E77/1000)*Užs3!L77,0)+(IF(Užs3!G77="NE-PL-PVC-04mm",(Užs3!E77/1000)*Užs3!L77,0)+(IF(Užs3!I77="NE-PL-PVC-04mm",(Užs3!H77/1000)*Užs3!L77,0)+(IF(Užs3!J77="NE-PL-PVC-04mm",(Užs3!H77/1000)*Užs3!L77,0)))))</f>
        <v>0</v>
      </c>
      <c r="AM38" s="94">
        <f>SUM(IF(Užs3!F77="NE-PL-PVC-06mm",(Užs3!E77/1000)*Užs3!L77,0)+(IF(Užs3!G77="NE-PL-PVC-06mm",(Užs3!E77/1000)*Užs3!L77,0)+(IF(Užs3!I77="NE-PL-PVC-06mm",(Užs3!H77/1000)*Užs3!L77,0)+(IF(Užs3!J77="NE-PL-PVC-06mm",(Užs3!H77/1000)*Užs3!L77,0)))))</f>
        <v>0</v>
      </c>
      <c r="AN38" s="94">
        <f>SUM(IF(Užs3!F77="NE-PL-PVC-08mm",(Užs3!E77/1000)*Užs3!L77,0)+(IF(Užs3!G77="NE-PL-PVC-08mm",(Užs3!E77/1000)*Užs3!L77,0)+(IF(Užs3!I77="NE-PL-PVC-08mm",(Užs3!H77/1000)*Užs3!L77,0)+(IF(Užs3!J77="NE-PL-PVC-08mm",(Užs3!H77/1000)*Užs3!L77,0)))))</f>
        <v>0</v>
      </c>
      <c r="AO38" s="94">
        <f>SUM(IF(Užs3!F77="NE-PL-PVC-1mm",(Užs3!E77/1000)*Užs3!L77,0)+(IF(Užs3!G77="NE-PL-PVC-1mm",(Užs3!E77/1000)*Užs3!L77,0)+(IF(Užs3!I77="NE-PL-PVC-1mm",(Užs3!H77/1000)*Užs3!L77,0)+(IF(Užs3!J77="NE-PL-PVC-1mm",(Užs3!H77/1000)*Užs3!L77,0)))))</f>
        <v>0</v>
      </c>
      <c r="AP38" s="94">
        <f>SUM(IF(Užs3!F77="NE-PL-PVC-2mm",(Užs3!E77/1000)*Užs3!L77,0)+(IF(Užs3!G77="NE-PL-PVC-2mm",(Užs3!E77/1000)*Užs3!L77,0)+(IF(Užs3!I77="NE-PL-PVC-2mm",(Užs3!H77/1000)*Užs3!L77,0)+(IF(Užs3!J77="NE-PL-PVC-2mm",(Užs3!H77/1000)*Užs3!L77,0)))))</f>
        <v>0</v>
      </c>
      <c r="AQ38" s="94">
        <f>SUM(IF(Užs3!F77="NE-PL-PVC-42/2mm",(Užs3!E77/1000)*Užs3!L77,0)+(IF(Užs3!G77="NE-PL-PVC-42/2mm",(Užs3!E77/1000)*Užs3!L77,0)+(IF(Užs3!I77="NE-PL-PVC-42/2mm",(Užs3!H77/1000)*Užs3!L77,0)+(IF(Užs3!J77="NE-PL-PVC-42/2mm",(Užs3!H77/1000)*Užs3!L77,0)))))</f>
        <v>0</v>
      </c>
      <c r="AR38" s="79"/>
    </row>
    <row r="39" spans="1:44" ht="16.8">
      <c r="A39" s="79"/>
      <c r="B39" s="79"/>
      <c r="C39" s="95"/>
      <c r="D39" s="79"/>
      <c r="E39" s="79"/>
      <c r="F39" s="79"/>
      <c r="G39" s="79"/>
      <c r="H39" s="79"/>
      <c r="I39" s="79"/>
      <c r="J39" s="79"/>
      <c r="K39" s="87">
        <v>38</v>
      </c>
      <c r="L39" s="88">
        <f>Užs3!L78</f>
        <v>0</v>
      </c>
      <c r="M39" s="89">
        <f>(Užs3!E78/1000)*(Užs3!H78/1000)*Užs3!L78</f>
        <v>0</v>
      </c>
      <c r="N39" s="90">
        <f>SUM(IF(Užs3!F78="MEL",(Užs3!E78/1000)*Užs3!L78,0)+(IF(Užs3!G78="MEL",(Užs3!E78/1000)*Užs3!L78,0)+(IF(Užs3!I78="MEL",(Užs3!H78/1000)*Užs3!L78,0)+(IF(Užs3!J78="MEL",(Užs3!H78/1000)*Užs3!L78,0)))))</f>
        <v>0</v>
      </c>
      <c r="O39" s="91">
        <f>SUM(IF(Užs3!F78="MEL-BALTAS",(Užs3!E78/1000)*Užs3!L78,0)+(IF(Užs3!G78="MEL-BALTAS",(Užs3!E78/1000)*Užs3!L78,0)+(IF(Užs3!I78="MEL-BALTAS",(Užs3!H78/1000)*Užs3!L78,0)+(IF(Užs3!J78="MEL-BALTAS",(Užs3!H78/1000)*Užs3!L78,0)))))</f>
        <v>0</v>
      </c>
      <c r="P39" s="91">
        <f>SUM(IF(Užs3!F78="MEL-PILKAS",(Užs3!E78/1000)*Užs3!L78,0)+(IF(Užs3!G78="MEL-PILKAS",(Užs3!E78/1000)*Užs3!L78,0)+(IF(Užs3!I78="MEL-PILKAS",(Užs3!H78/1000)*Užs3!L78,0)+(IF(Užs3!J78="MEL-PILKAS",(Užs3!H78/1000)*Užs3!L78,0)))))</f>
        <v>0</v>
      </c>
      <c r="Q39" s="91">
        <f>SUM(IF(Užs3!F78="MEL-KLIENTO",(Užs3!E78/1000)*Užs3!L78,0)+(IF(Užs3!G78="MEL-KLIENTO",(Užs3!E78/1000)*Užs3!L78,0)+(IF(Užs3!I78="MEL-KLIENTO",(Užs3!H78/1000)*Užs3!L78,0)+(IF(Užs3!J78="MEL-KLIENTO",(Užs3!H78/1000)*Užs3!L78,0)))))</f>
        <v>0</v>
      </c>
      <c r="R39" s="91">
        <f>SUM(IF(Užs3!F78="MEL-NE-PL",(Užs3!E78/1000)*Užs3!L78,0)+(IF(Užs3!G78="MEL-NE-PL",(Užs3!E78/1000)*Užs3!L78,0)+(IF(Užs3!I78="MEL-NE-PL",(Užs3!H78/1000)*Užs3!L78,0)+(IF(Užs3!J78="MEL-NE-PL",(Užs3!H78/1000)*Užs3!L78,0)))))</f>
        <v>0</v>
      </c>
      <c r="S39" s="91">
        <f>SUM(IF(Užs3!F78="MEL-40mm",(Užs3!E78/1000)*Užs3!L78,0)+(IF(Užs3!G78="MEL-40mm",(Užs3!E78/1000)*Užs3!L78,0)+(IF(Užs3!I78="MEL-40mm",(Užs3!H78/1000)*Užs3!L78,0)+(IF(Užs3!J78="MEL-40mm",(Užs3!H78/1000)*Užs3!L78,0)))))</f>
        <v>0</v>
      </c>
      <c r="T39" s="92">
        <f>SUM(IF(Užs3!F78="PVC-04mm",(Užs3!E78/1000)*Užs3!L78,0)+(IF(Užs3!G78="PVC-04mm",(Užs3!E78/1000)*Užs3!L78,0)+(IF(Užs3!I78="PVC-04mm",(Užs3!H78/1000)*Užs3!L78,0)+(IF(Užs3!J78="PVC-04mm",(Užs3!H78/1000)*Užs3!L78,0)))))</f>
        <v>0</v>
      </c>
      <c r="U39" s="92">
        <f>SUM(IF(Užs3!F78="PVC-06mm",(Užs3!E78/1000)*Užs3!L78,0)+(IF(Užs3!G78="PVC-06mm",(Užs3!E78/1000)*Užs3!L78,0)+(IF(Užs3!I78="PVC-06mm",(Užs3!H78/1000)*Užs3!L78,0)+(IF(Užs3!J78="PVC-06mm",(Užs3!H78/1000)*Užs3!L78,0)))))</f>
        <v>0</v>
      </c>
      <c r="V39" s="92">
        <f>SUM(IF(Užs3!F78="PVC-08mm",(Užs3!E78/1000)*Užs3!L78,0)+(IF(Užs3!G78="PVC-08mm",(Užs3!E78/1000)*Užs3!L78,0)+(IF(Užs3!I78="PVC-08mm",(Užs3!H78/1000)*Užs3!L78,0)+(IF(Užs3!J78="PVC-08mm",(Užs3!H78/1000)*Užs3!L78,0)))))</f>
        <v>0</v>
      </c>
      <c r="W39" s="92">
        <f>SUM(IF(Užs3!F78="PVC-1mm",(Užs3!E78/1000)*Užs3!L78,0)+(IF(Užs3!G78="PVC-1mm",(Užs3!E78/1000)*Užs3!L78,0)+(IF(Užs3!I78="PVC-1mm",(Užs3!H78/1000)*Užs3!L78,0)+(IF(Užs3!J78="PVC-1mm",(Užs3!H78/1000)*Užs3!L78,0)))))</f>
        <v>0</v>
      </c>
      <c r="X39" s="92">
        <f>SUM(IF(Užs3!F78="PVC-2mm",(Užs3!E78/1000)*Užs3!L78,0)+(IF(Užs3!G78="PVC-2mm",(Užs3!E78/1000)*Užs3!L78,0)+(IF(Užs3!I78="PVC-2mm",(Užs3!H78/1000)*Užs3!L78,0)+(IF(Užs3!J78="PVC-2mm",(Užs3!H78/1000)*Užs3!L78,0)))))</f>
        <v>0</v>
      </c>
      <c r="Y39" s="92">
        <f>SUM(IF(Užs3!F78="PVC-42/2mm",(Užs3!E78/1000)*Užs3!L78,0)+(IF(Užs3!G78="PVC-42/2mm",(Užs3!E78/1000)*Užs3!L78,0)+(IF(Užs3!I78="PVC-42/2mm",(Užs3!H78/1000)*Užs3!L78,0)+(IF(Užs3!J78="PVC-42/2mm",(Užs3!H78/1000)*Užs3!L78,0)))))</f>
        <v>0</v>
      </c>
      <c r="Z39" s="313">
        <f>SUM(IF(Užs3!F78="BESIULIS-08mm",(Užs3!E78/1000)*Užs3!L78,0)+(IF(Užs3!G78="BESIULIS-08mm",(Užs3!E78/1000)*Užs3!L78,0)+(IF(Užs3!I78="BESIULIS-08mm",(Užs3!H78/1000)*Užs3!L78,0)+(IF(Užs3!J78="BESIULIS-08mm",(Užs3!H78/1000)*Užs3!L78,0)))))</f>
        <v>0</v>
      </c>
      <c r="AA39" s="313">
        <f>SUM(IF(Užs3!F78="BESIULIS-1mm",(Užs3!E78/1000)*Užs3!L78,0)+(IF(Užs3!G78="BESIULIS-1mm",(Užs3!E78/1000)*Užs3!L78,0)+(IF(Užs3!I78="BESIULIS-1mm",(Užs3!H78/1000)*Užs3!L78,0)+(IF(Užs3!J78="BESIULIS-1mm",(Užs3!H78/1000)*Užs3!L78,0)))))</f>
        <v>0</v>
      </c>
      <c r="AB39" s="313">
        <f>SUM(IF(Užs3!F78="BESIULIS-2mm",(Užs3!E78/1000)*Užs3!L78,0)+(IF(Užs3!G78="BESIULIS-2mm",(Užs3!E78/1000)*Užs3!L78,0)+(IF(Užs3!I78="BESIULIS-2mm",(Užs3!H78/1000)*Užs3!L78,0)+(IF(Užs3!J78="BESIULIS-2mm",(Užs3!H78/1000)*Užs3!L78,0)))))</f>
        <v>0</v>
      </c>
      <c r="AC39" s="93">
        <f>SUM(IF(Užs3!F78="KLIEN-PVC-04mm",(Užs3!E78/1000)*Užs3!L78,0)+(IF(Užs3!G78="KLIEN-PVC-04mm",(Užs3!E78/1000)*Užs3!L78,0)+(IF(Užs3!I78="KLIEN-PVC-04mm",(Užs3!H78/1000)*Užs3!L78,0)+(IF(Užs3!J78="KLIEN-PVC-04mm",(Užs3!H78/1000)*Užs3!L78,0)))))</f>
        <v>0</v>
      </c>
      <c r="AD39" s="93">
        <f>SUM(IF(Užs3!F78="KLIEN-PVC-06mm",(Užs3!E78/1000)*Užs3!L78,0)+(IF(Užs3!G78="KLIEN-PVC-06mm",(Užs3!E78/1000)*Užs3!L78,0)+(IF(Užs3!I78="KLIEN-PVC-06mm",(Užs3!H78/1000)*Užs3!L78,0)+(IF(Užs3!J78="KLIEN-PVC-06mm",(Užs3!H78/1000)*Užs3!L78,0)))))</f>
        <v>0</v>
      </c>
      <c r="AE39" s="93">
        <f>SUM(IF(Užs3!F78="KLIEN-PVC-08mm",(Užs3!E78/1000)*Užs3!L78,0)+(IF(Užs3!G78="KLIEN-PVC-08mm",(Užs3!E78/1000)*Užs3!L78,0)+(IF(Užs3!I78="KLIEN-PVC-08mm",(Užs3!H78/1000)*Užs3!L78,0)+(IF(Užs3!J78="KLIEN-PVC-08mm",(Užs3!H78/1000)*Užs3!L78,0)))))</f>
        <v>0</v>
      </c>
      <c r="AF39" s="93">
        <f>SUM(IF(Užs3!F78="KLIEN-PVC-1mm",(Užs3!E78/1000)*Užs3!L78,0)+(IF(Užs3!G78="KLIEN-PVC-1mm",(Užs3!E78/1000)*Užs3!L78,0)+(IF(Užs3!I78="KLIEN-PVC-1mm",(Užs3!H78/1000)*Užs3!L78,0)+(IF(Užs3!J78="KLIEN-PVC-1mm",(Užs3!H78/1000)*Užs3!L78,0)))))</f>
        <v>0</v>
      </c>
      <c r="AG39" s="93">
        <f>SUM(IF(Užs3!F78="KLIEN-PVC-2mm",(Užs3!E78/1000)*Užs3!L78,0)+(IF(Užs3!G78="KLIEN-PVC-2mm",(Užs3!E78/1000)*Užs3!L78,0)+(IF(Užs3!I78="KLIEN-PVC-2mm",(Užs3!H78/1000)*Užs3!L78,0)+(IF(Užs3!J78="KLIEN-PVC-2mm",(Užs3!H78/1000)*Užs3!L78,0)))))</f>
        <v>0</v>
      </c>
      <c r="AH39" s="93">
        <f>SUM(IF(Užs3!F78="KLIEN-PVC-42/2mm",(Užs3!E78/1000)*Užs3!L78,0)+(IF(Užs3!G78="KLIEN-PVC-42/2mm",(Užs3!E78/1000)*Užs3!L78,0)+(IF(Užs3!I78="KLIEN-PVC-42/2mm",(Užs3!H78/1000)*Užs3!L78,0)+(IF(Užs3!J78="KLIEN-PVC-42/2mm",(Užs3!H78/1000)*Užs3!L78,0)))))</f>
        <v>0</v>
      </c>
      <c r="AI39" s="315">
        <f>SUM(IF(Užs3!F78="KLIEN-BESIUL-08mm",(Užs3!E78/1000)*Užs3!L78,0)+(IF(Užs3!G78="KLIEN-BESIUL-08mm",(Užs3!E78/1000)*Užs3!L78,0)+(IF(Užs3!I78="KLIEN-BESIUL-08mm",(Užs3!H78/1000)*Užs3!L78,0)+(IF(Užs3!J78="KLIEN-BESIUL-08mm",(Užs3!H78/1000)*Užs3!L78,0)))))</f>
        <v>0</v>
      </c>
      <c r="AJ39" s="315">
        <f>SUM(IF(Užs3!F78="KLIEN-BESIUL-1mm",(Užs3!E78/1000)*Užs3!L78,0)+(IF(Užs3!G78="KLIEN-BESIUL-1mm",(Užs3!E78/1000)*Užs3!L78,0)+(IF(Užs3!I78="KLIEN-BESIUL-1mm",(Užs3!H78/1000)*Užs3!L78,0)+(IF(Užs3!J78="KLIEN-BESIUL-1mm",(Užs3!H78/1000)*Užs3!L78,0)))))</f>
        <v>0</v>
      </c>
      <c r="AK39" s="315">
        <f>SUM(IF(Užs3!F78="KLIEN-BESIUL-2mm",(Užs3!E78/1000)*Užs3!L78,0)+(IF(Užs3!G78="KLIEN-BESIUL-2mm",(Užs3!E78/1000)*Užs3!L78,0)+(IF(Užs3!I78="KLIEN-BESIUL-2mm",(Užs3!H78/1000)*Užs3!L78,0)+(IF(Užs3!J78="KLIEN-BESIUL-2mm",(Užs3!H78/1000)*Užs3!L78,0)))))</f>
        <v>0</v>
      </c>
      <c r="AL39" s="94">
        <f>SUM(IF(Užs3!F78="NE-PL-PVC-04mm",(Užs3!E78/1000)*Užs3!L78,0)+(IF(Užs3!G78="NE-PL-PVC-04mm",(Užs3!E78/1000)*Užs3!L78,0)+(IF(Užs3!I78="NE-PL-PVC-04mm",(Užs3!H78/1000)*Užs3!L78,0)+(IF(Užs3!J78="NE-PL-PVC-04mm",(Užs3!H78/1000)*Užs3!L78,0)))))</f>
        <v>0</v>
      </c>
      <c r="AM39" s="94">
        <f>SUM(IF(Užs3!F78="NE-PL-PVC-06mm",(Užs3!E78/1000)*Užs3!L78,0)+(IF(Užs3!G78="NE-PL-PVC-06mm",(Užs3!E78/1000)*Užs3!L78,0)+(IF(Užs3!I78="NE-PL-PVC-06mm",(Užs3!H78/1000)*Užs3!L78,0)+(IF(Užs3!J78="NE-PL-PVC-06mm",(Užs3!H78/1000)*Užs3!L78,0)))))</f>
        <v>0</v>
      </c>
      <c r="AN39" s="94">
        <f>SUM(IF(Užs3!F78="NE-PL-PVC-08mm",(Užs3!E78/1000)*Užs3!L78,0)+(IF(Užs3!G78="NE-PL-PVC-08mm",(Užs3!E78/1000)*Užs3!L78,0)+(IF(Užs3!I78="NE-PL-PVC-08mm",(Užs3!H78/1000)*Užs3!L78,0)+(IF(Užs3!J78="NE-PL-PVC-08mm",(Užs3!H78/1000)*Užs3!L78,0)))))</f>
        <v>0</v>
      </c>
      <c r="AO39" s="94">
        <f>SUM(IF(Užs3!F78="NE-PL-PVC-1mm",(Užs3!E78/1000)*Užs3!L78,0)+(IF(Užs3!G78="NE-PL-PVC-1mm",(Užs3!E78/1000)*Užs3!L78,0)+(IF(Užs3!I78="NE-PL-PVC-1mm",(Užs3!H78/1000)*Užs3!L78,0)+(IF(Užs3!J78="NE-PL-PVC-1mm",(Užs3!H78/1000)*Užs3!L78,0)))))</f>
        <v>0</v>
      </c>
      <c r="AP39" s="94">
        <f>SUM(IF(Užs3!F78="NE-PL-PVC-2mm",(Užs3!E78/1000)*Užs3!L78,0)+(IF(Užs3!G78="NE-PL-PVC-2mm",(Užs3!E78/1000)*Užs3!L78,0)+(IF(Užs3!I78="NE-PL-PVC-2mm",(Užs3!H78/1000)*Užs3!L78,0)+(IF(Užs3!J78="NE-PL-PVC-2mm",(Užs3!H78/1000)*Užs3!L78,0)))))</f>
        <v>0</v>
      </c>
      <c r="AQ39" s="94">
        <f>SUM(IF(Užs3!F78="NE-PL-PVC-42/2mm",(Užs3!E78/1000)*Užs3!L78,0)+(IF(Užs3!G78="NE-PL-PVC-42/2mm",(Užs3!E78/1000)*Užs3!L78,0)+(IF(Užs3!I78="NE-PL-PVC-42/2mm",(Užs3!H78/1000)*Užs3!L78,0)+(IF(Užs3!J78="NE-PL-PVC-42/2mm",(Užs3!H78/1000)*Užs3!L78,0)))))</f>
        <v>0</v>
      </c>
      <c r="AR39" s="79"/>
    </row>
    <row r="40" spans="1:44" ht="16.8">
      <c r="A40" s="79"/>
      <c r="B40" s="79"/>
      <c r="C40" s="95"/>
      <c r="D40" s="79"/>
      <c r="E40" s="79"/>
      <c r="F40" s="79"/>
      <c r="G40" s="79"/>
      <c r="H40" s="79"/>
      <c r="I40" s="79"/>
      <c r="J40" s="79"/>
      <c r="K40" s="87">
        <v>39</v>
      </c>
      <c r="L40" s="88">
        <f>Užs3!L79</f>
        <v>0</v>
      </c>
      <c r="M40" s="89">
        <f>(Užs3!E79/1000)*(Užs3!H79/1000)*Užs3!L79</f>
        <v>0</v>
      </c>
      <c r="N40" s="90">
        <f>SUM(IF(Užs3!F79="MEL",(Užs3!E79/1000)*Užs3!L79,0)+(IF(Užs3!G79="MEL",(Užs3!E79/1000)*Užs3!L79,0)+(IF(Užs3!I79="MEL",(Užs3!H79/1000)*Užs3!L79,0)+(IF(Užs3!J79="MEL",(Užs3!H79/1000)*Užs3!L79,0)))))</f>
        <v>0</v>
      </c>
      <c r="O40" s="91">
        <f>SUM(IF(Užs3!F79="MEL-BALTAS",(Užs3!E79/1000)*Užs3!L79,0)+(IF(Užs3!G79="MEL-BALTAS",(Užs3!E79/1000)*Užs3!L79,0)+(IF(Užs3!I79="MEL-BALTAS",(Užs3!H79/1000)*Užs3!L79,0)+(IF(Užs3!J79="MEL-BALTAS",(Užs3!H79/1000)*Užs3!L79,0)))))</f>
        <v>0</v>
      </c>
      <c r="P40" s="91">
        <f>SUM(IF(Užs3!F79="MEL-PILKAS",(Užs3!E79/1000)*Užs3!L79,0)+(IF(Užs3!G79="MEL-PILKAS",(Užs3!E79/1000)*Užs3!L79,0)+(IF(Užs3!I79="MEL-PILKAS",(Užs3!H79/1000)*Užs3!L79,0)+(IF(Užs3!J79="MEL-PILKAS",(Užs3!H79/1000)*Užs3!L79,0)))))</f>
        <v>0</v>
      </c>
      <c r="Q40" s="91">
        <f>SUM(IF(Užs3!F79="MEL-KLIENTO",(Užs3!E79/1000)*Užs3!L79,0)+(IF(Užs3!G79="MEL-KLIENTO",(Užs3!E79/1000)*Užs3!L79,0)+(IF(Užs3!I79="MEL-KLIENTO",(Užs3!H79/1000)*Užs3!L79,0)+(IF(Užs3!J79="MEL-KLIENTO",(Užs3!H79/1000)*Užs3!L79,0)))))</f>
        <v>0</v>
      </c>
      <c r="R40" s="91">
        <f>SUM(IF(Užs3!F79="MEL-NE-PL",(Užs3!E79/1000)*Užs3!L79,0)+(IF(Užs3!G79="MEL-NE-PL",(Užs3!E79/1000)*Užs3!L79,0)+(IF(Užs3!I79="MEL-NE-PL",(Užs3!H79/1000)*Užs3!L79,0)+(IF(Užs3!J79="MEL-NE-PL",(Užs3!H79/1000)*Užs3!L79,0)))))</f>
        <v>0</v>
      </c>
      <c r="S40" s="91">
        <f>SUM(IF(Užs3!F79="MEL-40mm",(Užs3!E79/1000)*Užs3!L79,0)+(IF(Užs3!G79="MEL-40mm",(Užs3!E79/1000)*Užs3!L79,0)+(IF(Užs3!I79="MEL-40mm",(Užs3!H79/1000)*Užs3!L79,0)+(IF(Užs3!J79="MEL-40mm",(Užs3!H79/1000)*Užs3!L79,0)))))</f>
        <v>0</v>
      </c>
      <c r="T40" s="92">
        <f>SUM(IF(Užs3!F79="PVC-04mm",(Užs3!E79/1000)*Užs3!L79,0)+(IF(Užs3!G79="PVC-04mm",(Užs3!E79/1000)*Užs3!L79,0)+(IF(Užs3!I79="PVC-04mm",(Užs3!H79/1000)*Užs3!L79,0)+(IF(Užs3!J79="PVC-04mm",(Užs3!H79/1000)*Užs3!L79,0)))))</f>
        <v>0</v>
      </c>
      <c r="U40" s="92">
        <f>SUM(IF(Užs3!F79="PVC-06mm",(Užs3!E79/1000)*Užs3!L79,0)+(IF(Užs3!G79="PVC-06mm",(Užs3!E79/1000)*Užs3!L79,0)+(IF(Užs3!I79="PVC-06mm",(Užs3!H79/1000)*Užs3!L79,0)+(IF(Užs3!J79="PVC-06mm",(Užs3!H79/1000)*Užs3!L79,0)))))</f>
        <v>0</v>
      </c>
      <c r="V40" s="92">
        <f>SUM(IF(Užs3!F79="PVC-08mm",(Užs3!E79/1000)*Užs3!L79,0)+(IF(Užs3!G79="PVC-08mm",(Užs3!E79/1000)*Užs3!L79,0)+(IF(Užs3!I79="PVC-08mm",(Užs3!H79/1000)*Užs3!L79,0)+(IF(Užs3!J79="PVC-08mm",(Užs3!H79/1000)*Užs3!L79,0)))))</f>
        <v>0</v>
      </c>
      <c r="W40" s="92">
        <f>SUM(IF(Užs3!F79="PVC-1mm",(Užs3!E79/1000)*Užs3!L79,0)+(IF(Užs3!G79="PVC-1mm",(Užs3!E79/1000)*Užs3!L79,0)+(IF(Užs3!I79="PVC-1mm",(Užs3!H79/1000)*Užs3!L79,0)+(IF(Užs3!J79="PVC-1mm",(Užs3!H79/1000)*Užs3!L79,0)))))</f>
        <v>0</v>
      </c>
      <c r="X40" s="92">
        <f>SUM(IF(Užs3!F79="PVC-2mm",(Užs3!E79/1000)*Užs3!L79,0)+(IF(Užs3!G79="PVC-2mm",(Užs3!E79/1000)*Užs3!L79,0)+(IF(Užs3!I79="PVC-2mm",(Užs3!H79/1000)*Užs3!L79,0)+(IF(Užs3!J79="PVC-2mm",(Užs3!H79/1000)*Užs3!L79,0)))))</f>
        <v>0</v>
      </c>
      <c r="Y40" s="92">
        <f>SUM(IF(Užs3!F79="PVC-42/2mm",(Užs3!E79/1000)*Užs3!L79,0)+(IF(Užs3!G79="PVC-42/2mm",(Užs3!E79/1000)*Užs3!L79,0)+(IF(Užs3!I79="PVC-42/2mm",(Užs3!H79/1000)*Užs3!L79,0)+(IF(Užs3!J79="PVC-42/2mm",(Užs3!H79/1000)*Užs3!L79,0)))))</f>
        <v>0</v>
      </c>
      <c r="Z40" s="313">
        <f>SUM(IF(Užs3!F79="BESIULIS-08mm",(Užs3!E79/1000)*Užs3!L79,0)+(IF(Užs3!G79="BESIULIS-08mm",(Užs3!E79/1000)*Užs3!L79,0)+(IF(Užs3!I79="BESIULIS-08mm",(Užs3!H79/1000)*Užs3!L79,0)+(IF(Užs3!J79="BESIULIS-08mm",(Užs3!H79/1000)*Užs3!L79,0)))))</f>
        <v>0</v>
      </c>
      <c r="AA40" s="313">
        <f>SUM(IF(Užs3!F79="BESIULIS-1mm",(Užs3!E79/1000)*Užs3!L79,0)+(IF(Užs3!G79="BESIULIS-1mm",(Užs3!E79/1000)*Užs3!L79,0)+(IF(Užs3!I79="BESIULIS-1mm",(Užs3!H79/1000)*Užs3!L79,0)+(IF(Užs3!J79="BESIULIS-1mm",(Užs3!H79/1000)*Užs3!L79,0)))))</f>
        <v>0</v>
      </c>
      <c r="AB40" s="313">
        <f>SUM(IF(Užs3!F79="BESIULIS-2mm",(Užs3!E79/1000)*Užs3!L79,0)+(IF(Užs3!G79="BESIULIS-2mm",(Užs3!E79/1000)*Užs3!L79,0)+(IF(Užs3!I79="BESIULIS-2mm",(Užs3!H79/1000)*Užs3!L79,0)+(IF(Užs3!J79="BESIULIS-2mm",(Užs3!H79/1000)*Užs3!L79,0)))))</f>
        <v>0</v>
      </c>
      <c r="AC40" s="93">
        <f>SUM(IF(Užs3!F79="KLIEN-PVC-04mm",(Užs3!E79/1000)*Užs3!L79,0)+(IF(Užs3!G79="KLIEN-PVC-04mm",(Užs3!E79/1000)*Užs3!L79,0)+(IF(Užs3!I79="KLIEN-PVC-04mm",(Užs3!H79/1000)*Užs3!L79,0)+(IF(Užs3!J79="KLIEN-PVC-04mm",(Užs3!H79/1000)*Užs3!L79,0)))))</f>
        <v>0</v>
      </c>
      <c r="AD40" s="93">
        <f>SUM(IF(Užs3!F79="KLIEN-PVC-06mm",(Užs3!E79/1000)*Užs3!L79,0)+(IF(Užs3!G79="KLIEN-PVC-06mm",(Užs3!E79/1000)*Užs3!L79,0)+(IF(Užs3!I79="KLIEN-PVC-06mm",(Užs3!H79/1000)*Užs3!L79,0)+(IF(Užs3!J79="KLIEN-PVC-06mm",(Užs3!H79/1000)*Užs3!L79,0)))))</f>
        <v>0</v>
      </c>
      <c r="AE40" s="93">
        <f>SUM(IF(Užs3!F79="KLIEN-PVC-08mm",(Užs3!E79/1000)*Užs3!L79,0)+(IF(Užs3!G79="KLIEN-PVC-08mm",(Užs3!E79/1000)*Užs3!L79,0)+(IF(Užs3!I79="KLIEN-PVC-08mm",(Užs3!H79/1000)*Užs3!L79,0)+(IF(Užs3!J79="KLIEN-PVC-08mm",(Užs3!H79/1000)*Užs3!L79,0)))))</f>
        <v>0</v>
      </c>
      <c r="AF40" s="93">
        <f>SUM(IF(Užs3!F79="KLIEN-PVC-1mm",(Užs3!E79/1000)*Užs3!L79,0)+(IF(Užs3!G79="KLIEN-PVC-1mm",(Užs3!E79/1000)*Užs3!L79,0)+(IF(Užs3!I79="KLIEN-PVC-1mm",(Užs3!H79/1000)*Užs3!L79,0)+(IF(Užs3!J79="KLIEN-PVC-1mm",(Užs3!H79/1000)*Užs3!L79,0)))))</f>
        <v>0</v>
      </c>
      <c r="AG40" s="93">
        <f>SUM(IF(Užs3!F79="KLIEN-PVC-2mm",(Užs3!E79/1000)*Užs3!L79,0)+(IF(Užs3!G79="KLIEN-PVC-2mm",(Užs3!E79/1000)*Užs3!L79,0)+(IF(Užs3!I79="KLIEN-PVC-2mm",(Užs3!H79/1000)*Užs3!L79,0)+(IF(Užs3!J79="KLIEN-PVC-2mm",(Užs3!H79/1000)*Užs3!L79,0)))))</f>
        <v>0</v>
      </c>
      <c r="AH40" s="93">
        <f>SUM(IF(Užs3!F79="KLIEN-PVC-42/2mm",(Užs3!E79/1000)*Užs3!L79,0)+(IF(Užs3!G79="KLIEN-PVC-42/2mm",(Užs3!E79/1000)*Užs3!L79,0)+(IF(Užs3!I79="KLIEN-PVC-42/2mm",(Užs3!H79/1000)*Užs3!L79,0)+(IF(Užs3!J79="KLIEN-PVC-42/2mm",(Užs3!H79/1000)*Užs3!L79,0)))))</f>
        <v>0</v>
      </c>
      <c r="AI40" s="315">
        <f>SUM(IF(Užs3!F79="KLIEN-BESIUL-08mm",(Užs3!E79/1000)*Užs3!L79,0)+(IF(Užs3!G79="KLIEN-BESIUL-08mm",(Užs3!E79/1000)*Užs3!L79,0)+(IF(Užs3!I79="KLIEN-BESIUL-08mm",(Užs3!H79/1000)*Užs3!L79,0)+(IF(Užs3!J79="KLIEN-BESIUL-08mm",(Užs3!H79/1000)*Užs3!L79,0)))))</f>
        <v>0</v>
      </c>
      <c r="AJ40" s="315">
        <f>SUM(IF(Užs3!F79="KLIEN-BESIUL-1mm",(Užs3!E79/1000)*Užs3!L79,0)+(IF(Užs3!G79="KLIEN-BESIUL-1mm",(Užs3!E79/1000)*Užs3!L79,0)+(IF(Užs3!I79="KLIEN-BESIUL-1mm",(Užs3!H79/1000)*Užs3!L79,0)+(IF(Užs3!J79="KLIEN-BESIUL-1mm",(Užs3!H79/1000)*Užs3!L79,0)))))</f>
        <v>0</v>
      </c>
      <c r="AK40" s="315">
        <f>SUM(IF(Užs3!F79="KLIEN-BESIUL-2mm",(Užs3!E79/1000)*Užs3!L79,0)+(IF(Užs3!G79="KLIEN-BESIUL-2mm",(Užs3!E79/1000)*Užs3!L79,0)+(IF(Užs3!I79="KLIEN-BESIUL-2mm",(Užs3!H79/1000)*Užs3!L79,0)+(IF(Užs3!J79="KLIEN-BESIUL-2mm",(Užs3!H79/1000)*Užs3!L79,0)))))</f>
        <v>0</v>
      </c>
      <c r="AL40" s="94">
        <f>SUM(IF(Užs3!F79="NE-PL-PVC-04mm",(Užs3!E79/1000)*Užs3!L79,0)+(IF(Užs3!G79="NE-PL-PVC-04mm",(Užs3!E79/1000)*Užs3!L79,0)+(IF(Užs3!I79="NE-PL-PVC-04mm",(Užs3!H79/1000)*Užs3!L79,0)+(IF(Užs3!J79="NE-PL-PVC-04mm",(Užs3!H79/1000)*Užs3!L79,0)))))</f>
        <v>0</v>
      </c>
      <c r="AM40" s="94">
        <f>SUM(IF(Užs3!F79="NE-PL-PVC-06mm",(Užs3!E79/1000)*Užs3!L79,0)+(IF(Užs3!G79="NE-PL-PVC-06mm",(Užs3!E79/1000)*Užs3!L79,0)+(IF(Užs3!I79="NE-PL-PVC-06mm",(Užs3!H79/1000)*Užs3!L79,0)+(IF(Užs3!J79="NE-PL-PVC-06mm",(Užs3!H79/1000)*Užs3!L79,0)))))</f>
        <v>0</v>
      </c>
      <c r="AN40" s="94">
        <f>SUM(IF(Užs3!F79="NE-PL-PVC-08mm",(Užs3!E79/1000)*Užs3!L79,0)+(IF(Užs3!G79="NE-PL-PVC-08mm",(Užs3!E79/1000)*Užs3!L79,0)+(IF(Užs3!I79="NE-PL-PVC-08mm",(Užs3!H79/1000)*Užs3!L79,0)+(IF(Užs3!J79="NE-PL-PVC-08mm",(Užs3!H79/1000)*Užs3!L79,0)))))</f>
        <v>0</v>
      </c>
      <c r="AO40" s="94">
        <f>SUM(IF(Užs3!F79="NE-PL-PVC-1mm",(Užs3!E79/1000)*Užs3!L79,0)+(IF(Užs3!G79="NE-PL-PVC-1mm",(Užs3!E79/1000)*Užs3!L79,0)+(IF(Užs3!I79="NE-PL-PVC-1mm",(Užs3!H79/1000)*Užs3!L79,0)+(IF(Užs3!J79="NE-PL-PVC-1mm",(Užs3!H79/1000)*Užs3!L79,0)))))</f>
        <v>0</v>
      </c>
      <c r="AP40" s="94">
        <f>SUM(IF(Užs3!F79="NE-PL-PVC-2mm",(Užs3!E79/1000)*Užs3!L79,0)+(IF(Užs3!G79="NE-PL-PVC-2mm",(Užs3!E79/1000)*Užs3!L79,0)+(IF(Užs3!I79="NE-PL-PVC-2mm",(Užs3!H79/1000)*Užs3!L79,0)+(IF(Užs3!J79="NE-PL-PVC-2mm",(Užs3!H79/1000)*Užs3!L79,0)))))</f>
        <v>0</v>
      </c>
      <c r="AQ40" s="94">
        <f>SUM(IF(Užs3!F79="NE-PL-PVC-42/2mm",(Užs3!E79/1000)*Užs3!L79,0)+(IF(Užs3!G79="NE-PL-PVC-42/2mm",(Užs3!E79/1000)*Užs3!L79,0)+(IF(Užs3!I79="NE-PL-PVC-42/2mm",(Užs3!H79/1000)*Užs3!L79,0)+(IF(Užs3!J79="NE-PL-PVC-42/2mm",(Užs3!H79/1000)*Užs3!L79,0)))))</f>
        <v>0</v>
      </c>
      <c r="AR40" s="79"/>
    </row>
    <row r="41" spans="1:44" ht="16.8">
      <c r="A41" s="79"/>
      <c r="B41" s="79"/>
      <c r="C41" s="95"/>
      <c r="D41" s="79"/>
      <c r="E41" s="79"/>
      <c r="F41" s="79"/>
      <c r="G41" s="79"/>
      <c r="H41" s="79"/>
      <c r="I41" s="79"/>
      <c r="J41" s="79"/>
      <c r="K41" s="87">
        <v>40</v>
      </c>
      <c r="L41" s="88">
        <f>Užs3!L80</f>
        <v>0</v>
      </c>
      <c r="M41" s="89">
        <f>(Užs3!E80/1000)*(Užs3!H80/1000)*Užs3!L80</f>
        <v>0</v>
      </c>
      <c r="N41" s="90">
        <f>SUM(IF(Užs3!F80="MEL",(Užs3!E80/1000)*Užs3!L80,0)+(IF(Užs3!G80="MEL",(Užs3!E80/1000)*Užs3!L80,0)+(IF(Užs3!I80="MEL",(Užs3!H80/1000)*Užs3!L80,0)+(IF(Užs3!J80="MEL",(Užs3!H80/1000)*Užs3!L80,0)))))</f>
        <v>0</v>
      </c>
      <c r="O41" s="91">
        <f>SUM(IF(Užs3!F80="MEL-BALTAS",(Užs3!E80/1000)*Užs3!L80,0)+(IF(Užs3!G80="MEL-BALTAS",(Užs3!E80/1000)*Užs3!L80,0)+(IF(Užs3!I80="MEL-BALTAS",(Užs3!H80/1000)*Užs3!L80,0)+(IF(Užs3!J80="MEL-BALTAS",(Užs3!H80/1000)*Užs3!L80,0)))))</f>
        <v>0</v>
      </c>
      <c r="P41" s="91">
        <f>SUM(IF(Užs3!F80="MEL-PILKAS",(Užs3!E80/1000)*Užs3!L80,0)+(IF(Užs3!G80="MEL-PILKAS",(Užs3!E80/1000)*Užs3!L80,0)+(IF(Užs3!I80="MEL-PILKAS",(Užs3!H80/1000)*Užs3!L80,0)+(IF(Užs3!J80="MEL-PILKAS",(Užs3!H80/1000)*Užs3!L80,0)))))</f>
        <v>0</v>
      </c>
      <c r="Q41" s="91">
        <f>SUM(IF(Užs3!F80="MEL-KLIENTO",(Užs3!E80/1000)*Užs3!L80,0)+(IF(Užs3!G80="MEL-KLIENTO",(Užs3!E80/1000)*Užs3!L80,0)+(IF(Užs3!I80="MEL-KLIENTO",(Užs3!H80/1000)*Užs3!L80,0)+(IF(Užs3!J80="MEL-KLIENTO",(Užs3!H80/1000)*Užs3!L80,0)))))</f>
        <v>0</v>
      </c>
      <c r="R41" s="91">
        <f>SUM(IF(Užs3!F80="MEL-NE-PL",(Užs3!E80/1000)*Užs3!L80,0)+(IF(Užs3!G80="MEL-NE-PL",(Užs3!E80/1000)*Užs3!L80,0)+(IF(Užs3!I80="MEL-NE-PL",(Užs3!H80/1000)*Užs3!L80,0)+(IF(Užs3!J80="MEL-NE-PL",(Užs3!H80/1000)*Užs3!L80,0)))))</f>
        <v>0</v>
      </c>
      <c r="S41" s="91">
        <f>SUM(IF(Užs3!F80="MEL-40mm",(Užs3!E80/1000)*Užs3!L80,0)+(IF(Užs3!G80="MEL-40mm",(Užs3!E80/1000)*Užs3!L80,0)+(IF(Užs3!I80="MEL-40mm",(Užs3!H80/1000)*Užs3!L80,0)+(IF(Užs3!J80="MEL-40mm",(Užs3!H80/1000)*Užs3!L80,0)))))</f>
        <v>0</v>
      </c>
      <c r="T41" s="92">
        <f>SUM(IF(Užs3!F80="PVC-04mm",(Užs3!E80/1000)*Užs3!L80,0)+(IF(Užs3!G80="PVC-04mm",(Užs3!E80/1000)*Užs3!L80,0)+(IF(Užs3!I80="PVC-04mm",(Užs3!H80/1000)*Užs3!L80,0)+(IF(Užs3!J80="PVC-04mm",(Užs3!H80/1000)*Užs3!L80,0)))))</f>
        <v>0</v>
      </c>
      <c r="U41" s="92">
        <f>SUM(IF(Užs3!F80="PVC-06mm",(Užs3!E80/1000)*Užs3!L80,0)+(IF(Užs3!G80="PVC-06mm",(Užs3!E80/1000)*Užs3!L80,0)+(IF(Užs3!I80="PVC-06mm",(Užs3!H80/1000)*Užs3!L80,0)+(IF(Užs3!J80="PVC-06mm",(Užs3!H80/1000)*Užs3!L80,0)))))</f>
        <v>0</v>
      </c>
      <c r="V41" s="92">
        <f>SUM(IF(Užs3!F80="PVC-08mm",(Užs3!E80/1000)*Užs3!L80,0)+(IF(Užs3!G80="PVC-08mm",(Užs3!E80/1000)*Užs3!L80,0)+(IF(Užs3!I80="PVC-08mm",(Užs3!H80/1000)*Užs3!L80,0)+(IF(Užs3!J80="PVC-08mm",(Užs3!H80/1000)*Užs3!L80,0)))))</f>
        <v>0</v>
      </c>
      <c r="W41" s="92">
        <f>SUM(IF(Užs3!F80="PVC-1mm",(Užs3!E80/1000)*Užs3!L80,0)+(IF(Užs3!G80="PVC-1mm",(Užs3!E80/1000)*Užs3!L80,0)+(IF(Užs3!I80="PVC-1mm",(Užs3!H80/1000)*Užs3!L80,0)+(IF(Užs3!J80="PVC-1mm",(Užs3!H80/1000)*Užs3!L80,0)))))</f>
        <v>0</v>
      </c>
      <c r="X41" s="92">
        <f>SUM(IF(Užs3!F80="PVC-2mm",(Užs3!E80/1000)*Užs3!L80,0)+(IF(Užs3!G80="PVC-2mm",(Užs3!E80/1000)*Užs3!L80,0)+(IF(Užs3!I80="PVC-2mm",(Užs3!H80/1000)*Užs3!L80,0)+(IF(Užs3!J80="PVC-2mm",(Užs3!H80/1000)*Užs3!L80,0)))))</f>
        <v>0</v>
      </c>
      <c r="Y41" s="92">
        <f>SUM(IF(Užs3!F80="PVC-42/2mm",(Užs3!E80/1000)*Užs3!L80,0)+(IF(Užs3!G80="PVC-42/2mm",(Užs3!E80/1000)*Užs3!L80,0)+(IF(Užs3!I80="PVC-42/2mm",(Užs3!H80/1000)*Užs3!L80,0)+(IF(Užs3!J80="PVC-42/2mm",(Užs3!H80/1000)*Užs3!L80,0)))))</f>
        <v>0</v>
      </c>
      <c r="Z41" s="313">
        <f>SUM(IF(Užs3!F80="BESIULIS-08mm",(Užs3!E80/1000)*Užs3!L80,0)+(IF(Užs3!G80="BESIULIS-08mm",(Užs3!E80/1000)*Užs3!L80,0)+(IF(Užs3!I80="BESIULIS-08mm",(Užs3!H80/1000)*Užs3!L80,0)+(IF(Užs3!J80="BESIULIS-08mm",(Užs3!H80/1000)*Užs3!L80,0)))))</f>
        <v>0</v>
      </c>
      <c r="AA41" s="313">
        <f>SUM(IF(Užs3!F80="BESIULIS-1mm",(Užs3!E80/1000)*Užs3!L80,0)+(IF(Užs3!G80="BESIULIS-1mm",(Užs3!E80/1000)*Užs3!L80,0)+(IF(Užs3!I80="BESIULIS-1mm",(Užs3!H80/1000)*Užs3!L80,0)+(IF(Užs3!J80="BESIULIS-1mm",(Užs3!H80/1000)*Užs3!L80,0)))))</f>
        <v>0</v>
      </c>
      <c r="AB41" s="313">
        <f>SUM(IF(Užs3!F80="BESIULIS-2mm",(Užs3!E80/1000)*Užs3!L80,0)+(IF(Užs3!G80="BESIULIS-2mm",(Užs3!E80/1000)*Užs3!L80,0)+(IF(Užs3!I80="BESIULIS-2mm",(Užs3!H80/1000)*Užs3!L80,0)+(IF(Užs3!J80="BESIULIS-2mm",(Užs3!H80/1000)*Užs3!L80,0)))))</f>
        <v>0</v>
      </c>
      <c r="AC41" s="93">
        <f>SUM(IF(Užs3!F80="KLIEN-PVC-04mm",(Užs3!E80/1000)*Užs3!L80,0)+(IF(Užs3!G80="KLIEN-PVC-04mm",(Užs3!E80/1000)*Užs3!L80,0)+(IF(Užs3!I80="KLIEN-PVC-04mm",(Užs3!H80/1000)*Užs3!L80,0)+(IF(Užs3!J80="KLIEN-PVC-04mm",(Užs3!H80/1000)*Užs3!L80,0)))))</f>
        <v>0</v>
      </c>
      <c r="AD41" s="93">
        <f>SUM(IF(Užs3!F80="KLIEN-PVC-06mm",(Užs3!E80/1000)*Užs3!L80,0)+(IF(Užs3!G80="KLIEN-PVC-06mm",(Užs3!E80/1000)*Užs3!L80,0)+(IF(Užs3!I80="KLIEN-PVC-06mm",(Užs3!H80/1000)*Užs3!L80,0)+(IF(Užs3!J80="KLIEN-PVC-06mm",(Užs3!H80/1000)*Užs3!L80,0)))))</f>
        <v>0</v>
      </c>
      <c r="AE41" s="93">
        <f>SUM(IF(Užs3!F80="KLIEN-PVC-08mm",(Užs3!E80/1000)*Užs3!L80,0)+(IF(Užs3!G80="KLIEN-PVC-08mm",(Užs3!E80/1000)*Užs3!L80,0)+(IF(Užs3!I80="KLIEN-PVC-08mm",(Užs3!H80/1000)*Užs3!L80,0)+(IF(Užs3!J80="KLIEN-PVC-08mm",(Užs3!H80/1000)*Užs3!L80,0)))))</f>
        <v>0</v>
      </c>
      <c r="AF41" s="93">
        <f>SUM(IF(Užs3!F80="KLIEN-PVC-1mm",(Užs3!E80/1000)*Užs3!L80,0)+(IF(Užs3!G80="KLIEN-PVC-1mm",(Užs3!E80/1000)*Užs3!L80,0)+(IF(Užs3!I80="KLIEN-PVC-1mm",(Užs3!H80/1000)*Užs3!L80,0)+(IF(Užs3!J80="KLIEN-PVC-1mm",(Užs3!H80/1000)*Užs3!L80,0)))))</f>
        <v>0</v>
      </c>
      <c r="AG41" s="93">
        <f>SUM(IF(Užs3!F80="KLIEN-PVC-2mm",(Užs3!E80/1000)*Užs3!L80,0)+(IF(Užs3!G80="KLIEN-PVC-2mm",(Užs3!E80/1000)*Užs3!L80,0)+(IF(Užs3!I80="KLIEN-PVC-2mm",(Užs3!H80/1000)*Užs3!L80,0)+(IF(Užs3!J80="KLIEN-PVC-2mm",(Užs3!H80/1000)*Užs3!L80,0)))))</f>
        <v>0</v>
      </c>
      <c r="AH41" s="93">
        <f>SUM(IF(Užs3!F80="KLIEN-PVC-42/2mm",(Užs3!E80/1000)*Užs3!L80,0)+(IF(Užs3!G80="KLIEN-PVC-42/2mm",(Užs3!E80/1000)*Užs3!L80,0)+(IF(Užs3!I80="KLIEN-PVC-42/2mm",(Užs3!H80/1000)*Užs3!L80,0)+(IF(Užs3!J80="KLIEN-PVC-42/2mm",(Užs3!H80/1000)*Užs3!L80,0)))))</f>
        <v>0</v>
      </c>
      <c r="AI41" s="315">
        <f>SUM(IF(Užs3!F80="KLIEN-BESIUL-08mm",(Užs3!E80/1000)*Užs3!L80,0)+(IF(Užs3!G80="KLIEN-BESIUL-08mm",(Užs3!E80/1000)*Užs3!L80,0)+(IF(Užs3!I80="KLIEN-BESIUL-08mm",(Užs3!H80/1000)*Užs3!L80,0)+(IF(Užs3!J80="KLIEN-BESIUL-08mm",(Užs3!H80/1000)*Užs3!L80,0)))))</f>
        <v>0</v>
      </c>
      <c r="AJ41" s="315">
        <f>SUM(IF(Užs3!F80="KLIEN-BESIUL-1mm",(Užs3!E80/1000)*Užs3!L80,0)+(IF(Užs3!G80="KLIEN-BESIUL-1mm",(Užs3!E80/1000)*Užs3!L80,0)+(IF(Užs3!I80="KLIEN-BESIUL-1mm",(Užs3!H80/1000)*Užs3!L80,0)+(IF(Užs3!J80="KLIEN-BESIUL-1mm",(Užs3!H80/1000)*Užs3!L80,0)))))</f>
        <v>0</v>
      </c>
      <c r="AK41" s="315">
        <f>SUM(IF(Užs3!F80="KLIEN-BESIUL-2mm",(Užs3!E80/1000)*Užs3!L80,0)+(IF(Užs3!G80="KLIEN-BESIUL-2mm",(Užs3!E80/1000)*Užs3!L80,0)+(IF(Užs3!I80="KLIEN-BESIUL-2mm",(Užs3!H80/1000)*Užs3!L80,0)+(IF(Užs3!J80="KLIEN-BESIUL-2mm",(Užs3!H80/1000)*Užs3!L80,0)))))</f>
        <v>0</v>
      </c>
      <c r="AL41" s="94">
        <f>SUM(IF(Užs3!F80="NE-PL-PVC-04mm",(Užs3!E80/1000)*Užs3!L80,0)+(IF(Užs3!G80="NE-PL-PVC-04mm",(Užs3!E80/1000)*Užs3!L80,0)+(IF(Užs3!I80="NE-PL-PVC-04mm",(Užs3!H80/1000)*Užs3!L80,0)+(IF(Užs3!J80="NE-PL-PVC-04mm",(Užs3!H80/1000)*Užs3!L80,0)))))</f>
        <v>0</v>
      </c>
      <c r="AM41" s="94">
        <f>SUM(IF(Užs3!F80="NE-PL-PVC-06mm",(Užs3!E80/1000)*Užs3!L80,0)+(IF(Užs3!G80="NE-PL-PVC-06mm",(Užs3!E80/1000)*Užs3!L80,0)+(IF(Užs3!I80="NE-PL-PVC-06mm",(Užs3!H80/1000)*Užs3!L80,0)+(IF(Užs3!J80="NE-PL-PVC-06mm",(Užs3!H80/1000)*Užs3!L80,0)))))</f>
        <v>0</v>
      </c>
      <c r="AN41" s="94">
        <f>SUM(IF(Užs3!F80="NE-PL-PVC-08mm",(Užs3!E80/1000)*Užs3!L80,0)+(IF(Užs3!G80="NE-PL-PVC-08mm",(Užs3!E80/1000)*Užs3!L80,0)+(IF(Užs3!I80="NE-PL-PVC-08mm",(Užs3!H80/1000)*Užs3!L80,0)+(IF(Užs3!J80="NE-PL-PVC-08mm",(Užs3!H80/1000)*Užs3!L80,0)))))</f>
        <v>0</v>
      </c>
      <c r="AO41" s="94">
        <f>SUM(IF(Užs3!F80="NE-PL-PVC-1mm",(Užs3!E80/1000)*Užs3!L80,0)+(IF(Užs3!G80="NE-PL-PVC-1mm",(Užs3!E80/1000)*Užs3!L80,0)+(IF(Užs3!I80="NE-PL-PVC-1mm",(Užs3!H80/1000)*Užs3!L80,0)+(IF(Užs3!J80="NE-PL-PVC-1mm",(Užs3!H80/1000)*Užs3!L80,0)))))</f>
        <v>0</v>
      </c>
      <c r="AP41" s="94">
        <f>SUM(IF(Užs3!F80="NE-PL-PVC-2mm",(Užs3!E80/1000)*Užs3!L80,0)+(IF(Užs3!G80="NE-PL-PVC-2mm",(Užs3!E80/1000)*Užs3!L80,0)+(IF(Užs3!I80="NE-PL-PVC-2mm",(Užs3!H80/1000)*Užs3!L80,0)+(IF(Užs3!J80="NE-PL-PVC-2mm",(Užs3!H80/1000)*Užs3!L80,0)))))</f>
        <v>0</v>
      </c>
      <c r="AQ41" s="94">
        <f>SUM(IF(Užs3!F80="NE-PL-PVC-42/2mm",(Užs3!E80/1000)*Užs3!L80,0)+(IF(Užs3!G80="NE-PL-PVC-42/2mm",(Užs3!E80/1000)*Užs3!L80,0)+(IF(Užs3!I80="NE-PL-PVC-42/2mm",(Užs3!H80/1000)*Užs3!L80,0)+(IF(Užs3!J80="NE-PL-PVC-42/2mm",(Užs3!H80/1000)*Užs3!L80,0)))))</f>
        <v>0</v>
      </c>
      <c r="AR41" s="79"/>
    </row>
    <row r="42" spans="1:44" ht="16.8">
      <c r="A42" s="79"/>
      <c r="B42" s="79"/>
      <c r="C42" s="95"/>
      <c r="D42" s="79"/>
      <c r="E42" s="79"/>
      <c r="F42" s="79"/>
      <c r="G42" s="79"/>
      <c r="H42" s="79"/>
      <c r="I42" s="79"/>
      <c r="J42" s="79"/>
      <c r="K42" s="87">
        <v>41</v>
      </c>
      <c r="L42" s="88">
        <f>Užs3!L81</f>
        <v>0</v>
      </c>
      <c r="M42" s="89">
        <f>(Užs3!E81/1000)*(Užs3!H81/1000)*Užs3!L81</f>
        <v>0</v>
      </c>
      <c r="N42" s="90">
        <f>SUM(IF(Užs3!F81="MEL",(Užs3!E81/1000)*Užs3!L81,0)+(IF(Užs3!G81="MEL",(Užs3!E81/1000)*Užs3!L81,0)+(IF(Užs3!I81="MEL",(Užs3!H81/1000)*Užs3!L81,0)+(IF(Užs3!J81="MEL",(Užs3!H81/1000)*Užs3!L81,0)))))</f>
        <v>0</v>
      </c>
      <c r="O42" s="91">
        <f>SUM(IF(Užs3!F81="MEL-BALTAS",(Užs3!E81/1000)*Užs3!L81,0)+(IF(Užs3!G81="MEL-BALTAS",(Užs3!E81/1000)*Užs3!L81,0)+(IF(Užs3!I81="MEL-BALTAS",(Užs3!H81/1000)*Užs3!L81,0)+(IF(Užs3!J81="MEL-BALTAS",(Užs3!H81/1000)*Užs3!L81,0)))))</f>
        <v>0</v>
      </c>
      <c r="P42" s="91">
        <f>SUM(IF(Užs3!F81="MEL-PILKAS",(Užs3!E81/1000)*Užs3!L81,0)+(IF(Užs3!G81="MEL-PILKAS",(Užs3!E81/1000)*Užs3!L81,0)+(IF(Užs3!I81="MEL-PILKAS",(Užs3!H81/1000)*Užs3!L81,0)+(IF(Užs3!J81="MEL-PILKAS",(Užs3!H81/1000)*Užs3!L81,0)))))</f>
        <v>0</v>
      </c>
      <c r="Q42" s="91">
        <f>SUM(IF(Užs3!F81="MEL-KLIENTO",(Užs3!E81/1000)*Užs3!L81,0)+(IF(Užs3!G81="MEL-KLIENTO",(Užs3!E81/1000)*Užs3!L81,0)+(IF(Užs3!I81="MEL-KLIENTO",(Užs3!H81/1000)*Užs3!L81,0)+(IF(Užs3!J81="MEL-KLIENTO",(Užs3!H81/1000)*Užs3!L81,0)))))</f>
        <v>0</v>
      </c>
      <c r="R42" s="91">
        <f>SUM(IF(Užs3!F81="MEL-NE-PL",(Užs3!E81/1000)*Užs3!L81,0)+(IF(Užs3!G81="MEL-NE-PL",(Užs3!E81/1000)*Užs3!L81,0)+(IF(Užs3!I81="MEL-NE-PL",(Užs3!H81/1000)*Užs3!L81,0)+(IF(Užs3!J81="MEL-NE-PL",(Užs3!H81/1000)*Užs3!L81,0)))))</f>
        <v>0</v>
      </c>
      <c r="S42" s="91">
        <f>SUM(IF(Užs3!F81="MEL-40mm",(Užs3!E81/1000)*Užs3!L81,0)+(IF(Užs3!G81="MEL-40mm",(Užs3!E81/1000)*Užs3!L81,0)+(IF(Užs3!I81="MEL-40mm",(Užs3!H81/1000)*Užs3!L81,0)+(IF(Užs3!J81="MEL-40mm",(Užs3!H81/1000)*Užs3!L81,0)))))</f>
        <v>0</v>
      </c>
      <c r="T42" s="92">
        <f>SUM(IF(Užs3!F81="PVC-04mm",(Užs3!E81/1000)*Užs3!L81,0)+(IF(Užs3!G81="PVC-04mm",(Užs3!E81/1000)*Užs3!L81,0)+(IF(Užs3!I81="PVC-04mm",(Užs3!H81/1000)*Užs3!L81,0)+(IF(Užs3!J81="PVC-04mm",(Užs3!H81/1000)*Užs3!L81,0)))))</f>
        <v>0</v>
      </c>
      <c r="U42" s="92">
        <f>SUM(IF(Užs3!F81="PVC-06mm",(Užs3!E81/1000)*Užs3!L81,0)+(IF(Užs3!G81="PVC-06mm",(Užs3!E81/1000)*Užs3!L81,0)+(IF(Užs3!I81="PVC-06mm",(Užs3!H81/1000)*Užs3!L81,0)+(IF(Užs3!J81="PVC-06mm",(Užs3!H81/1000)*Užs3!L81,0)))))</f>
        <v>0</v>
      </c>
      <c r="V42" s="92">
        <f>SUM(IF(Užs3!F81="PVC-08mm",(Užs3!E81/1000)*Užs3!L81,0)+(IF(Užs3!G81="PVC-08mm",(Užs3!E81/1000)*Užs3!L81,0)+(IF(Užs3!I81="PVC-08mm",(Užs3!H81/1000)*Užs3!L81,0)+(IF(Užs3!J81="PVC-08mm",(Užs3!H81/1000)*Užs3!L81,0)))))</f>
        <v>0</v>
      </c>
      <c r="W42" s="92">
        <f>SUM(IF(Užs3!F81="PVC-1mm",(Užs3!E81/1000)*Užs3!L81,0)+(IF(Užs3!G81="PVC-1mm",(Užs3!E81/1000)*Užs3!L81,0)+(IF(Užs3!I81="PVC-1mm",(Užs3!H81/1000)*Užs3!L81,0)+(IF(Užs3!J81="PVC-1mm",(Užs3!H81/1000)*Užs3!L81,0)))))</f>
        <v>0</v>
      </c>
      <c r="X42" s="92">
        <f>SUM(IF(Užs3!F81="PVC-2mm",(Užs3!E81/1000)*Užs3!L81,0)+(IF(Užs3!G81="PVC-2mm",(Užs3!E81/1000)*Užs3!L81,0)+(IF(Užs3!I81="PVC-2mm",(Užs3!H81/1000)*Užs3!L81,0)+(IF(Užs3!J81="PVC-2mm",(Užs3!H81/1000)*Užs3!L81,0)))))</f>
        <v>0</v>
      </c>
      <c r="Y42" s="92">
        <f>SUM(IF(Užs3!F81="PVC-42/2mm",(Užs3!E81/1000)*Užs3!L81,0)+(IF(Užs3!G81="PVC-42/2mm",(Užs3!E81/1000)*Užs3!L81,0)+(IF(Užs3!I81="PVC-42/2mm",(Užs3!H81/1000)*Užs3!L81,0)+(IF(Užs3!J81="PVC-42/2mm",(Užs3!H81/1000)*Užs3!L81,0)))))</f>
        <v>0</v>
      </c>
      <c r="Z42" s="313">
        <f>SUM(IF(Užs3!F81="BESIULIS-08mm",(Užs3!E81/1000)*Užs3!L81,0)+(IF(Užs3!G81="BESIULIS-08mm",(Užs3!E81/1000)*Užs3!L81,0)+(IF(Užs3!I81="BESIULIS-08mm",(Užs3!H81/1000)*Užs3!L81,0)+(IF(Užs3!J81="BESIULIS-08mm",(Užs3!H81/1000)*Užs3!L81,0)))))</f>
        <v>0</v>
      </c>
      <c r="AA42" s="313">
        <f>SUM(IF(Užs3!F81="BESIULIS-1mm",(Užs3!E81/1000)*Užs3!L81,0)+(IF(Užs3!G81="BESIULIS-1mm",(Užs3!E81/1000)*Užs3!L81,0)+(IF(Užs3!I81="BESIULIS-1mm",(Užs3!H81/1000)*Užs3!L81,0)+(IF(Užs3!J81="BESIULIS-1mm",(Užs3!H81/1000)*Užs3!L81,0)))))</f>
        <v>0</v>
      </c>
      <c r="AB42" s="313">
        <f>SUM(IF(Užs3!F81="BESIULIS-2mm",(Užs3!E81/1000)*Užs3!L81,0)+(IF(Užs3!G81="BESIULIS-2mm",(Užs3!E81/1000)*Užs3!L81,0)+(IF(Užs3!I81="BESIULIS-2mm",(Užs3!H81/1000)*Užs3!L81,0)+(IF(Užs3!J81="BESIULIS-2mm",(Užs3!H81/1000)*Užs3!L81,0)))))</f>
        <v>0</v>
      </c>
      <c r="AC42" s="93">
        <f>SUM(IF(Užs3!F81="KLIEN-PVC-04mm",(Užs3!E81/1000)*Užs3!L81,0)+(IF(Užs3!G81="KLIEN-PVC-04mm",(Užs3!E81/1000)*Užs3!L81,0)+(IF(Užs3!I81="KLIEN-PVC-04mm",(Užs3!H81/1000)*Užs3!L81,0)+(IF(Užs3!J81="KLIEN-PVC-04mm",(Užs3!H81/1000)*Užs3!L81,0)))))</f>
        <v>0</v>
      </c>
      <c r="AD42" s="93">
        <f>SUM(IF(Užs3!F81="KLIEN-PVC-06mm",(Užs3!E81/1000)*Užs3!L81,0)+(IF(Užs3!G81="KLIEN-PVC-06mm",(Užs3!E81/1000)*Užs3!L81,0)+(IF(Užs3!I81="KLIEN-PVC-06mm",(Užs3!H81/1000)*Užs3!L81,0)+(IF(Užs3!J81="KLIEN-PVC-06mm",(Užs3!H81/1000)*Užs3!L81,0)))))</f>
        <v>0</v>
      </c>
      <c r="AE42" s="93">
        <f>SUM(IF(Užs3!F81="KLIEN-PVC-08mm",(Užs3!E81/1000)*Užs3!L81,0)+(IF(Užs3!G81="KLIEN-PVC-08mm",(Užs3!E81/1000)*Užs3!L81,0)+(IF(Užs3!I81="KLIEN-PVC-08mm",(Užs3!H81/1000)*Užs3!L81,0)+(IF(Užs3!J81="KLIEN-PVC-08mm",(Užs3!H81/1000)*Užs3!L81,0)))))</f>
        <v>0</v>
      </c>
      <c r="AF42" s="93">
        <f>SUM(IF(Užs3!F81="KLIEN-PVC-1mm",(Užs3!E81/1000)*Užs3!L81,0)+(IF(Užs3!G81="KLIEN-PVC-1mm",(Užs3!E81/1000)*Užs3!L81,0)+(IF(Užs3!I81="KLIEN-PVC-1mm",(Užs3!H81/1000)*Užs3!L81,0)+(IF(Užs3!J81="KLIEN-PVC-1mm",(Užs3!H81/1000)*Užs3!L81,0)))))</f>
        <v>0</v>
      </c>
      <c r="AG42" s="93">
        <f>SUM(IF(Užs3!F81="KLIEN-PVC-2mm",(Užs3!E81/1000)*Užs3!L81,0)+(IF(Užs3!G81="KLIEN-PVC-2mm",(Užs3!E81/1000)*Užs3!L81,0)+(IF(Užs3!I81="KLIEN-PVC-2mm",(Užs3!H81/1000)*Užs3!L81,0)+(IF(Užs3!J81="KLIEN-PVC-2mm",(Užs3!H81/1000)*Užs3!L81,0)))))</f>
        <v>0</v>
      </c>
      <c r="AH42" s="93">
        <f>SUM(IF(Užs3!F81="KLIEN-PVC-42/2mm",(Užs3!E81/1000)*Užs3!L81,0)+(IF(Užs3!G81="KLIEN-PVC-42/2mm",(Užs3!E81/1000)*Užs3!L81,0)+(IF(Užs3!I81="KLIEN-PVC-42/2mm",(Užs3!H81/1000)*Užs3!L81,0)+(IF(Užs3!J81="KLIEN-PVC-42/2mm",(Užs3!H81/1000)*Užs3!L81,0)))))</f>
        <v>0</v>
      </c>
      <c r="AI42" s="315">
        <f>SUM(IF(Užs3!F81="KLIEN-BESIUL-08mm",(Užs3!E81/1000)*Užs3!L81,0)+(IF(Užs3!G81="KLIEN-BESIUL-08mm",(Užs3!E81/1000)*Užs3!L81,0)+(IF(Užs3!I81="KLIEN-BESIUL-08mm",(Užs3!H81/1000)*Užs3!L81,0)+(IF(Užs3!J81="KLIEN-BESIUL-08mm",(Užs3!H81/1000)*Užs3!L81,0)))))</f>
        <v>0</v>
      </c>
      <c r="AJ42" s="315">
        <f>SUM(IF(Užs3!F81="KLIEN-BESIUL-1mm",(Užs3!E81/1000)*Užs3!L81,0)+(IF(Užs3!G81="KLIEN-BESIUL-1mm",(Užs3!E81/1000)*Užs3!L81,0)+(IF(Užs3!I81="KLIEN-BESIUL-1mm",(Užs3!H81/1000)*Užs3!L81,0)+(IF(Užs3!J81="KLIEN-BESIUL-1mm",(Užs3!H81/1000)*Užs3!L81,0)))))</f>
        <v>0</v>
      </c>
      <c r="AK42" s="315">
        <f>SUM(IF(Užs3!F81="KLIEN-BESIUL-2mm",(Užs3!E81/1000)*Užs3!L81,0)+(IF(Užs3!G81="KLIEN-BESIUL-2mm",(Užs3!E81/1000)*Užs3!L81,0)+(IF(Užs3!I81="KLIEN-BESIUL-2mm",(Užs3!H81/1000)*Užs3!L81,0)+(IF(Užs3!J81="KLIEN-BESIUL-2mm",(Užs3!H81/1000)*Užs3!L81,0)))))</f>
        <v>0</v>
      </c>
      <c r="AL42" s="94">
        <f>SUM(IF(Užs3!F81="NE-PL-PVC-04mm",(Užs3!E81/1000)*Užs3!L81,0)+(IF(Užs3!G81="NE-PL-PVC-04mm",(Užs3!E81/1000)*Užs3!L81,0)+(IF(Užs3!I81="NE-PL-PVC-04mm",(Užs3!H81/1000)*Užs3!L81,0)+(IF(Užs3!J81="NE-PL-PVC-04mm",(Užs3!H81/1000)*Užs3!L81,0)))))</f>
        <v>0</v>
      </c>
      <c r="AM42" s="94">
        <f>SUM(IF(Užs3!F81="NE-PL-PVC-06mm",(Užs3!E81/1000)*Užs3!L81,0)+(IF(Užs3!G81="NE-PL-PVC-06mm",(Užs3!E81/1000)*Užs3!L81,0)+(IF(Užs3!I81="NE-PL-PVC-06mm",(Užs3!H81/1000)*Užs3!L81,0)+(IF(Užs3!J81="NE-PL-PVC-06mm",(Užs3!H81/1000)*Užs3!L81,0)))))</f>
        <v>0</v>
      </c>
      <c r="AN42" s="94">
        <f>SUM(IF(Užs3!F81="NE-PL-PVC-08mm",(Užs3!E81/1000)*Užs3!L81,0)+(IF(Užs3!G81="NE-PL-PVC-08mm",(Užs3!E81/1000)*Užs3!L81,0)+(IF(Užs3!I81="NE-PL-PVC-08mm",(Užs3!H81/1000)*Užs3!L81,0)+(IF(Užs3!J81="NE-PL-PVC-08mm",(Užs3!H81/1000)*Užs3!L81,0)))))</f>
        <v>0</v>
      </c>
      <c r="AO42" s="94">
        <f>SUM(IF(Užs3!F81="NE-PL-PVC-1mm",(Užs3!E81/1000)*Užs3!L81,0)+(IF(Užs3!G81="NE-PL-PVC-1mm",(Užs3!E81/1000)*Užs3!L81,0)+(IF(Užs3!I81="NE-PL-PVC-1mm",(Užs3!H81/1000)*Užs3!L81,0)+(IF(Užs3!J81="NE-PL-PVC-1mm",(Užs3!H81/1000)*Užs3!L81,0)))))</f>
        <v>0</v>
      </c>
      <c r="AP42" s="94">
        <f>SUM(IF(Užs3!F81="NE-PL-PVC-2mm",(Užs3!E81/1000)*Užs3!L81,0)+(IF(Užs3!G81="NE-PL-PVC-2mm",(Užs3!E81/1000)*Užs3!L81,0)+(IF(Užs3!I81="NE-PL-PVC-2mm",(Užs3!H81/1000)*Užs3!L81,0)+(IF(Užs3!J81="NE-PL-PVC-2mm",(Užs3!H81/1000)*Užs3!L81,0)))))</f>
        <v>0</v>
      </c>
      <c r="AQ42" s="94">
        <f>SUM(IF(Užs3!F81="NE-PL-PVC-42/2mm",(Užs3!E81/1000)*Užs3!L81,0)+(IF(Užs3!G81="NE-PL-PVC-42/2mm",(Užs3!E81/1000)*Užs3!L81,0)+(IF(Užs3!I81="NE-PL-PVC-42/2mm",(Užs3!H81/1000)*Užs3!L81,0)+(IF(Užs3!J81="NE-PL-PVC-42/2mm",(Užs3!H81/1000)*Užs3!L81,0)))))</f>
        <v>0</v>
      </c>
      <c r="AR42" s="79"/>
    </row>
    <row r="43" spans="1:44" ht="16.8">
      <c r="A43" s="79"/>
      <c r="B43" s="79"/>
      <c r="C43" s="95"/>
      <c r="D43" s="79"/>
      <c r="E43" s="79"/>
      <c r="F43" s="79"/>
      <c r="G43" s="79"/>
      <c r="H43" s="79"/>
      <c r="I43" s="79"/>
      <c r="J43" s="79"/>
      <c r="K43" s="87">
        <v>42</v>
      </c>
      <c r="L43" s="88">
        <f>Užs3!L82</f>
        <v>0</v>
      </c>
      <c r="M43" s="89">
        <f>(Užs3!E82/1000)*(Užs3!H82/1000)*Užs3!L82</f>
        <v>0</v>
      </c>
      <c r="N43" s="90">
        <f>SUM(IF(Užs3!F82="MEL",(Užs3!E82/1000)*Užs3!L82,0)+(IF(Užs3!G82="MEL",(Užs3!E82/1000)*Užs3!L82,0)+(IF(Užs3!I82="MEL",(Užs3!H82/1000)*Užs3!L82,0)+(IF(Užs3!J82="MEL",(Užs3!H82/1000)*Užs3!L82,0)))))</f>
        <v>0</v>
      </c>
      <c r="O43" s="91">
        <f>SUM(IF(Užs3!F82="MEL-BALTAS",(Užs3!E82/1000)*Užs3!L82,0)+(IF(Užs3!G82="MEL-BALTAS",(Užs3!E82/1000)*Užs3!L82,0)+(IF(Užs3!I82="MEL-BALTAS",(Užs3!H82/1000)*Užs3!L82,0)+(IF(Užs3!J82="MEL-BALTAS",(Užs3!H82/1000)*Užs3!L82,0)))))</f>
        <v>0</v>
      </c>
      <c r="P43" s="91">
        <f>SUM(IF(Užs3!F82="MEL-PILKAS",(Užs3!E82/1000)*Užs3!L82,0)+(IF(Užs3!G82="MEL-PILKAS",(Užs3!E82/1000)*Užs3!L82,0)+(IF(Užs3!I82="MEL-PILKAS",(Užs3!H82/1000)*Užs3!L82,0)+(IF(Užs3!J82="MEL-PILKAS",(Užs3!H82/1000)*Užs3!L82,0)))))</f>
        <v>0</v>
      </c>
      <c r="Q43" s="91">
        <f>SUM(IF(Užs3!F82="MEL-KLIENTO",(Užs3!E82/1000)*Užs3!L82,0)+(IF(Užs3!G82="MEL-KLIENTO",(Užs3!E82/1000)*Užs3!L82,0)+(IF(Užs3!I82="MEL-KLIENTO",(Užs3!H82/1000)*Užs3!L82,0)+(IF(Užs3!J82="MEL-KLIENTO",(Užs3!H82/1000)*Užs3!L82,0)))))</f>
        <v>0</v>
      </c>
      <c r="R43" s="91">
        <f>SUM(IF(Užs3!F82="MEL-NE-PL",(Užs3!E82/1000)*Užs3!L82,0)+(IF(Užs3!G82="MEL-NE-PL",(Užs3!E82/1000)*Užs3!L82,0)+(IF(Užs3!I82="MEL-NE-PL",(Užs3!H82/1000)*Užs3!L82,0)+(IF(Užs3!J82="MEL-NE-PL",(Užs3!H82/1000)*Užs3!L82,0)))))</f>
        <v>0</v>
      </c>
      <c r="S43" s="91">
        <f>SUM(IF(Užs3!F82="MEL-40mm",(Užs3!E82/1000)*Užs3!L82,0)+(IF(Užs3!G82="MEL-40mm",(Užs3!E82/1000)*Užs3!L82,0)+(IF(Užs3!I82="MEL-40mm",(Užs3!H82/1000)*Užs3!L82,0)+(IF(Užs3!J82="MEL-40mm",(Užs3!H82/1000)*Užs3!L82,0)))))</f>
        <v>0</v>
      </c>
      <c r="T43" s="92">
        <f>SUM(IF(Užs3!F82="PVC-04mm",(Užs3!E82/1000)*Užs3!L82,0)+(IF(Užs3!G82="PVC-04mm",(Užs3!E82/1000)*Užs3!L82,0)+(IF(Užs3!I82="PVC-04mm",(Užs3!H82/1000)*Užs3!L82,0)+(IF(Užs3!J82="PVC-04mm",(Užs3!H82/1000)*Užs3!L82,0)))))</f>
        <v>0</v>
      </c>
      <c r="U43" s="92">
        <f>SUM(IF(Užs3!F82="PVC-06mm",(Užs3!E82/1000)*Užs3!L82,0)+(IF(Užs3!G82="PVC-06mm",(Užs3!E82/1000)*Užs3!L82,0)+(IF(Užs3!I82="PVC-06mm",(Užs3!H82/1000)*Užs3!L82,0)+(IF(Užs3!J82="PVC-06mm",(Užs3!H82/1000)*Užs3!L82,0)))))</f>
        <v>0</v>
      </c>
      <c r="V43" s="92">
        <f>SUM(IF(Užs3!F82="PVC-08mm",(Užs3!E82/1000)*Užs3!L82,0)+(IF(Užs3!G82="PVC-08mm",(Užs3!E82/1000)*Užs3!L82,0)+(IF(Užs3!I82="PVC-08mm",(Užs3!H82/1000)*Užs3!L82,0)+(IF(Užs3!J82="PVC-08mm",(Užs3!H82/1000)*Užs3!L82,0)))))</f>
        <v>0</v>
      </c>
      <c r="W43" s="92">
        <f>SUM(IF(Užs3!F82="PVC-1mm",(Užs3!E82/1000)*Užs3!L82,0)+(IF(Užs3!G82="PVC-1mm",(Užs3!E82/1000)*Užs3!L82,0)+(IF(Užs3!I82="PVC-1mm",(Užs3!H82/1000)*Užs3!L82,0)+(IF(Užs3!J82="PVC-1mm",(Užs3!H82/1000)*Užs3!L82,0)))))</f>
        <v>0</v>
      </c>
      <c r="X43" s="92">
        <f>SUM(IF(Užs3!F82="PVC-2mm",(Užs3!E82/1000)*Užs3!L82,0)+(IF(Užs3!G82="PVC-2mm",(Užs3!E82/1000)*Užs3!L82,0)+(IF(Užs3!I82="PVC-2mm",(Užs3!H82/1000)*Užs3!L82,0)+(IF(Užs3!J82="PVC-2mm",(Užs3!H82/1000)*Užs3!L82,0)))))</f>
        <v>0</v>
      </c>
      <c r="Y43" s="92">
        <f>SUM(IF(Užs3!F82="PVC-42/2mm",(Užs3!E82/1000)*Užs3!L82,0)+(IF(Užs3!G82="PVC-42/2mm",(Užs3!E82/1000)*Užs3!L82,0)+(IF(Užs3!I82="PVC-42/2mm",(Užs3!H82/1000)*Užs3!L82,0)+(IF(Užs3!J82="PVC-42/2mm",(Užs3!H82/1000)*Užs3!L82,0)))))</f>
        <v>0</v>
      </c>
      <c r="Z43" s="313">
        <f>SUM(IF(Užs3!F82="BESIULIS-08mm",(Užs3!E82/1000)*Užs3!L82,0)+(IF(Užs3!G82="BESIULIS-08mm",(Užs3!E82/1000)*Užs3!L82,0)+(IF(Užs3!I82="BESIULIS-08mm",(Užs3!H82/1000)*Užs3!L82,0)+(IF(Užs3!J82="BESIULIS-08mm",(Užs3!H82/1000)*Užs3!L82,0)))))</f>
        <v>0</v>
      </c>
      <c r="AA43" s="313">
        <f>SUM(IF(Užs3!F82="BESIULIS-1mm",(Užs3!E82/1000)*Užs3!L82,0)+(IF(Užs3!G82="BESIULIS-1mm",(Užs3!E82/1000)*Užs3!L82,0)+(IF(Užs3!I82="BESIULIS-1mm",(Užs3!H82/1000)*Užs3!L82,0)+(IF(Užs3!J82="BESIULIS-1mm",(Užs3!H82/1000)*Užs3!L82,0)))))</f>
        <v>0</v>
      </c>
      <c r="AB43" s="313">
        <f>SUM(IF(Užs3!F82="BESIULIS-2mm",(Užs3!E82/1000)*Užs3!L82,0)+(IF(Užs3!G82="BESIULIS-2mm",(Užs3!E82/1000)*Užs3!L82,0)+(IF(Užs3!I82="BESIULIS-2mm",(Užs3!H82/1000)*Užs3!L82,0)+(IF(Užs3!J82="BESIULIS-2mm",(Užs3!H82/1000)*Užs3!L82,0)))))</f>
        <v>0</v>
      </c>
      <c r="AC43" s="93">
        <f>SUM(IF(Užs3!F82="KLIEN-PVC-04mm",(Užs3!E82/1000)*Užs3!L82,0)+(IF(Užs3!G82="KLIEN-PVC-04mm",(Užs3!E82/1000)*Užs3!L82,0)+(IF(Užs3!I82="KLIEN-PVC-04mm",(Užs3!H82/1000)*Užs3!L82,0)+(IF(Užs3!J82="KLIEN-PVC-04mm",(Užs3!H82/1000)*Užs3!L82,0)))))</f>
        <v>0</v>
      </c>
      <c r="AD43" s="93">
        <f>SUM(IF(Užs3!F82="KLIEN-PVC-06mm",(Užs3!E82/1000)*Užs3!L82,0)+(IF(Užs3!G82="KLIEN-PVC-06mm",(Užs3!E82/1000)*Užs3!L82,0)+(IF(Užs3!I82="KLIEN-PVC-06mm",(Užs3!H82/1000)*Užs3!L82,0)+(IF(Užs3!J82="KLIEN-PVC-06mm",(Užs3!H82/1000)*Užs3!L82,0)))))</f>
        <v>0</v>
      </c>
      <c r="AE43" s="93">
        <f>SUM(IF(Užs3!F82="KLIEN-PVC-08mm",(Užs3!E82/1000)*Užs3!L82,0)+(IF(Užs3!G82="KLIEN-PVC-08mm",(Užs3!E82/1000)*Užs3!L82,0)+(IF(Užs3!I82="KLIEN-PVC-08mm",(Užs3!H82/1000)*Užs3!L82,0)+(IF(Užs3!J82="KLIEN-PVC-08mm",(Užs3!H82/1000)*Užs3!L82,0)))))</f>
        <v>0</v>
      </c>
      <c r="AF43" s="93">
        <f>SUM(IF(Užs3!F82="KLIEN-PVC-1mm",(Užs3!E82/1000)*Užs3!L82,0)+(IF(Užs3!G82="KLIEN-PVC-1mm",(Užs3!E82/1000)*Užs3!L82,0)+(IF(Užs3!I82="KLIEN-PVC-1mm",(Užs3!H82/1000)*Užs3!L82,0)+(IF(Užs3!J82="KLIEN-PVC-1mm",(Užs3!H82/1000)*Užs3!L82,0)))))</f>
        <v>0</v>
      </c>
      <c r="AG43" s="93">
        <f>SUM(IF(Užs3!F82="KLIEN-PVC-2mm",(Užs3!E82/1000)*Užs3!L82,0)+(IF(Užs3!G82="KLIEN-PVC-2mm",(Užs3!E82/1000)*Užs3!L82,0)+(IF(Užs3!I82="KLIEN-PVC-2mm",(Užs3!H82/1000)*Užs3!L82,0)+(IF(Užs3!J82="KLIEN-PVC-2mm",(Užs3!H82/1000)*Užs3!L82,0)))))</f>
        <v>0</v>
      </c>
      <c r="AH43" s="93">
        <f>SUM(IF(Užs3!F82="KLIEN-PVC-42/2mm",(Užs3!E82/1000)*Užs3!L82,0)+(IF(Užs3!G82="KLIEN-PVC-42/2mm",(Užs3!E82/1000)*Užs3!L82,0)+(IF(Užs3!I82="KLIEN-PVC-42/2mm",(Užs3!H82/1000)*Užs3!L82,0)+(IF(Užs3!J82="KLIEN-PVC-42/2mm",(Užs3!H82/1000)*Užs3!L82,0)))))</f>
        <v>0</v>
      </c>
      <c r="AI43" s="315">
        <f>SUM(IF(Užs3!F82="KLIEN-BESIUL-08mm",(Užs3!E82/1000)*Užs3!L82,0)+(IF(Užs3!G82="KLIEN-BESIUL-08mm",(Užs3!E82/1000)*Užs3!L82,0)+(IF(Užs3!I82="KLIEN-BESIUL-08mm",(Užs3!H82/1000)*Užs3!L82,0)+(IF(Užs3!J82="KLIEN-BESIUL-08mm",(Užs3!H82/1000)*Užs3!L82,0)))))</f>
        <v>0</v>
      </c>
      <c r="AJ43" s="315">
        <f>SUM(IF(Užs3!F82="KLIEN-BESIUL-1mm",(Užs3!E82/1000)*Užs3!L82,0)+(IF(Užs3!G82="KLIEN-BESIUL-1mm",(Užs3!E82/1000)*Užs3!L82,0)+(IF(Užs3!I82="KLIEN-BESIUL-1mm",(Užs3!H82/1000)*Užs3!L82,0)+(IF(Užs3!J82="KLIEN-BESIUL-1mm",(Užs3!H82/1000)*Užs3!L82,0)))))</f>
        <v>0</v>
      </c>
      <c r="AK43" s="315">
        <f>SUM(IF(Užs3!F82="KLIEN-BESIUL-2mm",(Užs3!E82/1000)*Užs3!L82,0)+(IF(Užs3!G82="KLIEN-BESIUL-2mm",(Užs3!E82/1000)*Užs3!L82,0)+(IF(Užs3!I82="KLIEN-BESIUL-2mm",(Užs3!H82/1000)*Užs3!L82,0)+(IF(Užs3!J82="KLIEN-BESIUL-2mm",(Užs3!H82/1000)*Užs3!L82,0)))))</f>
        <v>0</v>
      </c>
      <c r="AL43" s="94">
        <f>SUM(IF(Užs3!F82="NE-PL-PVC-04mm",(Užs3!E82/1000)*Užs3!L82,0)+(IF(Užs3!G82="NE-PL-PVC-04mm",(Užs3!E82/1000)*Užs3!L82,0)+(IF(Užs3!I82="NE-PL-PVC-04mm",(Užs3!H82/1000)*Užs3!L82,0)+(IF(Užs3!J82="NE-PL-PVC-04mm",(Užs3!H82/1000)*Užs3!L82,0)))))</f>
        <v>0</v>
      </c>
      <c r="AM43" s="94">
        <f>SUM(IF(Užs3!F82="NE-PL-PVC-06mm",(Užs3!E82/1000)*Užs3!L82,0)+(IF(Užs3!G82="NE-PL-PVC-06mm",(Užs3!E82/1000)*Užs3!L82,0)+(IF(Užs3!I82="NE-PL-PVC-06mm",(Užs3!H82/1000)*Užs3!L82,0)+(IF(Užs3!J82="NE-PL-PVC-06mm",(Užs3!H82/1000)*Užs3!L82,0)))))</f>
        <v>0</v>
      </c>
      <c r="AN43" s="94">
        <f>SUM(IF(Užs3!F82="NE-PL-PVC-08mm",(Užs3!E82/1000)*Užs3!L82,0)+(IF(Užs3!G82="NE-PL-PVC-08mm",(Užs3!E82/1000)*Užs3!L82,0)+(IF(Užs3!I82="NE-PL-PVC-08mm",(Užs3!H82/1000)*Užs3!L82,0)+(IF(Užs3!J82="NE-PL-PVC-08mm",(Užs3!H82/1000)*Užs3!L82,0)))))</f>
        <v>0</v>
      </c>
      <c r="AO43" s="94">
        <f>SUM(IF(Užs3!F82="NE-PL-PVC-1mm",(Užs3!E82/1000)*Užs3!L82,0)+(IF(Užs3!G82="NE-PL-PVC-1mm",(Užs3!E82/1000)*Užs3!L82,0)+(IF(Užs3!I82="NE-PL-PVC-1mm",(Užs3!H82/1000)*Užs3!L82,0)+(IF(Užs3!J82="NE-PL-PVC-1mm",(Užs3!H82/1000)*Užs3!L82,0)))))</f>
        <v>0</v>
      </c>
      <c r="AP43" s="94">
        <f>SUM(IF(Užs3!F82="NE-PL-PVC-2mm",(Užs3!E82/1000)*Užs3!L82,0)+(IF(Užs3!G82="NE-PL-PVC-2mm",(Užs3!E82/1000)*Užs3!L82,0)+(IF(Užs3!I82="NE-PL-PVC-2mm",(Užs3!H82/1000)*Užs3!L82,0)+(IF(Užs3!J82="NE-PL-PVC-2mm",(Užs3!H82/1000)*Užs3!L82,0)))))</f>
        <v>0</v>
      </c>
      <c r="AQ43" s="94">
        <f>SUM(IF(Užs3!F82="NE-PL-PVC-42/2mm",(Užs3!E82/1000)*Užs3!L82,0)+(IF(Užs3!G82="NE-PL-PVC-42/2mm",(Užs3!E82/1000)*Užs3!L82,0)+(IF(Užs3!I82="NE-PL-PVC-42/2mm",(Užs3!H82/1000)*Užs3!L82,0)+(IF(Užs3!J82="NE-PL-PVC-42/2mm",(Užs3!H82/1000)*Užs3!L82,0)))))</f>
        <v>0</v>
      </c>
      <c r="AR43" s="79"/>
    </row>
    <row r="44" spans="1:44" ht="16.8">
      <c r="A44" s="79"/>
      <c r="B44" s="79"/>
      <c r="C44" s="95"/>
      <c r="D44" s="79"/>
      <c r="E44" s="79"/>
      <c r="F44" s="79"/>
      <c r="G44" s="79"/>
      <c r="H44" s="79"/>
      <c r="I44" s="79"/>
      <c r="J44" s="79"/>
      <c r="K44" s="87">
        <v>43</v>
      </c>
      <c r="L44" s="88">
        <f>Užs3!L83</f>
        <v>0</v>
      </c>
      <c r="M44" s="89">
        <f>(Užs3!E83/1000)*(Užs3!H83/1000)*Užs3!L83</f>
        <v>0</v>
      </c>
      <c r="N44" s="90">
        <f>SUM(IF(Užs3!F83="MEL",(Užs3!E83/1000)*Užs3!L83,0)+(IF(Užs3!G83="MEL",(Užs3!E83/1000)*Užs3!L83,0)+(IF(Užs3!I83="MEL",(Užs3!H83/1000)*Užs3!L83,0)+(IF(Užs3!J83="MEL",(Užs3!H83/1000)*Užs3!L83,0)))))</f>
        <v>0</v>
      </c>
      <c r="O44" s="91">
        <f>SUM(IF(Užs3!F83="MEL-BALTAS",(Užs3!E83/1000)*Užs3!L83,0)+(IF(Užs3!G83="MEL-BALTAS",(Užs3!E83/1000)*Užs3!L83,0)+(IF(Užs3!I83="MEL-BALTAS",(Užs3!H83/1000)*Užs3!L83,0)+(IF(Užs3!J83="MEL-BALTAS",(Užs3!H83/1000)*Užs3!L83,0)))))</f>
        <v>0</v>
      </c>
      <c r="P44" s="91">
        <f>SUM(IF(Užs3!F83="MEL-PILKAS",(Užs3!E83/1000)*Užs3!L83,0)+(IF(Užs3!G83="MEL-PILKAS",(Užs3!E83/1000)*Užs3!L83,0)+(IF(Užs3!I83="MEL-PILKAS",(Užs3!H83/1000)*Užs3!L83,0)+(IF(Užs3!J83="MEL-PILKAS",(Užs3!H83/1000)*Užs3!L83,0)))))</f>
        <v>0</v>
      </c>
      <c r="Q44" s="91">
        <f>SUM(IF(Užs3!F83="MEL-KLIENTO",(Užs3!E83/1000)*Užs3!L83,0)+(IF(Užs3!G83="MEL-KLIENTO",(Užs3!E83/1000)*Užs3!L83,0)+(IF(Užs3!I83="MEL-KLIENTO",(Užs3!H83/1000)*Užs3!L83,0)+(IF(Užs3!J83="MEL-KLIENTO",(Užs3!H83/1000)*Užs3!L83,0)))))</f>
        <v>0</v>
      </c>
      <c r="R44" s="91">
        <f>SUM(IF(Užs3!F83="MEL-NE-PL",(Užs3!E83/1000)*Užs3!L83,0)+(IF(Užs3!G83="MEL-NE-PL",(Užs3!E83/1000)*Užs3!L83,0)+(IF(Užs3!I83="MEL-NE-PL",(Užs3!H83/1000)*Užs3!L83,0)+(IF(Užs3!J83="MEL-NE-PL",(Užs3!H83/1000)*Užs3!L83,0)))))</f>
        <v>0</v>
      </c>
      <c r="S44" s="91">
        <f>SUM(IF(Užs3!F83="MEL-40mm",(Užs3!E83/1000)*Užs3!L83,0)+(IF(Užs3!G83="MEL-40mm",(Užs3!E83/1000)*Užs3!L83,0)+(IF(Užs3!I83="MEL-40mm",(Užs3!H83/1000)*Užs3!L83,0)+(IF(Užs3!J83="MEL-40mm",(Užs3!H83/1000)*Užs3!L83,0)))))</f>
        <v>0</v>
      </c>
      <c r="T44" s="92">
        <f>SUM(IF(Užs3!F83="PVC-04mm",(Užs3!E83/1000)*Užs3!L83,0)+(IF(Užs3!G83="PVC-04mm",(Užs3!E83/1000)*Užs3!L83,0)+(IF(Užs3!I83="PVC-04mm",(Užs3!H83/1000)*Užs3!L83,0)+(IF(Užs3!J83="PVC-04mm",(Užs3!H83/1000)*Užs3!L83,0)))))</f>
        <v>0</v>
      </c>
      <c r="U44" s="92">
        <f>SUM(IF(Užs3!F83="PVC-06mm",(Užs3!E83/1000)*Užs3!L83,0)+(IF(Užs3!G83="PVC-06mm",(Užs3!E83/1000)*Užs3!L83,0)+(IF(Užs3!I83="PVC-06mm",(Užs3!H83/1000)*Užs3!L83,0)+(IF(Užs3!J83="PVC-06mm",(Užs3!H83/1000)*Užs3!L83,0)))))</f>
        <v>0</v>
      </c>
      <c r="V44" s="92">
        <f>SUM(IF(Užs3!F83="PVC-08mm",(Užs3!E83/1000)*Užs3!L83,0)+(IF(Užs3!G83="PVC-08mm",(Užs3!E83/1000)*Užs3!L83,0)+(IF(Užs3!I83="PVC-08mm",(Užs3!H83/1000)*Užs3!L83,0)+(IF(Užs3!J83="PVC-08mm",(Užs3!H83/1000)*Užs3!L83,0)))))</f>
        <v>0</v>
      </c>
      <c r="W44" s="92">
        <f>SUM(IF(Užs3!F83="PVC-1mm",(Užs3!E83/1000)*Užs3!L83,0)+(IF(Užs3!G83="PVC-1mm",(Užs3!E83/1000)*Užs3!L83,0)+(IF(Užs3!I83="PVC-1mm",(Užs3!H83/1000)*Užs3!L83,0)+(IF(Užs3!J83="PVC-1mm",(Užs3!H83/1000)*Užs3!L83,0)))))</f>
        <v>0</v>
      </c>
      <c r="X44" s="92">
        <f>SUM(IF(Užs3!F83="PVC-2mm",(Užs3!E83/1000)*Užs3!L83,0)+(IF(Užs3!G83="PVC-2mm",(Užs3!E83/1000)*Užs3!L83,0)+(IF(Užs3!I83="PVC-2mm",(Užs3!H83/1000)*Užs3!L83,0)+(IF(Užs3!J83="PVC-2mm",(Užs3!H83/1000)*Užs3!L83,0)))))</f>
        <v>0</v>
      </c>
      <c r="Y44" s="92">
        <f>SUM(IF(Užs3!F83="PVC-42/2mm",(Užs3!E83/1000)*Užs3!L83,0)+(IF(Užs3!G83="PVC-42/2mm",(Užs3!E83/1000)*Užs3!L83,0)+(IF(Užs3!I83="PVC-42/2mm",(Užs3!H83/1000)*Užs3!L83,0)+(IF(Užs3!J83="PVC-42/2mm",(Užs3!H83/1000)*Užs3!L83,0)))))</f>
        <v>0</v>
      </c>
      <c r="Z44" s="313">
        <f>SUM(IF(Užs3!F83="BESIULIS-08mm",(Užs3!E83/1000)*Užs3!L83,0)+(IF(Užs3!G83="BESIULIS-08mm",(Užs3!E83/1000)*Užs3!L83,0)+(IF(Užs3!I83="BESIULIS-08mm",(Užs3!H83/1000)*Užs3!L83,0)+(IF(Užs3!J83="BESIULIS-08mm",(Užs3!H83/1000)*Užs3!L83,0)))))</f>
        <v>0</v>
      </c>
      <c r="AA44" s="313">
        <f>SUM(IF(Užs3!F83="BESIULIS-1mm",(Užs3!E83/1000)*Užs3!L83,0)+(IF(Užs3!G83="BESIULIS-1mm",(Užs3!E83/1000)*Užs3!L83,0)+(IF(Užs3!I83="BESIULIS-1mm",(Užs3!H83/1000)*Užs3!L83,0)+(IF(Užs3!J83="BESIULIS-1mm",(Užs3!H83/1000)*Užs3!L83,0)))))</f>
        <v>0</v>
      </c>
      <c r="AB44" s="313">
        <f>SUM(IF(Užs3!F83="BESIULIS-2mm",(Užs3!E83/1000)*Užs3!L83,0)+(IF(Užs3!G83="BESIULIS-2mm",(Užs3!E83/1000)*Užs3!L83,0)+(IF(Užs3!I83="BESIULIS-2mm",(Užs3!H83/1000)*Užs3!L83,0)+(IF(Užs3!J83="BESIULIS-2mm",(Užs3!H83/1000)*Užs3!L83,0)))))</f>
        <v>0</v>
      </c>
      <c r="AC44" s="93">
        <f>SUM(IF(Užs3!F83="KLIEN-PVC-04mm",(Užs3!E83/1000)*Užs3!L83,0)+(IF(Užs3!G83="KLIEN-PVC-04mm",(Užs3!E83/1000)*Užs3!L83,0)+(IF(Užs3!I83="KLIEN-PVC-04mm",(Užs3!H83/1000)*Užs3!L83,0)+(IF(Užs3!J83="KLIEN-PVC-04mm",(Užs3!H83/1000)*Užs3!L83,0)))))</f>
        <v>0</v>
      </c>
      <c r="AD44" s="93">
        <f>SUM(IF(Užs3!F83="KLIEN-PVC-06mm",(Užs3!E83/1000)*Užs3!L83,0)+(IF(Užs3!G83="KLIEN-PVC-06mm",(Užs3!E83/1000)*Užs3!L83,0)+(IF(Užs3!I83="KLIEN-PVC-06mm",(Užs3!H83/1000)*Užs3!L83,0)+(IF(Užs3!J83="KLIEN-PVC-06mm",(Užs3!H83/1000)*Užs3!L83,0)))))</f>
        <v>0</v>
      </c>
      <c r="AE44" s="93">
        <f>SUM(IF(Užs3!F83="KLIEN-PVC-08mm",(Užs3!E83/1000)*Užs3!L83,0)+(IF(Užs3!G83="KLIEN-PVC-08mm",(Užs3!E83/1000)*Užs3!L83,0)+(IF(Užs3!I83="KLIEN-PVC-08mm",(Užs3!H83/1000)*Užs3!L83,0)+(IF(Užs3!J83="KLIEN-PVC-08mm",(Užs3!H83/1000)*Užs3!L83,0)))))</f>
        <v>0</v>
      </c>
      <c r="AF44" s="93">
        <f>SUM(IF(Užs3!F83="KLIEN-PVC-1mm",(Užs3!E83/1000)*Užs3!L83,0)+(IF(Užs3!G83="KLIEN-PVC-1mm",(Užs3!E83/1000)*Užs3!L83,0)+(IF(Užs3!I83="KLIEN-PVC-1mm",(Užs3!H83/1000)*Užs3!L83,0)+(IF(Užs3!J83="KLIEN-PVC-1mm",(Užs3!H83/1000)*Užs3!L83,0)))))</f>
        <v>0</v>
      </c>
      <c r="AG44" s="93">
        <f>SUM(IF(Užs3!F83="KLIEN-PVC-2mm",(Užs3!E83/1000)*Užs3!L83,0)+(IF(Užs3!G83="KLIEN-PVC-2mm",(Užs3!E83/1000)*Užs3!L83,0)+(IF(Užs3!I83="KLIEN-PVC-2mm",(Užs3!H83/1000)*Užs3!L83,0)+(IF(Užs3!J83="KLIEN-PVC-2mm",(Užs3!H83/1000)*Užs3!L83,0)))))</f>
        <v>0</v>
      </c>
      <c r="AH44" s="93">
        <f>SUM(IF(Užs3!F83="KLIEN-PVC-42/2mm",(Užs3!E83/1000)*Užs3!L83,0)+(IF(Užs3!G83="KLIEN-PVC-42/2mm",(Užs3!E83/1000)*Užs3!L83,0)+(IF(Užs3!I83="KLIEN-PVC-42/2mm",(Užs3!H83/1000)*Užs3!L83,0)+(IF(Užs3!J83="KLIEN-PVC-42/2mm",(Užs3!H83/1000)*Užs3!L83,0)))))</f>
        <v>0</v>
      </c>
      <c r="AI44" s="315">
        <f>SUM(IF(Užs3!F83="KLIEN-BESIUL-08mm",(Užs3!E83/1000)*Užs3!L83,0)+(IF(Užs3!G83="KLIEN-BESIUL-08mm",(Užs3!E83/1000)*Užs3!L83,0)+(IF(Užs3!I83="KLIEN-BESIUL-08mm",(Užs3!H83/1000)*Užs3!L83,0)+(IF(Užs3!J83="KLIEN-BESIUL-08mm",(Užs3!H83/1000)*Užs3!L83,0)))))</f>
        <v>0</v>
      </c>
      <c r="AJ44" s="315">
        <f>SUM(IF(Užs3!F83="KLIEN-BESIUL-1mm",(Užs3!E83/1000)*Užs3!L83,0)+(IF(Užs3!G83="KLIEN-BESIUL-1mm",(Užs3!E83/1000)*Užs3!L83,0)+(IF(Užs3!I83="KLIEN-BESIUL-1mm",(Užs3!H83/1000)*Užs3!L83,0)+(IF(Užs3!J83="KLIEN-BESIUL-1mm",(Užs3!H83/1000)*Užs3!L83,0)))))</f>
        <v>0</v>
      </c>
      <c r="AK44" s="315">
        <f>SUM(IF(Užs3!F83="KLIEN-BESIUL-2mm",(Užs3!E83/1000)*Užs3!L83,0)+(IF(Užs3!G83="KLIEN-BESIUL-2mm",(Užs3!E83/1000)*Užs3!L83,0)+(IF(Užs3!I83="KLIEN-BESIUL-2mm",(Užs3!H83/1000)*Užs3!L83,0)+(IF(Užs3!J83="KLIEN-BESIUL-2mm",(Užs3!H83/1000)*Užs3!L83,0)))))</f>
        <v>0</v>
      </c>
      <c r="AL44" s="94">
        <f>SUM(IF(Užs3!F83="NE-PL-PVC-04mm",(Užs3!E83/1000)*Užs3!L83,0)+(IF(Užs3!G83="NE-PL-PVC-04mm",(Užs3!E83/1000)*Užs3!L83,0)+(IF(Užs3!I83="NE-PL-PVC-04mm",(Užs3!H83/1000)*Užs3!L83,0)+(IF(Užs3!J83="NE-PL-PVC-04mm",(Užs3!H83/1000)*Užs3!L83,0)))))</f>
        <v>0</v>
      </c>
      <c r="AM44" s="94">
        <f>SUM(IF(Užs3!F83="NE-PL-PVC-06mm",(Užs3!E83/1000)*Užs3!L83,0)+(IF(Užs3!G83="NE-PL-PVC-06mm",(Užs3!E83/1000)*Užs3!L83,0)+(IF(Užs3!I83="NE-PL-PVC-06mm",(Užs3!H83/1000)*Užs3!L83,0)+(IF(Užs3!J83="NE-PL-PVC-06mm",(Užs3!H83/1000)*Užs3!L83,0)))))</f>
        <v>0</v>
      </c>
      <c r="AN44" s="94">
        <f>SUM(IF(Užs3!F83="NE-PL-PVC-08mm",(Užs3!E83/1000)*Užs3!L83,0)+(IF(Užs3!G83="NE-PL-PVC-08mm",(Užs3!E83/1000)*Užs3!L83,0)+(IF(Užs3!I83="NE-PL-PVC-08mm",(Užs3!H83/1000)*Užs3!L83,0)+(IF(Užs3!J83="NE-PL-PVC-08mm",(Užs3!H83/1000)*Užs3!L83,0)))))</f>
        <v>0</v>
      </c>
      <c r="AO44" s="94">
        <f>SUM(IF(Užs3!F83="NE-PL-PVC-1mm",(Užs3!E83/1000)*Užs3!L83,0)+(IF(Užs3!G83="NE-PL-PVC-1mm",(Užs3!E83/1000)*Užs3!L83,0)+(IF(Užs3!I83="NE-PL-PVC-1mm",(Užs3!H83/1000)*Užs3!L83,0)+(IF(Užs3!J83="NE-PL-PVC-1mm",(Užs3!H83/1000)*Užs3!L83,0)))))</f>
        <v>0</v>
      </c>
      <c r="AP44" s="94">
        <f>SUM(IF(Užs3!F83="NE-PL-PVC-2mm",(Užs3!E83/1000)*Užs3!L83,0)+(IF(Užs3!G83="NE-PL-PVC-2mm",(Užs3!E83/1000)*Užs3!L83,0)+(IF(Užs3!I83="NE-PL-PVC-2mm",(Užs3!H83/1000)*Užs3!L83,0)+(IF(Užs3!J83="NE-PL-PVC-2mm",(Užs3!H83/1000)*Užs3!L83,0)))))</f>
        <v>0</v>
      </c>
      <c r="AQ44" s="94">
        <f>SUM(IF(Užs3!F83="NE-PL-PVC-42/2mm",(Užs3!E83/1000)*Užs3!L83,0)+(IF(Užs3!G83="NE-PL-PVC-42/2mm",(Užs3!E83/1000)*Užs3!L83,0)+(IF(Užs3!I83="NE-PL-PVC-42/2mm",(Užs3!H83/1000)*Užs3!L83,0)+(IF(Užs3!J83="NE-PL-PVC-42/2mm",(Užs3!H83/1000)*Užs3!L83,0)))))</f>
        <v>0</v>
      </c>
      <c r="AR44" s="79"/>
    </row>
    <row r="45" spans="1:44" ht="16.8">
      <c r="A45" s="79"/>
      <c r="B45" s="79"/>
      <c r="C45" s="95"/>
      <c r="D45" s="79"/>
      <c r="E45" s="79"/>
      <c r="F45" s="79"/>
      <c r="G45" s="79"/>
      <c r="H45" s="79"/>
      <c r="I45" s="79"/>
      <c r="J45" s="79"/>
      <c r="K45" s="87">
        <v>44</v>
      </c>
      <c r="L45" s="88">
        <f>Užs3!L84</f>
        <v>0</v>
      </c>
      <c r="M45" s="89">
        <f>(Užs3!E84/1000)*(Užs3!H84/1000)*Užs3!L84</f>
        <v>0</v>
      </c>
      <c r="N45" s="90">
        <f>SUM(IF(Užs3!F84="MEL",(Užs3!E84/1000)*Užs3!L84,0)+(IF(Užs3!G84="MEL",(Užs3!E84/1000)*Užs3!L84,0)+(IF(Užs3!I84="MEL",(Užs3!H84/1000)*Užs3!L84,0)+(IF(Užs3!J84="MEL",(Užs3!H84/1000)*Užs3!L84,0)))))</f>
        <v>0</v>
      </c>
      <c r="O45" s="91">
        <f>SUM(IF(Užs3!F84="MEL-BALTAS",(Užs3!E84/1000)*Užs3!L84,0)+(IF(Užs3!G84="MEL-BALTAS",(Užs3!E84/1000)*Užs3!L84,0)+(IF(Užs3!I84="MEL-BALTAS",(Užs3!H84/1000)*Užs3!L84,0)+(IF(Užs3!J84="MEL-BALTAS",(Užs3!H84/1000)*Užs3!L84,0)))))</f>
        <v>0</v>
      </c>
      <c r="P45" s="91">
        <f>SUM(IF(Užs3!F84="MEL-PILKAS",(Užs3!E84/1000)*Užs3!L84,0)+(IF(Užs3!G84="MEL-PILKAS",(Užs3!E84/1000)*Užs3!L84,0)+(IF(Užs3!I84="MEL-PILKAS",(Užs3!H84/1000)*Užs3!L84,0)+(IF(Užs3!J84="MEL-PILKAS",(Užs3!H84/1000)*Užs3!L84,0)))))</f>
        <v>0</v>
      </c>
      <c r="Q45" s="91">
        <f>SUM(IF(Užs3!F84="MEL-KLIENTO",(Užs3!E84/1000)*Užs3!L84,0)+(IF(Užs3!G84="MEL-KLIENTO",(Užs3!E84/1000)*Užs3!L84,0)+(IF(Užs3!I84="MEL-KLIENTO",(Užs3!H84/1000)*Užs3!L84,0)+(IF(Užs3!J84="MEL-KLIENTO",(Užs3!H84/1000)*Užs3!L84,0)))))</f>
        <v>0</v>
      </c>
      <c r="R45" s="91">
        <f>SUM(IF(Užs3!F84="MEL-NE-PL",(Užs3!E84/1000)*Užs3!L84,0)+(IF(Užs3!G84="MEL-NE-PL",(Užs3!E84/1000)*Užs3!L84,0)+(IF(Užs3!I84="MEL-NE-PL",(Užs3!H84/1000)*Užs3!L84,0)+(IF(Užs3!J84="MEL-NE-PL",(Užs3!H84/1000)*Užs3!L84,0)))))</f>
        <v>0</v>
      </c>
      <c r="S45" s="91">
        <f>SUM(IF(Užs3!F84="MEL-40mm",(Užs3!E84/1000)*Užs3!L84,0)+(IF(Užs3!G84="MEL-40mm",(Užs3!E84/1000)*Užs3!L84,0)+(IF(Užs3!I84="MEL-40mm",(Užs3!H84/1000)*Užs3!L84,0)+(IF(Užs3!J84="MEL-40mm",(Užs3!H84/1000)*Užs3!L84,0)))))</f>
        <v>0</v>
      </c>
      <c r="T45" s="92">
        <f>SUM(IF(Užs3!F84="PVC-04mm",(Užs3!E84/1000)*Užs3!L84,0)+(IF(Užs3!G84="PVC-04mm",(Užs3!E84/1000)*Užs3!L84,0)+(IF(Užs3!I84="PVC-04mm",(Užs3!H84/1000)*Užs3!L84,0)+(IF(Užs3!J84="PVC-04mm",(Užs3!H84/1000)*Užs3!L84,0)))))</f>
        <v>0</v>
      </c>
      <c r="U45" s="92">
        <f>SUM(IF(Užs3!F84="PVC-06mm",(Užs3!E84/1000)*Užs3!L84,0)+(IF(Užs3!G84="PVC-06mm",(Užs3!E84/1000)*Užs3!L84,0)+(IF(Užs3!I84="PVC-06mm",(Užs3!H84/1000)*Užs3!L84,0)+(IF(Užs3!J84="PVC-06mm",(Užs3!H84/1000)*Užs3!L84,0)))))</f>
        <v>0</v>
      </c>
      <c r="V45" s="92">
        <f>SUM(IF(Užs3!F84="PVC-08mm",(Užs3!E84/1000)*Užs3!L84,0)+(IF(Užs3!G84="PVC-08mm",(Užs3!E84/1000)*Užs3!L84,0)+(IF(Užs3!I84="PVC-08mm",(Užs3!H84/1000)*Užs3!L84,0)+(IF(Užs3!J84="PVC-08mm",(Užs3!H84/1000)*Užs3!L84,0)))))</f>
        <v>0</v>
      </c>
      <c r="W45" s="92">
        <f>SUM(IF(Užs3!F84="PVC-1mm",(Užs3!E84/1000)*Užs3!L84,0)+(IF(Užs3!G84="PVC-1mm",(Užs3!E84/1000)*Užs3!L84,0)+(IF(Užs3!I84="PVC-1mm",(Užs3!H84/1000)*Užs3!L84,0)+(IF(Užs3!J84="PVC-1mm",(Užs3!H84/1000)*Užs3!L84,0)))))</f>
        <v>0</v>
      </c>
      <c r="X45" s="92">
        <f>SUM(IF(Užs3!F84="PVC-2mm",(Užs3!E84/1000)*Užs3!L84,0)+(IF(Užs3!G84="PVC-2mm",(Užs3!E84/1000)*Užs3!L84,0)+(IF(Užs3!I84="PVC-2mm",(Užs3!H84/1000)*Užs3!L84,0)+(IF(Užs3!J84="PVC-2mm",(Užs3!H84/1000)*Užs3!L84,0)))))</f>
        <v>0</v>
      </c>
      <c r="Y45" s="92">
        <f>SUM(IF(Užs3!F84="PVC-42/2mm",(Užs3!E84/1000)*Užs3!L84,0)+(IF(Užs3!G84="PVC-42/2mm",(Užs3!E84/1000)*Užs3!L84,0)+(IF(Užs3!I84="PVC-42/2mm",(Užs3!H84/1000)*Užs3!L84,0)+(IF(Užs3!J84="PVC-42/2mm",(Užs3!H84/1000)*Užs3!L84,0)))))</f>
        <v>0</v>
      </c>
      <c r="Z45" s="313">
        <f>SUM(IF(Užs3!F84="BESIULIS-08mm",(Užs3!E84/1000)*Užs3!L84,0)+(IF(Užs3!G84="BESIULIS-08mm",(Užs3!E84/1000)*Užs3!L84,0)+(IF(Užs3!I84="BESIULIS-08mm",(Užs3!H84/1000)*Užs3!L84,0)+(IF(Užs3!J84="BESIULIS-08mm",(Užs3!H84/1000)*Užs3!L84,0)))))</f>
        <v>0</v>
      </c>
      <c r="AA45" s="313">
        <f>SUM(IF(Užs3!F84="BESIULIS-1mm",(Užs3!E84/1000)*Užs3!L84,0)+(IF(Užs3!G84="BESIULIS-1mm",(Užs3!E84/1000)*Užs3!L84,0)+(IF(Užs3!I84="BESIULIS-1mm",(Užs3!H84/1000)*Užs3!L84,0)+(IF(Užs3!J84="BESIULIS-1mm",(Užs3!H84/1000)*Užs3!L84,0)))))</f>
        <v>0</v>
      </c>
      <c r="AB45" s="313">
        <f>SUM(IF(Užs3!F84="BESIULIS-2mm",(Užs3!E84/1000)*Užs3!L84,0)+(IF(Užs3!G84="BESIULIS-2mm",(Užs3!E84/1000)*Užs3!L84,0)+(IF(Užs3!I84="BESIULIS-2mm",(Užs3!H84/1000)*Užs3!L84,0)+(IF(Užs3!J84="BESIULIS-2mm",(Užs3!H84/1000)*Užs3!L84,0)))))</f>
        <v>0</v>
      </c>
      <c r="AC45" s="93">
        <f>SUM(IF(Užs3!F84="KLIEN-PVC-04mm",(Užs3!E84/1000)*Užs3!L84,0)+(IF(Užs3!G84="KLIEN-PVC-04mm",(Užs3!E84/1000)*Užs3!L84,0)+(IF(Užs3!I84="KLIEN-PVC-04mm",(Užs3!H84/1000)*Užs3!L84,0)+(IF(Užs3!J84="KLIEN-PVC-04mm",(Užs3!H84/1000)*Užs3!L84,0)))))</f>
        <v>0</v>
      </c>
      <c r="AD45" s="93">
        <f>SUM(IF(Užs3!F84="KLIEN-PVC-06mm",(Užs3!E84/1000)*Užs3!L84,0)+(IF(Užs3!G84="KLIEN-PVC-06mm",(Užs3!E84/1000)*Užs3!L84,0)+(IF(Užs3!I84="KLIEN-PVC-06mm",(Užs3!H84/1000)*Užs3!L84,0)+(IF(Užs3!J84="KLIEN-PVC-06mm",(Užs3!H84/1000)*Užs3!L84,0)))))</f>
        <v>0</v>
      </c>
      <c r="AE45" s="93">
        <f>SUM(IF(Užs3!F84="KLIEN-PVC-08mm",(Užs3!E84/1000)*Užs3!L84,0)+(IF(Užs3!G84="KLIEN-PVC-08mm",(Užs3!E84/1000)*Užs3!L84,0)+(IF(Užs3!I84="KLIEN-PVC-08mm",(Užs3!H84/1000)*Užs3!L84,0)+(IF(Užs3!J84="KLIEN-PVC-08mm",(Užs3!H84/1000)*Užs3!L84,0)))))</f>
        <v>0</v>
      </c>
      <c r="AF45" s="93">
        <f>SUM(IF(Užs3!F84="KLIEN-PVC-1mm",(Užs3!E84/1000)*Užs3!L84,0)+(IF(Užs3!G84="KLIEN-PVC-1mm",(Užs3!E84/1000)*Užs3!L84,0)+(IF(Užs3!I84="KLIEN-PVC-1mm",(Užs3!H84/1000)*Užs3!L84,0)+(IF(Užs3!J84="KLIEN-PVC-1mm",(Užs3!H84/1000)*Užs3!L84,0)))))</f>
        <v>0</v>
      </c>
      <c r="AG45" s="93">
        <f>SUM(IF(Užs3!F84="KLIEN-PVC-2mm",(Užs3!E84/1000)*Užs3!L84,0)+(IF(Užs3!G84="KLIEN-PVC-2mm",(Užs3!E84/1000)*Užs3!L84,0)+(IF(Užs3!I84="KLIEN-PVC-2mm",(Užs3!H84/1000)*Užs3!L84,0)+(IF(Užs3!J84="KLIEN-PVC-2mm",(Užs3!H84/1000)*Užs3!L84,0)))))</f>
        <v>0</v>
      </c>
      <c r="AH45" s="93">
        <f>SUM(IF(Užs3!F84="KLIEN-PVC-42/2mm",(Užs3!E84/1000)*Užs3!L84,0)+(IF(Užs3!G84="KLIEN-PVC-42/2mm",(Užs3!E84/1000)*Užs3!L84,0)+(IF(Užs3!I84="KLIEN-PVC-42/2mm",(Užs3!H84/1000)*Užs3!L84,0)+(IF(Užs3!J84="KLIEN-PVC-42/2mm",(Užs3!H84/1000)*Užs3!L84,0)))))</f>
        <v>0</v>
      </c>
      <c r="AI45" s="315">
        <f>SUM(IF(Užs3!F84="KLIEN-BESIUL-08mm",(Užs3!E84/1000)*Užs3!L84,0)+(IF(Užs3!G84="KLIEN-BESIUL-08mm",(Užs3!E84/1000)*Užs3!L84,0)+(IF(Užs3!I84="KLIEN-BESIUL-08mm",(Užs3!H84/1000)*Užs3!L84,0)+(IF(Užs3!J84="KLIEN-BESIUL-08mm",(Užs3!H84/1000)*Užs3!L84,0)))))</f>
        <v>0</v>
      </c>
      <c r="AJ45" s="315">
        <f>SUM(IF(Užs3!F84="KLIEN-BESIUL-1mm",(Užs3!E84/1000)*Užs3!L84,0)+(IF(Užs3!G84="KLIEN-BESIUL-1mm",(Užs3!E84/1000)*Užs3!L84,0)+(IF(Užs3!I84="KLIEN-BESIUL-1mm",(Užs3!H84/1000)*Užs3!L84,0)+(IF(Užs3!J84="KLIEN-BESIUL-1mm",(Užs3!H84/1000)*Užs3!L84,0)))))</f>
        <v>0</v>
      </c>
      <c r="AK45" s="315">
        <f>SUM(IF(Užs3!F84="KLIEN-BESIUL-2mm",(Užs3!E84/1000)*Užs3!L84,0)+(IF(Užs3!G84="KLIEN-BESIUL-2mm",(Užs3!E84/1000)*Užs3!L84,0)+(IF(Užs3!I84="KLIEN-BESIUL-2mm",(Užs3!H84/1000)*Užs3!L84,0)+(IF(Užs3!J84="KLIEN-BESIUL-2mm",(Užs3!H84/1000)*Užs3!L84,0)))))</f>
        <v>0</v>
      </c>
      <c r="AL45" s="94">
        <f>SUM(IF(Užs3!F84="NE-PL-PVC-04mm",(Užs3!E84/1000)*Užs3!L84,0)+(IF(Užs3!G84="NE-PL-PVC-04mm",(Užs3!E84/1000)*Užs3!L84,0)+(IF(Užs3!I84="NE-PL-PVC-04mm",(Užs3!H84/1000)*Užs3!L84,0)+(IF(Užs3!J84="NE-PL-PVC-04mm",(Užs3!H84/1000)*Užs3!L84,0)))))</f>
        <v>0</v>
      </c>
      <c r="AM45" s="94">
        <f>SUM(IF(Užs3!F84="NE-PL-PVC-06mm",(Užs3!E84/1000)*Užs3!L84,0)+(IF(Užs3!G84="NE-PL-PVC-06mm",(Užs3!E84/1000)*Užs3!L84,0)+(IF(Užs3!I84="NE-PL-PVC-06mm",(Užs3!H84/1000)*Užs3!L84,0)+(IF(Užs3!J84="NE-PL-PVC-06mm",(Užs3!H84/1000)*Užs3!L84,0)))))</f>
        <v>0</v>
      </c>
      <c r="AN45" s="94">
        <f>SUM(IF(Užs3!F84="NE-PL-PVC-08mm",(Užs3!E84/1000)*Užs3!L84,0)+(IF(Užs3!G84="NE-PL-PVC-08mm",(Užs3!E84/1000)*Užs3!L84,0)+(IF(Užs3!I84="NE-PL-PVC-08mm",(Užs3!H84/1000)*Užs3!L84,0)+(IF(Užs3!J84="NE-PL-PVC-08mm",(Užs3!H84/1000)*Užs3!L84,0)))))</f>
        <v>0</v>
      </c>
      <c r="AO45" s="94">
        <f>SUM(IF(Užs3!F84="NE-PL-PVC-1mm",(Užs3!E84/1000)*Užs3!L84,0)+(IF(Užs3!G84="NE-PL-PVC-1mm",(Užs3!E84/1000)*Užs3!L84,0)+(IF(Užs3!I84="NE-PL-PVC-1mm",(Užs3!H84/1000)*Užs3!L84,0)+(IF(Užs3!J84="NE-PL-PVC-1mm",(Užs3!H84/1000)*Užs3!L84,0)))))</f>
        <v>0</v>
      </c>
      <c r="AP45" s="94">
        <f>SUM(IF(Užs3!F84="NE-PL-PVC-2mm",(Užs3!E84/1000)*Užs3!L84,0)+(IF(Užs3!G84="NE-PL-PVC-2mm",(Užs3!E84/1000)*Užs3!L84,0)+(IF(Užs3!I84="NE-PL-PVC-2mm",(Užs3!H84/1000)*Užs3!L84,0)+(IF(Užs3!J84="NE-PL-PVC-2mm",(Užs3!H84/1000)*Užs3!L84,0)))))</f>
        <v>0</v>
      </c>
      <c r="AQ45" s="94">
        <f>SUM(IF(Užs3!F84="NE-PL-PVC-42/2mm",(Užs3!E84/1000)*Užs3!L84,0)+(IF(Užs3!G84="NE-PL-PVC-42/2mm",(Užs3!E84/1000)*Užs3!L84,0)+(IF(Užs3!I84="NE-PL-PVC-42/2mm",(Užs3!H84/1000)*Užs3!L84,0)+(IF(Užs3!J84="NE-PL-PVC-42/2mm",(Užs3!H84/1000)*Užs3!L84,0)))))</f>
        <v>0</v>
      </c>
      <c r="AR45" s="79"/>
    </row>
    <row r="46" spans="1:44" ht="16.8">
      <c r="A46" s="79"/>
      <c r="B46" s="79"/>
      <c r="C46" s="95"/>
      <c r="D46" s="79"/>
      <c r="E46" s="79"/>
      <c r="F46" s="79"/>
      <c r="G46" s="79"/>
      <c r="H46" s="79"/>
      <c r="I46" s="79"/>
      <c r="J46" s="79"/>
      <c r="K46" s="87">
        <v>45</v>
      </c>
      <c r="L46" s="88">
        <f>Užs3!L85</f>
        <v>0</v>
      </c>
      <c r="M46" s="89">
        <f>(Užs3!E85/1000)*(Užs3!H85/1000)*Užs3!L85</f>
        <v>0</v>
      </c>
      <c r="N46" s="90">
        <f>SUM(IF(Užs3!F85="MEL",(Užs3!E85/1000)*Užs3!L85,0)+(IF(Užs3!G85="MEL",(Užs3!E85/1000)*Užs3!L85,0)+(IF(Užs3!I85="MEL",(Užs3!H85/1000)*Užs3!L85,0)+(IF(Užs3!J85="MEL",(Užs3!H85/1000)*Užs3!L85,0)))))</f>
        <v>0</v>
      </c>
      <c r="O46" s="91">
        <f>SUM(IF(Užs3!F85="MEL-BALTAS",(Užs3!E85/1000)*Užs3!L85,0)+(IF(Užs3!G85="MEL-BALTAS",(Užs3!E85/1000)*Užs3!L85,0)+(IF(Užs3!I85="MEL-BALTAS",(Užs3!H85/1000)*Užs3!L85,0)+(IF(Užs3!J85="MEL-BALTAS",(Užs3!H85/1000)*Užs3!L85,0)))))</f>
        <v>0</v>
      </c>
      <c r="P46" s="91">
        <f>SUM(IF(Užs3!F85="MEL-PILKAS",(Užs3!E85/1000)*Užs3!L85,0)+(IF(Užs3!G85="MEL-PILKAS",(Užs3!E85/1000)*Užs3!L85,0)+(IF(Užs3!I85="MEL-PILKAS",(Užs3!H85/1000)*Užs3!L85,0)+(IF(Užs3!J85="MEL-PILKAS",(Užs3!H85/1000)*Užs3!L85,0)))))</f>
        <v>0</v>
      </c>
      <c r="Q46" s="91">
        <f>SUM(IF(Užs3!F85="MEL-KLIENTO",(Užs3!E85/1000)*Užs3!L85,0)+(IF(Užs3!G85="MEL-KLIENTO",(Užs3!E85/1000)*Užs3!L85,0)+(IF(Užs3!I85="MEL-KLIENTO",(Užs3!H85/1000)*Užs3!L85,0)+(IF(Užs3!J85="MEL-KLIENTO",(Užs3!H85/1000)*Užs3!L85,0)))))</f>
        <v>0</v>
      </c>
      <c r="R46" s="91">
        <f>SUM(IF(Užs3!F85="MEL-NE-PL",(Užs3!E85/1000)*Užs3!L85,0)+(IF(Užs3!G85="MEL-NE-PL",(Užs3!E85/1000)*Užs3!L85,0)+(IF(Užs3!I85="MEL-NE-PL",(Užs3!H85/1000)*Užs3!L85,0)+(IF(Užs3!J85="MEL-NE-PL",(Užs3!H85/1000)*Užs3!L85,0)))))</f>
        <v>0</v>
      </c>
      <c r="S46" s="91">
        <f>SUM(IF(Užs3!F85="MEL-40mm",(Užs3!E85/1000)*Užs3!L85,0)+(IF(Užs3!G85="MEL-40mm",(Užs3!E85/1000)*Užs3!L85,0)+(IF(Užs3!I85="MEL-40mm",(Užs3!H85/1000)*Užs3!L85,0)+(IF(Užs3!J85="MEL-40mm",(Užs3!H85/1000)*Užs3!L85,0)))))</f>
        <v>0</v>
      </c>
      <c r="T46" s="92">
        <f>SUM(IF(Užs3!F85="PVC-04mm",(Užs3!E85/1000)*Užs3!L85,0)+(IF(Užs3!G85="PVC-04mm",(Užs3!E85/1000)*Užs3!L85,0)+(IF(Užs3!I85="PVC-04mm",(Užs3!H85/1000)*Užs3!L85,0)+(IF(Užs3!J85="PVC-04mm",(Užs3!H85/1000)*Užs3!L85,0)))))</f>
        <v>0</v>
      </c>
      <c r="U46" s="92">
        <f>SUM(IF(Užs3!F85="PVC-06mm",(Užs3!E85/1000)*Užs3!L85,0)+(IF(Užs3!G85="PVC-06mm",(Užs3!E85/1000)*Užs3!L85,0)+(IF(Užs3!I85="PVC-06mm",(Užs3!H85/1000)*Užs3!L85,0)+(IF(Užs3!J85="PVC-06mm",(Užs3!H85/1000)*Užs3!L85,0)))))</f>
        <v>0</v>
      </c>
      <c r="V46" s="92">
        <f>SUM(IF(Užs3!F85="PVC-08mm",(Užs3!E85/1000)*Užs3!L85,0)+(IF(Užs3!G85="PVC-08mm",(Užs3!E85/1000)*Užs3!L85,0)+(IF(Užs3!I85="PVC-08mm",(Užs3!H85/1000)*Užs3!L85,0)+(IF(Užs3!J85="PVC-08mm",(Užs3!H85/1000)*Užs3!L85,0)))))</f>
        <v>0</v>
      </c>
      <c r="W46" s="92">
        <f>SUM(IF(Užs3!F85="PVC-1mm",(Užs3!E85/1000)*Užs3!L85,0)+(IF(Užs3!G85="PVC-1mm",(Užs3!E85/1000)*Užs3!L85,0)+(IF(Užs3!I85="PVC-1mm",(Užs3!H85/1000)*Užs3!L85,0)+(IF(Užs3!J85="PVC-1mm",(Užs3!H85/1000)*Užs3!L85,0)))))</f>
        <v>0</v>
      </c>
      <c r="X46" s="92">
        <f>SUM(IF(Užs3!F85="PVC-2mm",(Užs3!E85/1000)*Užs3!L85,0)+(IF(Užs3!G85="PVC-2mm",(Užs3!E85/1000)*Užs3!L85,0)+(IF(Užs3!I85="PVC-2mm",(Užs3!H85/1000)*Užs3!L85,0)+(IF(Užs3!J85="PVC-2mm",(Užs3!H85/1000)*Užs3!L85,0)))))</f>
        <v>0</v>
      </c>
      <c r="Y46" s="92">
        <f>SUM(IF(Užs3!F85="PVC-42/2mm",(Užs3!E85/1000)*Užs3!L85,0)+(IF(Užs3!G85="PVC-42/2mm",(Užs3!E85/1000)*Užs3!L85,0)+(IF(Užs3!I85="PVC-42/2mm",(Užs3!H85/1000)*Užs3!L85,0)+(IF(Užs3!J85="PVC-42/2mm",(Užs3!H85/1000)*Užs3!L85,0)))))</f>
        <v>0</v>
      </c>
      <c r="Z46" s="313">
        <f>SUM(IF(Užs3!F85="BESIULIS-08mm",(Užs3!E85/1000)*Užs3!L85,0)+(IF(Užs3!G85="BESIULIS-08mm",(Užs3!E85/1000)*Užs3!L85,0)+(IF(Užs3!I85="BESIULIS-08mm",(Užs3!H85/1000)*Užs3!L85,0)+(IF(Užs3!J85="BESIULIS-08mm",(Užs3!H85/1000)*Užs3!L85,0)))))</f>
        <v>0</v>
      </c>
      <c r="AA46" s="313">
        <f>SUM(IF(Užs3!F85="BESIULIS-1mm",(Užs3!E85/1000)*Užs3!L85,0)+(IF(Užs3!G85="BESIULIS-1mm",(Užs3!E85/1000)*Užs3!L85,0)+(IF(Užs3!I85="BESIULIS-1mm",(Užs3!H85/1000)*Užs3!L85,0)+(IF(Užs3!J85="BESIULIS-1mm",(Užs3!H85/1000)*Užs3!L85,0)))))</f>
        <v>0</v>
      </c>
      <c r="AB46" s="313">
        <f>SUM(IF(Užs3!F85="BESIULIS-2mm",(Užs3!E85/1000)*Užs3!L85,0)+(IF(Užs3!G85="BESIULIS-2mm",(Užs3!E85/1000)*Užs3!L85,0)+(IF(Užs3!I85="BESIULIS-2mm",(Užs3!H85/1000)*Užs3!L85,0)+(IF(Užs3!J85="BESIULIS-2mm",(Užs3!H85/1000)*Užs3!L85,0)))))</f>
        <v>0</v>
      </c>
      <c r="AC46" s="93">
        <f>SUM(IF(Užs3!F85="KLIEN-PVC-04mm",(Užs3!E85/1000)*Užs3!L85,0)+(IF(Užs3!G85="KLIEN-PVC-04mm",(Užs3!E85/1000)*Užs3!L85,0)+(IF(Užs3!I85="KLIEN-PVC-04mm",(Užs3!H85/1000)*Užs3!L85,0)+(IF(Užs3!J85="KLIEN-PVC-04mm",(Užs3!H85/1000)*Užs3!L85,0)))))</f>
        <v>0</v>
      </c>
      <c r="AD46" s="93">
        <f>SUM(IF(Užs3!F85="KLIEN-PVC-06mm",(Užs3!E85/1000)*Užs3!L85,0)+(IF(Užs3!G85="KLIEN-PVC-06mm",(Užs3!E85/1000)*Užs3!L85,0)+(IF(Užs3!I85="KLIEN-PVC-06mm",(Užs3!H85/1000)*Užs3!L85,0)+(IF(Užs3!J85="KLIEN-PVC-06mm",(Užs3!H85/1000)*Užs3!L85,0)))))</f>
        <v>0</v>
      </c>
      <c r="AE46" s="93">
        <f>SUM(IF(Užs3!F85="KLIEN-PVC-08mm",(Užs3!E85/1000)*Užs3!L85,0)+(IF(Užs3!G85="KLIEN-PVC-08mm",(Užs3!E85/1000)*Užs3!L85,0)+(IF(Užs3!I85="KLIEN-PVC-08mm",(Užs3!H85/1000)*Užs3!L85,0)+(IF(Užs3!J85="KLIEN-PVC-08mm",(Užs3!H85/1000)*Užs3!L85,0)))))</f>
        <v>0</v>
      </c>
      <c r="AF46" s="93">
        <f>SUM(IF(Užs3!F85="KLIEN-PVC-1mm",(Užs3!E85/1000)*Užs3!L85,0)+(IF(Užs3!G85="KLIEN-PVC-1mm",(Užs3!E85/1000)*Užs3!L85,0)+(IF(Užs3!I85="KLIEN-PVC-1mm",(Užs3!H85/1000)*Užs3!L85,0)+(IF(Užs3!J85="KLIEN-PVC-1mm",(Užs3!H85/1000)*Užs3!L85,0)))))</f>
        <v>0</v>
      </c>
      <c r="AG46" s="93">
        <f>SUM(IF(Užs3!F85="KLIEN-PVC-2mm",(Užs3!E85/1000)*Užs3!L85,0)+(IF(Užs3!G85="KLIEN-PVC-2mm",(Užs3!E85/1000)*Užs3!L85,0)+(IF(Užs3!I85="KLIEN-PVC-2mm",(Užs3!H85/1000)*Užs3!L85,0)+(IF(Užs3!J85="KLIEN-PVC-2mm",(Užs3!H85/1000)*Užs3!L85,0)))))</f>
        <v>0</v>
      </c>
      <c r="AH46" s="93">
        <f>SUM(IF(Užs3!F85="KLIEN-PVC-42/2mm",(Užs3!E85/1000)*Užs3!L85,0)+(IF(Užs3!G85="KLIEN-PVC-42/2mm",(Užs3!E85/1000)*Užs3!L85,0)+(IF(Užs3!I85="KLIEN-PVC-42/2mm",(Užs3!H85/1000)*Užs3!L85,0)+(IF(Užs3!J85="KLIEN-PVC-42/2mm",(Užs3!H85/1000)*Užs3!L85,0)))))</f>
        <v>0</v>
      </c>
      <c r="AI46" s="315">
        <f>SUM(IF(Užs3!F85="KLIEN-BESIUL-08mm",(Užs3!E85/1000)*Užs3!L85,0)+(IF(Užs3!G85="KLIEN-BESIUL-08mm",(Užs3!E85/1000)*Užs3!L85,0)+(IF(Užs3!I85="KLIEN-BESIUL-08mm",(Užs3!H85/1000)*Užs3!L85,0)+(IF(Užs3!J85="KLIEN-BESIUL-08mm",(Užs3!H85/1000)*Užs3!L85,0)))))</f>
        <v>0</v>
      </c>
      <c r="AJ46" s="315">
        <f>SUM(IF(Užs3!F85="KLIEN-BESIUL-1mm",(Užs3!E85/1000)*Užs3!L85,0)+(IF(Užs3!G85="KLIEN-BESIUL-1mm",(Užs3!E85/1000)*Užs3!L85,0)+(IF(Užs3!I85="KLIEN-BESIUL-1mm",(Užs3!H85/1000)*Užs3!L85,0)+(IF(Užs3!J85="KLIEN-BESIUL-1mm",(Užs3!H85/1000)*Užs3!L85,0)))))</f>
        <v>0</v>
      </c>
      <c r="AK46" s="315">
        <f>SUM(IF(Užs3!F85="KLIEN-BESIUL-2mm",(Užs3!E85/1000)*Užs3!L85,0)+(IF(Užs3!G85="KLIEN-BESIUL-2mm",(Užs3!E85/1000)*Užs3!L85,0)+(IF(Užs3!I85="KLIEN-BESIUL-2mm",(Užs3!H85/1000)*Užs3!L85,0)+(IF(Užs3!J85="KLIEN-BESIUL-2mm",(Užs3!H85/1000)*Užs3!L85,0)))))</f>
        <v>0</v>
      </c>
      <c r="AL46" s="94">
        <f>SUM(IF(Užs3!F85="NE-PL-PVC-04mm",(Užs3!E85/1000)*Užs3!L85,0)+(IF(Užs3!G85="NE-PL-PVC-04mm",(Užs3!E85/1000)*Užs3!L85,0)+(IF(Užs3!I85="NE-PL-PVC-04mm",(Užs3!H85/1000)*Užs3!L85,0)+(IF(Užs3!J85="NE-PL-PVC-04mm",(Užs3!H85/1000)*Užs3!L85,0)))))</f>
        <v>0</v>
      </c>
      <c r="AM46" s="94">
        <f>SUM(IF(Užs3!F85="NE-PL-PVC-06mm",(Užs3!E85/1000)*Užs3!L85,0)+(IF(Užs3!G85="NE-PL-PVC-06mm",(Užs3!E85/1000)*Užs3!L85,0)+(IF(Užs3!I85="NE-PL-PVC-06mm",(Užs3!H85/1000)*Užs3!L85,0)+(IF(Užs3!J85="NE-PL-PVC-06mm",(Užs3!H85/1000)*Užs3!L85,0)))))</f>
        <v>0</v>
      </c>
      <c r="AN46" s="94">
        <f>SUM(IF(Užs3!F85="NE-PL-PVC-08mm",(Užs3!E85/1000)*Užs3!L85,0)+(IF(Užs3!G85="NE-PL-PVC-08mm",(Užs3!E85/1000)*Užs3!L85,0)+(IF(Užs3!I85="NE-PL-PVC-08mm",(Užs3!H85/1000)*Užs3!L85,0)+(IF(Užs3!J85="NE-PL-PVC-08mm",(Užs3!H85/1000)*Užs3!L85,0)))))</f>
        <v>0</v>
      </c>
      <c r="AO46" s="94">
        <f>SUM(IF(Užs3!F85="NE-PL-PVC-1mm",(Užs3!E85/1000)*Užs3!L85,0)+(IF(Užs3!G85="NE-PL-PVC-1mm",(Užs3!E85/1000)*Užs3!L85,0)+(IF(Užs3!I85="NE-PL-PVC-1mm",(Užs3!H85/1000)*Užs3!L85,0)+(IF(Užs3!J85="NE-PL-PVC-1mm",(Užs3!H85/1000)*Užs3!L85,0)))))</f>
        <v>0</v>
      </c>
      <c r="AP46" s="94">
        <f>SUM(IF(Užs3!F85="NE-PL-PVC-2mm",(Užs3!E85/1000)*Užs3!L85,0)+(IF(Užs3!G85="NE-PL-PVC-2mm",(Užs3!E85/1000)*Užs3!L85,0)+(IF(Užs3!I85="NE-PL-PVC-2mm",(Užs3!H85/1000)*Užs3!L85,0)+(IF(Užs3!J85="NE-PL-PVC-2mm",(Užs3!H85/1000)*Užs3!L85,0)))))</f>
        <v>0</v>
      </c>
      <c r="AQ46" s="94">
        <f>SUM(IF(Užs3!F85="NE-PL-PVC-42/2mm",(Užs3!E85/1000)*Užs3!L85,0)+(IF(Užs3!G85="NE-PL-PVC-42/2mm",(Užs3!E85/1000)*Užs3!L85,0)+(IF(Užs3!I85="NE-PL-PVC-42/2mm",(Užs3!H85/1000)*Užs3!L85,0)+(IF(Užs3!J85="NE-PL-PVC-42/2mm",(Užs3!H85/1000)*Užs3!L85,0)))))</f>
        <v>0</v>
      </c>
      <c r="AR46" s="79"/>
    </row>
    <row r="47" spans="1:44" ht="16.8">
      <c r="A47" s="79"/>
      <c r="B47" s="79"/>
      <c r="C47" s="95"/>
      <c r="D47" s="79"/>
      <c r="E47" s="79"/>
      <c r="F47" s="79"/>
      <c r="G47" s="79"/>
      <c r="H47" s="79"/>
      <c r="I47" s="79"/>
      <c r="J47" s="79"/>
      <c r="K47" s="87">
        <v>46</v>
      </c>
      <c r="L47" s="88">
        <f>Užs3!L86</f>
        <v>0</v>
      </c>
      <c r="M47" s="89">
        <f>(Užs3!E86/1000)*(Užs3!H86/1000)*Užs3!L86</f>
        <v>0</v>
      </c>
      <c r="N47" s="90">
        <f>SUM(IF(Užs3!F86="MEL",(Užs3!E86/1000)*Užs3!L86,0)+(IF(Užs3!G86="MEL",(Užs3!E86/1000)*Užs3!L86,0)+(IF(Užs3!I86="MEL",(Užs3!H86/1000)*Užs3!L86,0)+(IF(Užs3!J86="MEL",(Užs3!H86/1000)*Užs3!L86,0)))))</f>
        <v>0</v>
      </c>
      <c r="O47" s="91">
        <f>SUM(IF(Užs3!F86="MEL-BALTAS",(Užs3!E86/1000)*Užs3!L86,0)+(IF(Užs3!G86="MEL-BALTAS",(Užs3!E86/1000)*Užs3!L86,0)+(IF(Užs3!I86="MEL-BALTAS",(Užs3!H86/1000)*Užs3!L86,0)+(IF(Užs3!J86="MEL-BALTAS",(Užs3!H86/1000)*Užs3!L86,0)))))</f>
        <v>0</v>
      </c>
      <c r="P47" s="91">
        <f>SUM(IF(Užs3!F86="MEL-PILKAS",(Užs3!E86/1000)*Užs3!L86,0)+(IF(Užs3!G86="MEL-PILKAS",(Užs3!E86/1000)*Užs3!L86,0)+(IF(Užs3!I86="MEL-PILKAS",(Užs3!H86/1000)*Užs3!L86,0)+(IF(Užs3!J86="MEL-PILKAS",(Užs3!H86/1000)*Užs3!L86,0)))))</f>
        <v>0</v>
      </c>
      <c r="Q47" s="91">
        <f>SUM(IF(Užs3!F86="MEL-KLIENTO",(Užs3!E86/1000)*Užs3!L86,0)+(IF(Užs3!G86="MEL-KLIENTO",(Užs3!E86/1000)*Užs3!L86,0)+(IF(Užs3!I86="MEL-KLIENTO",(Užs3!H86/1000)*Užs3!L86,0)+(IF(Užs3!J86="MEL-KLIENTO",(Užs3!H86/1000)*Užs3!L86,0)))))</f>
        <v>0</v>
      </c>
      <c r="R47" s="91">
        <f>SUM(IF(Užs3!F86="MEL-NE-PL",(Užs3!E86/1000)*Užs3!L86,0)+(IF(Užs3!G86="MEL-NE-PL",(Užs3!E86/1000)*Užs3!L86,0)+(IF(Užs3!I86="MEL-NE-PL",(Užs3!H86/1000)*Užs3!L86,0)+(IF(Užs3!J86="MEL-NE-PL",(Užs3!H86/1000)*Užs3!L86,0)))))</f>
        <v>0</v>
      </c>
      <c r="S47" s="91">
        <f>SUM(IF(Užs3!F86="MEL-40mm",(Užs3!E86/1000)*Užs3!L86,0)+(IF(Užs3!G86="MEL-40mm",(Užs3!E86/1000)*Užs3!L86,0)+(IF(Užs3!I86="MEL-40mm",(Užs3!H86/1000)*Užs3!L86,0)+(IF(Užs3!J86="MEL-40mm",(Užs3!H86/1000)*Užs3!L86,0)))))</f>
        <v>0</v>
      </c>
      <c r="T47" s="92">
        <f>SUM(IF(Užs3!F86="PVC-04mm",(Užs3!E86/1000)*Užs3!L86,0)+(IF(Užs3!G86="PVC-04mm",(Užs3!E86/1000)*Užs3!L86,0)+(IF(Užs3!I86="PVC-04mm",(Užs3!H86/1000)*Užs3!L86,0)+(IF(Užs3!J86="PVC-04mm",(Užs3!H86/1000)*Užs3!L86,0)))))</f>
        <v>0</v>
      </c>
      <c r="U47" s="92">
        <f>SUM(IF(Užs3!F86="PVC-06mm",(Užs3!E86/1000)*Užs3!L86,0)+(IF(Užs3!G86="PVC-06mm",(Užs3!E86/1000)*Užs3!L86,0)+(IF(Užs3!I86="PVC-06mm",(Užs3!H86/1000)*Užs3!L86,0)+(IF(Užs3!J86="PVC-06mm",(Užs3!H86/1000)*Užs3!L86,0)))))</f>
        <v>0</v>
      </c>
      <c r="V47" s="92">
        <f>SUM(IF(Užs3!F86="PVC-08mm",(Užs3!E86/1000)*Užs3!L86,0)+(IF(Užs3!G86="PVC-08mm",(Užs3!E86/1000)*Užs3!L86,0)+(IF(Užs3!I86="PVC-08mm",(Užs3!H86/1000)*Užs3!L86,0)+(IF(Užs3!J86="PVC-08mm",(Užs3!H86/1000)*Užs3!L86,0)))))</f>
        <v>0</v>
      </c>
      <c r="W47" s="92">
        <f>SUM(IF(Užs3!F86="PVC-1mm",(Užs3!E86/1000)*Užs3!L86,0)+(IF(Užs3!G86="PVC-1mm",(Užs3!E86/1000)*Užs3!L86,0)+(IF(Užs3!I86="PVC-1mm",(Užs3!H86/1000)*Užs3!L86,0)+(IF(Užs3!J86="PVC-1mm",(Užs3!H86/1000)*Užs3!L86,0)))))</f>
        <v>0</v>
      </c>
      <c r="X47" s="92">
        <f>SUM(IF(Užs3!F86="PVC-2mm",(Užs3!E86/1000)*Užs3!L86,0)+(IF(Užs3!G86="PVC-2mm",(Užs3!E86/1000)*Užs3!L86,0)+(IF(Užs3!I86="PVC-2mm",(Užs3!H86/1000)*Užs3!L86,0)+(IF(Užs3!J86="PVC-2mm",(Užs3!H86/1000)*Užs3!L86,0)))))</f>
        <v>0</v>
      </c>
      <c r="Y47" s="92">
        <f>SUM(IF(Užs3!F86="PVC-42/2mm",(Užs3!E86/1000)*Užs3!L86,0)+(IF(Užs3!G86="PVC-42/2mm",(Užs3!E86/1000)*Užs3!L86,0)+(IF(Užs3!I86="PVC-42/2mm",(Užs3!H86/1000)*Užs3!L86,0)+(IF(Užs3!J86="PVC-42/2mm",(Užs3!H86/1000)*Užs3!L86,0)))))</f>
        <v>0</v>
      </c>
      <c r="Z47" s="313">
        <f>SUM(IF(Užs3!F86="BESIULIS-08mm",(Užs3!E86/1000)*Užs3!L86,0)+(IF(Užs3!G86="BESIULIS-08mm",(Užs3!E86/1000)*Užs3!L86,0)+(IF(Užs3!I86="BESIULIS-08mm",(Užs3!H86/1000)*Užs3!L86,0)+(IF(Užs3!J86="BESIULIS-08mm",(Užs3!H86/1000)*Užs3!L86,0)))))</f>
        <v>0</v>
      </c>
      <c r="AA47" s="313">
        <f>SUM(IF(Užs3!F86="BESIULIS-1mm",(Užs3!E86/1000)*Užs3!L86,0)+(IF(Užs3!G86="BESIULIS-1mm",(Užs3!E86/1000)*Užs3!L86,0)+(IF(Užs3!I86="BESIULIS-1mm",(Užs3!H86/1000)*Užs3!L86,0)+(IF(Užs3!J86="BESIULIS-1mm",(Užs3!H86/1000)*Užs3!L86,0)))))</f>
        <v>0</v>
      </c>
      <c r="AB47" s="313">
        <f>SUM(IF(Užs3!F86="BESIULIS-2mm",(Užs3!E86/1000)*Užs3!L86,0)+(IF(Užs3!G86="BESIULIS-2mm",(Užs3!E86/1000)*Užs3!L86,0)+(IF(Užs3!I86="BESIULIS-2mm",(Užs3!H86/1000)*Užs3!L86,0)+(IF(Užs3!J86="BESIULIS-2mm",(Užs3!H86/1000)*Užs3!L86,0)))))</f>
        <v>0</v>
      </c>
      <c r="AC47" s="93">
        <f>SUM(IF(Užs3!F86="KLIEN-PVC-04mm",(Užs3!E86/1000)*Užs3!L86,0)+(IF(Užs3!G86="KLIEN-PVC-04mm",(Užs3!E86/1000)*Užs3!L86,0)+(IF(Užs3!I86="KLIEN-PVC-04mm",(Užs3!H86/1000)*Užs3!L86,0)+(IF(Užs3!J86="KLIEN-PVC-04mm",(Užs3!H86/1000)*Užs3!L86,0)))))</f>
        <v>0</v>
      </c>
      <c r="AD47" s="93">
        <f>SUM(IF(Užs3!F86="KLIEN-PVC-06mm",(Užs3!E86/1000)*Užs3!L86,0)+(IF(Užs3!G86="KLIEN-PVC-06mm",(Užs3!E86/1000)*Užs3!L86,0)+(IF(Užs3!I86="KLIEN-PVC-06mm",(Užs3!H86/1000)*Užs3!L86,0)+(IF(Užs3!J86="KLIEN-PVC-06mm",(Užs3!H86/1000)*Užs3!L86,0)))))</f>
        <v>0</v>
      </c>
      <c r="AE47" s="93">
        <f>SUM(IF(Užs3!F86="KLIEN-PVC-08mm",(Užs3!E86/1000)*Užs3!L86,0)+(IF(Užs3!G86="KLIEN-PVC-08mm",(Užs3!E86/1000)*Užs3!L86,0)+(IF(Užs3!I86="KLIEN-PVC-08mm",(Užs3!H86/1000)*Užs3!L86,0)+(IF(Užs3!J86="KLIEN-PVC-08mm",(Užs3!H86/1000)*Užs3!L86,0)))))</f>
        <v>0</v>
      </c>
      <c r="AF47" s="93">
        <f>SUM(IF(Užs3!F86="KLIEN-PVC-1mm",(Užs3!E86/1000)*Užs3!L86,0)+(IF(Užs3!G86="KLIEN-PVC-1mm",(Užs3!E86/1000)*Užs3!L86,0)+(IF(Užs3!I86="KLIEN-PVC-1mm",(Užs3!H86/1000)*Užs3!L86,0)+(IF(Užs3!J86="KLIEN-PVC-1mm",(Užs3!H86/1000)*Užs3!L86,0)))))</f>
        <v>0</v>
      </c>
      <c r="AG47" s="93">
        <f>SUM(IF(Užs3!F86="KLIEN-PVC-2mm",(Užs3!E86/1000)*Užs3!L86,0)+(IF(Užs3!G86="KLIEN-PVC-2mm",(Užs3!E86/1000)*Užs3!L86,0)+(IF(Užs3!I86="KLIEN-PVC-2mm",(Užs3!H86/1000)*Užs3!L86,0)+(IF(Užs3!J86="KLIEN-PVC-2mm",(Užs3!H86/1000)*Užs3!L86,0)))))</f>
        <v>0</v>
      </c>
      <c r="AH47" s="93">
        <f>SUM(IF(Užs3!F86="KLIEN-PVC-42/2mm",(Užs3!E86/1000)*Užs3!L86,0)+(IF(Užs3!G86="KLIEN-PVC-42/2mm",(Užs3!E86/1000)*Užs3!L86,0)+(IF(Užs3!I86="KLIEN-PVC-42/2mm",(Užs3!H86/1000)*Užs3!L86,0)+(IF(Užs3!J86="KLIEN-PVC-42/2mm",(Užs3!H86/1000)*Užs3!L86,0)))))</f>
        <v>0</v>
      </c>
      <c r="AI47" s="315">
        <f>SUM(IF(Užs3!F86="KLIEN-BESIUL-08mm",(Užs3!E86/1000)*Užs3!L86,0)+(IF(Užs3!G86="KLIEN-BESIUL-08mm",(Užs3!E86/1000)*Užs3!L86,0)+(IF(Užs3!I86="KLIEN-BESIUL-08mm",(Užs3!H86/1000)*Užs3!L86,0)+(IF(Užs3!J86="KLIEN-BESIUL-08mm",(Užs3!H86/1000)*Užs3!L86,0)))))</f>
        <v>0</v>
      </c>
      <c r="AJ47" s="315">
        <f>SUM(IF(Užs3!F86="KLIEN-BESIUL-1mm",(Užs3!E86/1000)*Užs3!L86,0)+(IF(Užs3!G86="KLIEN-BESIUL-1mm",(Užs3!E86/1000)*Užs3!L86,0)+(IF(Užs3!I86="KLIEN-BESIUL-1mm",(Užs3!H86/1000)*Užs3!L86,0)+(IF(Užs3!J86="KLIEN-BESIUL-1mm",(Užs3!H86/1000)*Užs3!L86,0)))))</f>
        <v>0</v>
      </c>
      <c r="AK47" s="315">
        <f>SUM(IF(Užs3!F86="KLIEN-BESIUL-2mm",(Užs3!E86/1000)*Užs3!L86,0)+(IF(Užs3!G86="KLIEN-BESIUL-2mm",(Užs3!E86/1000)*Užs3!L86,0)+(IF(Užs3!I86="KLIEN-BESIUL-2mm",(Užs3!H86/1000)*Užs3!L86,0)+(IF(Užs3!J86="KLIEN-BESIUL-2mm",(Užs3!H86/1000)*Užs3!L86,0)))))</f>
        <v>0</v>
      </c>
      <c r="AL47" s="94">
        <f>SUM(IF(Užs3!F86="NE-PL-PVC-04mm",(Užs3!E86/1000)*Užs3!L86,0)+(IF(Užs3!G86="NE-PL-PVC-04mm",(Užs3!E86/1000)*Užs3!L86,0)+(IF(Užs3!I86="NE-PL-PVC-04mm",(Užs3!H86/1000)*Užs3!L86,0)+(IF(Užs3!J86="NE-PL-PVC-04mm",(Užs3!H86/1000)*Užs3!L86,0)))))</f>
        <v>0</v>
      </c>
      <c r="AM47" s="94">
        <f>SUM(IF(Užs3!F86="NE-PL-PVC-06mm",(Užs3!E86/1000)*Užs3!L86,0)+(IF(Užs3!G86="NE-PL-PVC-06mm",(Užs3!E86/1000)*Užs3!L86,0)+(IF(Užs3!I86="NE-PL-PVC-06mm",(Užs3!H86/1000)*Užs3!L86,0)+(IF(Užs3!J86="NE-PL-PVC-06mm",(Užs3!H86/1000)*Užs3!L86,0)))))</f>
        <v>0</v>
      </c>
      <c r="AN47" s="94">
        <f>SUM(IF(Užs3!F86="NE-PL-PVC-08mm",(Užs3!E86/1000)*Užs3!L86,0)+(IF(Užs3!G86="NE-PL-PVC-08mm",(Užs3!E86/1000)*Užs3!L86,0)+(IF(Užs3!I86="NE-PL-PVC-08mm",(Užs3!H86/1000)*Užs3!L86,0)+(IF(Užs3!J86="NE-PL-PVC-08mm",(Užs3!H86/1000)*Užs3!L86,0)))))</f>
        <v>0</v>
      </c>
      <c r="AO47" s="94">
        <f>SUM(IF(Užs3!F86="NE-PL-PVC-1mm",(Užs3!E86/1000)*Užs3!L86,0)+(IF(Užs3!G86="NE-PL-PVC-1mm",(Užs3!E86/1000)*Užs3!L86,0)+(IF(Užs3!I86="NE-PL-PVC-1mm",(Užs3!H86/1000)*Užs3!L86,0)+(IF(Užs3!J86="NE-PL-PVC-1mm",(Užs3!H86/1000)*Užs3!L86,0)))))</f>
        <v>0</v>
      </c>
      <c r="AP47" s="94">
        <f>SUM(IF(Užs3!F86="NE-PL-PVC-2mm",(Užs3!E86/1000)*Užs3!L86,0)+(IF(Užs3!G86="NE-PL-PVC-2mm",(Užs3!E86/1000)*Užs3!L86,0)+(IF(Užs3!I86="NE-PL-PVC-2mm",(Užs3!H86/1000)*Užs3!L86,0)+(IF(Užs3!J86="NE-PL-PVC-2mm",(Užs3!H86/1000)*Užs3!L86,0)))))</f>
        <v>0</v>
      </c>
      <c r="AQ47" s="94">
        <f>SUM(IF(Užs3!F86="NE-PL-PVC-42/2mm",(Užs3!E86/1000)*Užs3!L86,0)+(IF(Užs3!G86="NE-PL-PVC-42/2mm",(Užs3!E86/1000)*Užs3!L86,0)+(IF(Užs3!I86="NE-PL-PVC-42/2mm",(Užs3!H86/1000)*Užs3!L86,0)+(IF(Užs3!J86="NE-PL-PVC-42/2mm",(Užs3!H86/1000)*Užs3!L86,0)))))</f>
        <v>0</v>
      </c>
      <c r="AR47" s="79"/>
    </row>
    <row r="48" spans="1:44" ht="16.8">
      <c r="A48" s="79"/>
      <c r="B48" s="79"/>
      <c r="C48" s="95"/>
      <c r="D48" s="79"/>
      <c r="E48" s="79"/>
      <c r="F48" s="79"/>
      <c r="G48" s="79"/>
      <c r="H48" s="79"/>
      <c r="I48" s="79"/>
      <c r="J48" s="79"/>
      <c r="K48" s="87">
        <v>47</v>
      </c>
      <c r="L48" s="88">
        <f>Užs3!L87</f>
        <v>0</v>
      </c>
      <c r="M48" s="89">
        <f>(Užs3!E87/1000)*(Užs3!H87/1000)*Užs3!L87</f>
        <v>0</v>
      </c>
      <c r="N48" s="90">
        <f>SUM(IF(Užs3!F87="MEL",(Užs3!E87/1000)*Užs3!L87,0)+(IF(Užs3!G87="MEL",(Užs3!E87/1000)*Užs3!L87,0)+(IF(Užs3!I87="MEL",(Užs3!H87/1000)*Užs3!L87,0)+(IF(Užs3!J87="MEL",(Užs3!H87/1000)*Užs3!L87,0)))))</f>
        <v>0</v>
      </c>
      <c r="O48" s="91">
        <f>SUM(IF(Užs3!F87="MEL-BALTAS",(Užs3!E87/1000)*Užs3!L87,0)+(IF(Užs3!G87="MEL-BALTAS",(Užs3!E87/1000)*Užs3!L87,0)+(IF(Užs3!I87="MEL-BALTAS",(Užs3!H87/1000)*Užs3!L87,0)+(IF(Užs3!J87="MEL-BALTAS",(Užs3!H87/1000)*Užs3!L87,0)))))</f>
        <v>0</v>
      </c>
      <c r="P48" s="91">
        <f>SUM(IF(Užs3!F87="MEL-PILKAS",(Užs3!E87/1000)*Užs3!L87,0)+(IF(Užs3!G87="MEL-PILKAS",(Užs3!E87/1000)*Užs3!L87,0)+(IF(Užs3!I87="MEL-PILKAS",(Užs3!H87/1000)*Užs3!L87,0)+(IF(Užs3!J87="MEL-PILKAS",(Užs3!H87/1000)*Užs3!L87,0)))))</f>
        <v>0</v>
      </c>
      <c r="Q48" s="91">
        <f>SUM(IF(Užs3!F87="MEL-KLIENTO",(Užs3!E87/1000)*Užs3!L87,0)+(IF(Užs3!G87="MEL-KLIENTO",(Užs3!E87/1000)*Užs3!L87,0)+(IF(Užs3!I87="MEL-KLIENTO",(Užs3!H87/1000)*Užs3!L87,0)+(IF(Užs3!J87="MEL-KLIENTO",(Užs3!H87/1000)*Užs3!L87,0)))))</f>
        <v>0</v>
      </c>
      <c r="R48" s="91">
        <f>SUM(IF(Užs3!F87="MEL-NE-PL",(Užs3!E87/1000)*Užs3!L87,0)+(IF(Užs3!G87="MEL-NE-PL",(Užs3!E87/1000)*Užs3!L87,0)+(IF(Užs3!I87="MEL-NE-PL",(Užs3!H87/1000)*Užs3!L87,0)+(IF(Užs3!J87="MEL-NE-PL",(Užs3!H87/1000)*Užs3!L87,0)))))</f>
        <v>0</v>
      </c>
      <c r="S48" s="91">
        <f>SUM(IF(Užs3!F87="MEL-40mm",(Užs3!E87/1000)*Užs3!L87,0)+(IF(Užs3!G87="MEL-40mm",(Užs3!E87/1000)*Užs3!L87,0)+(IF(Užs3!I87="MEL-40mm",(Užs3!H87/1000)*Užs3!L87,0)+(IF(Užs3!J87="MEL-40mm",(Užs3!H87/1000)*Užs3!L87,0)))))</f>
        <v>0</v>
      </c>
      <c r="T48" s="92">
        <f>SUM(IF(Užs3!F87="PVC-04mm",(Užs3!E87/1000)*Užs3!L87,0)+(IF(Užs3!G87="PVC-04mm",(Užs3!E87/1000)*Užs3!L87,0)+(IF(Užs3!I87="PVC-04mm",(Užs3!H87/1000)*Užs3!L87,0)+(IF(Užs3!J87="PVC-04mm",(Užs3!H87/1000)*Užs3!L87,0)))))</f>
        <v>0</v>
      </c>
      <c r="U48" s="92">
        <f>SUM(IF(Užs3!F87="PVC-06mm",(Užs3!E87/1000)*Užs3!L87,0)+(IF(Užs3!G87="PVC-06mm",(Užs3!E87/1000)*Užs3!L87,0)+(IF(Užs3!I87="PVC-06mm",(Užs3!H87/1000)*Užs3!L87,0)+(IF(Užs3!J87="PVC-06mm",(Užs3!H87/1000)*Užs3!L87,0)))))</f>
        <v>0</v>
      </c>
      <c r="V48" s="92">
        <f>SUM(IF(Užs3!F87="PVC-08mm",(Užs3!E87/1000)*Užs3!L87,0)+(IF(Užs3!G87="PVC-08mm",(Užs3!E87/1000)*Užs3!L87,0)+(IF(Užs3!I87="PVC-08mm",(Užs3!H87/1000)*Užs3!L87,0)+(IF(Užs3!J87="PVC-08mm",(Užs3!H87/1000)*Užs3!L87,0)))))</f>
        <v>0</v>
      </c>
      <c r="W48" s="92">
        <f>SUM(IF(Užs3!F87="PVC-1mm",(Užs3!E87/1000)*Užs3!L87,0)+(IF(Užs3!G87="PVC-1mm",(Užs3!E87/1000)*Užs3!L87,0)+(IF(Užs3!I87="PVC-1mm",(Užs3!H87/1000)*Užs3!L87,0)+(IF(Užs3!J87="PVC-1mm",(Užs3!H87/1000)*Užs3!L87,0)))))</f>
        <v>0</v>
      </c>
      <c r="X48" s="92">
        <f>SUM(IF(Užs3!F87="PVC-2mm",(Užs3!E87/1000)*Užs3!L87,0)+(IF(Užs3!G87="PVC-2mm",(Užs3!E87/1000)*Užs3!L87,0)+(IF(Užs3!I87="PVC-2mm",(Užs3!H87/1000)*Užs3!L87,0)+(IF(Užs3!J87="PVC-2mm",(Užs3!H87/1000)*Užs3!L87,0)))))</f>
        <v>0</v>
      </c>
      <c r="Y48" s="92">
        <f>SUM(IF(Užs3!F87="PVC-42/2mm",(Užs3!E87/1000)*Užs3!L87,0)+(IF(Užs3!G87="PVC-42/2mm",(Užs3!E87/1000)*Užs3!L87,0)+(IF(Užs3!I87="PVC-42/2mm",(Užs3!H87/1000)*Užs3!L87,0)+(IF(Užs3!J87="PVC-42/2mm",(Užs3!H87/1000)*Užs3!L87,0)))))</f>
        <v>0</v>
      </c>
      <c r="Z48" s="313">
        <f>SUM(IF(Užs3!F87="BESIULIS-08mm",(Užs3!E87/1000)*Užs3!L87,0)+(IF(Užs3!G87="BESIULIS-08mm",(Užs3!E87/1000)*Užs3!L87,0)+(IF(Užs3!I87="BESIULIS-08mm",(Užs3!H87/1000)*Užs3!L87,0)+(IF(Užs3!J87="BESIULIS-08mm",(Užs3!H87/1000)*Užs3!L87,0)))))</f>
        <v>0</v>
      </c>
      <c r="AA48" s="313">
        <f>SUM(IF(Užs3!F87="BESIULIS-1mm",(Užs3!E87/1000)*Užs3!L87,0)+(IF(Užs3!G87="BESIULIS-1mm",(Užs3!E87/1000)*Užs3!L87,0)+(IF(Užs3!I87="BESIULIS-1mm",(Užs3!H87/1000)*Užs3!L87,0)+(IF(Užs3!J87="BESIULIS-1mm",(Užs3!H87/1000)*Užs3!L87,0)))))</f>
        <v>0</v>
      </c>
      <c r="AB48" s="313">
        <f>SUM(IF(Užs3!F87="BESIULIS-2mm",(Užs3!E87/1000)*Užs3!L87,0)+(IF(Užs3!G87="BESIULIS-2mm",(Užs3!E87/1000)*Užs3!L87,0)+(IF(Užs3!I87="BESIULIS-2mm",(Užs3!H87/1000)*Užs3!L87,0)+(IF(Užs3!J87="BESIULIS-2mm",(Užs3!H87/1000)*Užs3!L87,0)))))</f>
        <v>0</v>
      </c>
      <c r="AC48" s="93">
        <f>SUM(IF(Užs3!F87="KLIEN-PVC-04mm",(Užs3!E87/1000)*Užs3!L87,0)+(IF(Užs3!G87="KLIEN-PVC-04mm",(Užs3!E87/1000)*Užs3!L87,0)+(IF(Užs3!I87="KLIEN-PVC-04mm",(Užs3!H87/1000)*Užs3!L87,0)+(IF(Užs3!J87="KLIEN-PVC-04mm",(Užs3!H87/1000)*Užs3!L87,0)))))</f>
        <v>0</v>
      </c>
      <c r="AD48" s="93">
        <f>SUM(IF(Užs3!F87="KLIEN-PVC-06mm",(Užs3!E87/1000)*Užs3!L87,0)+(IF(Užs3!G87="KLIEN-PVC-06mm",(Užs3!E87/1000)*Užs3!L87,0)+(IF(Užs3!I87="KLIEN-PVC-06mm",(Užs3!H87/1000)*Užs3!L87,0)+(IF(Užs3!J87="KLIEN-PVC-06mm",(Užs3!H87/1000)*Užs3!L87,0)))))</f>
        <v>0</v>
      </c>
      <c r="AE48" s="93">
        <f>SUM(IF(Užs3!F87="KLIEN-PVC-08mm",(Užs3!E87/1000)*Užs3!L87,0)+(IF(Užs3!G87="KLIEN-PVC-08mm",(Užs3!E87/1000)*Užs3!L87,0)+(IF(Užs3!I87="KLIEN-PVC-08mm",(Užs3!H87/1000)*Užs3!L87,0)+(IF(Užs3!J87="KLIEN-PVC-08mm",(Užs3!H87/1000)*Užs3!L87,0)))))</f>
        <v>0</v>
      </c>
      <c r="AF48" s="93">
        <f>SUM(IF(Užs3!F87="KLIEN-PVC-1mm",(Užs3!E87/1000)*Užs3!L87,0)+(IF(Užs3!G87="KLIEN-PVC-1mm",(Užs3!E87/1000)*Užs3!L87,0)+(IF(Užs3!I87="KLIEN-PVC-1mm",(Užs3!H87/1000)*Užs3!L87,0)+(IF(Užs3!J87="KLIEN-PVC-1mm",(Užs3!H87/1000)*Užs3!L87,0)))))</f>
        <v>0</v>
      </c>
      <c r="AG48" s="93">
        <f>SUM(IF(Užs3!F87="KLIEN-PVC-2mm",(Užs3!E87/1000)*Užs3!L87,0)+(IF(Užs3!G87="KLIEN-PVC-2mm",(Užs3!E87/1000)*Užs3!L87,0)+(IF(Užs3!I87="KLIEN-PVC-2mm",(Užs3!H87/1000)*Užs3!L87,0)+(IF(Užs3!J87="KLIEN-PVC-2mm",(Užs3!H87/1000)*Užs3!L87,0)))))</f>
        <v>0</v>
      </c>
      <c r="AH48" s="93">
        <f>SUM(IF(Užs3!F87="KLIEN-PVC-42/2mm",(Užs3!E87/1000)*Užs3!L87,0)+(IF(Užs3!G87="KLIEN-PVC-42/2mm",(Užs3!E87/1000)*Užs3!L87,0)+(IF(Užs3!I87="KLIEN-PVC-42/2mm",(Užs3!H87/1000)*Užs3!L87,0)+(IF(Užs3!J87="KLIEN-PVC-42/2mm",(Užs3!H87/1000)*Užs3!L87,0)))))</f>
        <v>0</v>
      </c>
      <c r="AI48" s="315">
        <f>SUM(IF(Užs3!F87="KLIEN-BESIUL-08mm",(Užs3!E87/1000)*Užs3!L87,0)+(IF(Užs3!G87="KLIEN-BESIUL-08mm",(Užs3!E87/1000)*Užs3!L87,0)+(IF(Užs3!I87="KLIEN-BESIUL-08mm",(Užs3!H87/1000)*Užs3!L87,0)+(IF(Užs3!J87="KLIEN-BESIUL-08mm",(Užs3!H87/1000)*Užs3!L87,0)))))</f>
        <v>0</v>
      </c>
      <c r="AJ48" s="315">
        <f>SUM(IF(Užs3!F87="KLIEN-BESIUL-1mm",(Užs3!E87/1000)*Užs3!L87,0)+(IF(Užs3!G87="KLIEN-BESIUL-1mm",(Užs3!E87/1000)*Užs3!L87,0)+(IF(Užs3!I87="KLIEN-BESIUL-1mm",(Užs3!H87/1000)*Užs3!L87,0)+(IF(Užs3!J87="KLIEN-BESIUL-1mm",(Užs3!H87/1000)*Užs3!L87,0)))))</f>
        <v>0</v>
      </c>
      <c r="AK48" s="315">
        <f>SUM(IF(Užs3!F87="KLIEN-BESIUL-2mm",(Užs3!E87/1000)*Užs3!L87,0)+(IF(Užs3!G87="KLIEN-BESIUL-2mm",(Užs3!E87/1000)*Užs3!L87,0)+(IF(Užs3!I87="KLIEN-BESIUL-2mm",(Užs3!H87/1000)*Užs3!L87,0)+(IF(Užs3!J87="KLIEN-BESIUL-2mm",(Užs3!H87/1000)*Užs3!L87,0)))))</f>
        <v>0</v>
      </c>
      <c r="AL48" s="94">
        <f>SUM(IF(Užs3!F87="NE-PL-PVC-04mm",(Užs3!E87/1000)*Užs3!L87,0)+(IF(Užs3!G87="NE-PL-PVC-04mm",(Užs3!E87/1000)*Užs3!L87,0)+(IF(Užs3!I87="NE-PL-PVC-04mm",(Užs3!H87/1000)*Užs3!L87,0)+(IF(Užs3!J87="NE-PL-PVC-04mm",(Užs3!H87/1000)*Užs3!L87,0)))))</f>
        <v>0</v>
      </c>
      <c r="AM48" s="94">
        <f>SUM(IF(Užs3!F87="NE-PL-PVC-06mm",(Užs3!E87/1000)*Užs3!L87,0)+(IF(Užs3!G87="NE-PL-PVC-06mm",(Užs3!E87/1000)*Užs3!L87,0)+(IF(Užs3!I87="NE-PL-PVC-06mm",(Užs3!H87/1000)*Užs3!L87,0)+(IF(Užs3!J87="NE-PL-PVC-06mm",(Užs3!H87/1000)*Užs3!L87,0)))))</f>
        <v>0</v>
      </c>
      <c r="AN48" s="94">
        <f>SUM(IF(Užs3!F87="NE-PL-PVC-08mm",(Užs3!E87/1000)*Užs3!L87,0)+(IF(Užs3!G87="NE-PL-PVC-08mm",(Užs3!E87/1000)*Užs3!L87,0)+(IF(Užs3!I87="NE-PL-PVC-08mm",(Užs3!H87/1000)*Užs3!L87,0)+(IF(Užs3!J87="NE-PL-PVC-08mm",(Užs3!H87/1000)*Užs3!L87,0)))))</f>
        <v>0</v>
      </c>
      <c r="AO48" s="94">
        <f>SUM(IF(Užs3!F87="NE-PL-PVC-1mm",(Užs3!E87/1000)*Užs3!L87,0)+(IF(Užs3!G87="NE-PL-PVC-1mm",(Užs3!E87/1000)*Užs3!L87,0)+(IF(Užs3!I87="NE-PL-PVC-1mm",(Užs3!H87/1000)*Užs3!L87,0)+(IF(Užs3!J87="NE-PL-PVC-1mm",(Užs3!H87/1000)*Užs3!L87,0)))))</f>
        <v>0</v>
      </c>
      <c r="AP48" s="94">
        <f>SUM(IF(Užs3!F87="NE-PL-PVC-2mm",(Užs3!E87/1000)*Užs3!L87,0)+(IF(Užs3!G87="NE-PL-PVC-2mm",(Užs3!E87/1000)*Užs3!L87,0)+(IF(Užs3!I87="NE-PL-PVC-2mm",(Užs3!H87/1000)*Užs3!L87,0)+(IF(Užs3!J87="NE-PL-PVC-2mm",(Užs3!H87/1000)*Užs3!L87,0)))))</f>
        <v>0</v>
      </c>
      <c r="AQ48" s="94">
        <f>SUM(IF(Užs3!F87="NE-PL-PVC-42/2mm",(Užs3!E87/1000)*Užs3!L87,0)+(IF(Užs3!G87="NE-PL-PVC-42/2mm",(Užs3!E87/1000)*Užs3!L87,0)+(IF(Užs3!I87="NE-PL-PVC-42/2mm",(Užs3!H87/1000)*Užs3!L87,0)+(IF(Užs3!J87="NE-PL-PVC-42/2mm",(Užs3!H87/1000)*Užs3!L87,0)))))</f>
        <v>0</v>
      </c>
      <c r="AR48" s="79"/>
    </row>
    <row r="49" spans="1:44" ht="16.8">
      <c r="A49" s="79"/>
      <c r="B49" s="79"/>
      <c r="C49" s="95"/>
      <c r="D49" s="79"/>
      <c r="E49" s="79"/>
      <c r="F49" s="79"/>
      <c r="G49" s="79"/>
      <c r="H49" s="79"/>
      <c r="I49" s="79"/>
      <c r="J49" s="79"/>
      <c r="K49" s="87">
        <v>48</v>
      </c>
      <c r="L49" s="88">
        <f>Užs3!L88</f>
        <v>0</v>
      </c>
      <c r="M49" s="89">
        <f>(Užs3!E88/1000)*(Užs3!H88/1000)*Užs3!L88</f>
        <v>0</v>
      </c>
      <c r="N49" s="90">
        <f>SUM(IF(Užs3!F88="MEL",(Užs3!E88/1000)*Užs3!L88,0)+(IF(Užs3!G88="MEL",(Užs3!E88/1000)*Užs3!L88,0)+(IF(Užs3!I88="MEL",(Užs3!H88/1000)*Užs3!L88,0)+(IF(Užs3!J88="MEL",(Užs3!H88/1000)*Užs3!L88,0)))))</f>
        <v>0</v>
      </c>
      <c r="O49" s="91">
        <f>SUM(IF(Užs3!F88="MEL-BALTAS",(Užs3!E88/1000)*Užs3!L88,0)+(IF(Užs3!G88="MEL-BALTAS",(Užs3!E88/1000)*Užs3!L88,0)+(IF(Užs3!I88="MEL-BALTAS",(Užs3!H88/1000)*Užs3!L88,0)+(IF(Užs3!J88="MEL-BALTAS",(Užs3!H88/1000)*Užs3!L88,0)))))</f>
        <v>0</v>
      </c>
      <c r="P49" s="91">
        <f>SUM(IF(Užs3!F88="MEL-PILKAS",(Užs3!E88/1000)*Užs3!L88,0)+(IF(Užs3!G88="MEL-PILKAS",(Užs3!E88/1000)*Užs3!L88,0)+(IF(Užs3!I88="MEL-PILKAS",(Užs3!H88/1000)*Užs3!L88,0)+(IF(Užs3!J88="MEL-PILKAS",(Užs3!H88/1000)*Užs3!L88,0)))))</f>
        <v>0</v>
      </c>
      <c r="Q49" s="91">
        <f>SUM(IF(Užs3!F88="MEL-KLIENTO",(Užs3!E88/1000)*Užs3!L88,0)+(IF(Užs3!G88="MEL-KLIENTO",(Užs3!E88/1000)*Užs3!L88,0)+(IF(Užs3!I88="MEL-KLIENTO",(Užs3!H88/1000)*Užs3!L88,0)+(IF(Užs3!J88="MEL-KLIENTO",(Užs3!H88/1000)*Užs3!L88,0)))))</f>
        <v>0</v>
      </c>
      <c r="R49" s="91">
        <f>SUM(IF(Užs3!F88="MEL-NE-PL",(Užs3!E88/1000)*Užs3!L88,0)+(IF(Užs3!G88="MEL-NE-PL",(Užs3!E88/1000)*Užs3!L88,0)+(IF(Užs3!I88="MEL-NE-PL",(Užs3!H88/1000)*Užs3!L88,0)+(IF(Užs3!J88="MEL-NE-PL",(Užs3!H88/1000)*Užs3!L88,0)))))</f>
        <v>0</v>
      </c>
      <c r="S49" s="91">
        <f>SUM(IF(Užs3!F88="MEL-40mm",(Užs3!E88/1000)*Užs3!L88,0)+(IF(Užs3!G88="MEL-40mm",(Užs3!E88/1000)*Užs3!L88,0)+(IF(Užs3!I88="MEL-40mm",(Užs3!H88/1000)*Užs3!L88,0)+(IF(Užs3!J88="MEL-40mm",(Užs3!H88/1000)*Užs3!L88,0)))))</f>
        <v>0</v>
      </c>
      <c r="T49" s="92">
        <f>SUM(IF(Užs3!F88="PVC-04mm",(Užs3!E88/1000)*Užs3!L88,0)+(IF(Užs3!G88="PVC-04mm",(Užs3!E88/1000)*Užs3!L88,0)+(IF(Užs3!I88="PVC-04mm",(Užs3!H88/1000)*Užs3!L88,0)+(IF(Užs3!J88="PVC-04mm",(Užs3!H88/1000)*Užs3!L88,0)))))</f>
        <v>0</v>
      </c>
      <c r="U49" s="92">
        <f>SUM(IF(Užs3!F88="PVC-06mm",(Užs3!E88/1000)*Užs3!L88,0)+(IF(Užs3!G88="PVC-06mm",(Užs3!E88/1000)*Užs3!L88,0)+(IF(Užs3!I88="PVC-06mm",(Užs3!H88/1000)*Užs3!L88,0)+(IF(Užs3!J88="PVC-06mm",(Užs3!H88/1000)*Užs3!L88,0)))))</f>
        <v>0</v>
      </c>
      <c r="V49" s="92">
        <f>SUM(IF(Užs3!F88="PVC-08mm",(Užs3!E88/1000)*Užs3!L88,0)+(IF(Užs3!G88="PVC-08mm",(Užs3!E88/1000)*Užs3!L88,0)+(IF(Užs3!I88="PVC-08mm",(Užs3!H88/1000)*Užs3!L88,0)+(IF(Užs3!J88="PVC-08mm",(Užs3!H88/1000)*Užs3!L88,0)))))</f>
        <v>0</v>
      </c>
      <c r="W49" s="92">
        <f>SUM(IF(Užs3!F88="PVC-1mm",(Užs3!E88/1000)*Užs3!L88,0)+(IF(Užs3!G88="PVC-1mm",(Užs3!E88/1000)*Užs3!L88,0)+(IF(Užs3!I88="PVC-1mm",(Užs3!H88/1000)*Užs3!L88,0)+(IF(Užs3!J88="PVC-1mm",(Užs3!H88/1000)*Užs3!L88,0)))))</f>
        <v>0</v>
      </c>
      <c r="X49" s="92">
        <f>SUM(IF(Užs3!F88="PVC-2mm",(Užs3!E88/1000)*Užs3!L88,0)+(IF(Užs3!G88="PVC-2mm",(Užs3!E88/1000)*Užs3!L88,0)+(IF(Užs3!I88="PVC-2mm",(Užs3!H88/1000)*Užs3!L88,0)+(IF(Užs3!J88="PVC-2mm",(Užs3!H88/1000)*Užs3!L88,0)))))</f>
        <v>0</v>
      </c>
      <c r="Y49" s="92">
        <f>SUM(IF(Užs3!F88="PVC-42/2mm",(Užs3!E88/1000)*Užs3!L88,0)+(IF(Užs3!G88="PVC-42/2mm",(Užs3!E88/1000)*Užs3!L88,0)+(IF(Užs3!I88="PVC-42/2mm",(Užs3!H88/1000)*Užs3!L88,0)+(IF(Užs3!J88="PVC-42/2mm",(Užs3!H88/1000)*Užs3!L88,0)))))</f>
        <v>0</v>
      </c>
      <c r="Z49" s="313">
        <f>SUM(IF(Užs3!F88="BESIULIS-08mm",(Užs3!E88/1000)*Užs3!L88,0)+(IF(Užs3!G88="BESIULIS-08mm",(Užs3!E88/1000)*Užs3!L88,0)+(IF(Užs3!I88="BESIULIS-08mm",(Užs3!H88/1000)*Užs3!L88,0)+(IF(Užs3!J88="BESIULIS-08mm",(Užs3!H88/1000)*Užs3!L88,0)))))</f>
        <v>0</v>
      </c>
      <c r="AA49" s="313">
        <f>SUM(IF(Užs3!F88="BESIULIS-1mm",(Užs3!E88/1000)*Užs3!L88,0)+(IF(Užs3!G88="BESIULIS-1mm",(Užs3!E88/1000)*Užs3!L88,0)+(IF(Užs3!I88="BESIULIS-1mm",(Užs3!H88/1000)*Užs3!L88,0)+(IF(Užs3!J88="BESIULIS-1mm",(Užs3!H88/1000)*Užs3!L88,0)))))</f>
        <v>0</v>
      </c>
      <c r="AB49" s="313">
        <f>SUM(IF(Užs3!F88="BESIULIS-2mm",(Užs3!E88/1000)*Užs3!L88,0)+(IF(Užs3!G88="BESIULIS-2mm",(Užs3!E88/1000)*Užs3!L88,0)+(IF(Užs3!I88="BESIULIS-2mm",(Užs3!H88/1000)*Užs3!L88,0)+(IF(Užs3!J88="BESIULIS-2mm",(Užs3!H88/1000)*Užs3!L88,0)))))</f>
        <v>0</v>
      </c>
      <c r="AC49" s="93">
        <f>SUM(IF(Užs3!F88="KLIEN-PVC-04mm",(Užs3!E88/1000)*Užs3!L88,0)+(IF(Užs3!G88="KLIEN-PVC-04mm",(Užs3!E88/1000)*Užs3!L88,0)+(IF(Užs3!I88="KLIEN-PVC-04mm",(Užs3!H88/1000)*Užs3!L88,0)+(IF(Užs3!J88="KLIEN-PVC-04mm",(Užs3!H88/1000)*Užs3!L88,0)))))</f>
        <v>0</v>
      </c>
      <c r="AD49" s="93">
        <f>SUM(IF(Užs3!F88="KLIEN-PVC-06mm",(Užs3!E88/1000)*Užs3!L88,0)+(IF(Užs3!G88="KLIEN-PVC-06mm",(Užs3!E88/1000)*Užs3!L88,0)+(IF(Užs3!I88="KLIEN-PVC-06mm",(Užs3!H88/1000)*Užs3!L88,0)+(IF(Užs3!J88="KLIEN-PVC-06mm",(Užs3!H88/1000)*Užs3!L88,0)))))</f>
        <v>0</v>
      </c>
      <c r="AE49" s="93">
        <f>SUM(IF(Užs3!F88="KLIEN-PVC-08mm",(Užs3!E88/1000)*Užs3!L88,0)+(IF(Užs3!G88="KLIEN-PVC-08mm",(Užs3!E88/1000)*Užs3!L88,0)+(IF(Užs3!I88="KLIEN-PVC-08mm",(Užs3!H88/1000)*Užs3!L88,0)+(IF(Užs3!J88="KLIEN-PVC-08mm",(Užs3!H88/1000)*Užs3!L88,0)))))</f>
        <v>0</v>
      </c>
      <c r="AF49" s="93">
        <f>SUM(IF(Užs3!F88="KLIEN-PVC-1mm",(Užs3!E88/1000)*Užs3!L88,0)+(IF(Užs3!G88="KLIEN-PVC-1mm",(Užs3!E88/1000)*Užs3!L88,0)+(IF(Užs3!I88="KLIEN-PVC-1mm",(Užs3!H88/1000)*Užs3!L88,0)+(IF(Užs3!J88="KLIEN-PVC-1mm",(Užs3!H88/1000)*Užs3!L88,0)))))</f>
        <v>0</v>
      </c>
      <c r="AG49" s="93">
        <f>SUM(IF(Užs3!F88="KLIEN-PVC-2mm",(Užs3!E88/1000)*Užs3!L88,0)+(IF(Užs3!G88="KLIEN-PVC-2mm",(Užs3!E88/1000)*Užs3!L88,0)+(IF(Užs3!I88="KLIEN-PVC-2mm",(Užs3!H88/1000)*Užs3!L88,0)+(IF(Užs3!J88="KLIEN-PVC-2mm",(Užs3!H88/1000)*Užs3!L88,0)))))</f>
        <v>0</v>
      </c>
      <c r="AH49" s="93">
        <f>SUM(IF(Užs3!F88="KLIEN-PVC-42/2mm",(Užs3!E88/1000)*Užs3!L88,0)+(IF(Užs3!G88="KLIEN-PVC-42/2mm",(Užs3!E88/1000)*Užs3!L88,0)+(IF(Užs3!I88="KLIEN-PVC-42/2mm",(Užs3!H88/1000)*Užs3!L88,0)+(IF(Užs3!J88="KLIEN-PVC-42/2mm",(Užs3!H88/1000)*Užs3!L88,0)))))</f>
        <v>0</v>
      </c>
      <c r="AI49" s="315">
        <f>SUM(IF(Užs3!F88="KLIEN-BESIUL-08mm",(Užs3!E88/1000)*Užs3!L88,0)+(IF(Užs3!G88="KLIEN-BESIUL-08mm",(Užs3!E88/1000)*Užs3!L88,0)+(IF(Užs3!I88="KLIEN-BESIUL-08mm",(Užs3!H88/1000)*Užs3!L88,0)+(IF(Užs3!J88="KLIEN-BESIUL-08mm",(Užs3!H88/1000)*Užs3!L88,0)))))</f>
        <v>0</v>
      </c>
      <c r="AJ49" s="315">
        <f>SUM(IF(Užs3!F88="KLIEN-BESIUL-1mm",(Užs3!E88/1000)*Užs3!L88,0)+(IF(Užs3!G88="KLIEN-BESIUL-1mm",(Užs3!E88/1000)*Užs3!L88,0)+(IF(Užs3!I88="KLIEN-BESIUL-1mm",(Užs3!H88/1000)*Užs3!L88,0)+(IF(Užs3!J88="KLIEN-BESIUL-1mm",(Užs3!H88/1000)*Užs3!L88,0)))))</f>
        <v>0</v>
      </c>
      <c r="AK49" s="315">
        <f>SUM(IF(Užs3!F88="KLIEN-BESIUL-2mm",(Užs3!E88/1000)*Užs3!L88,0)+(IF(Užs3!G88="KLIEN-BESIUL-2mm",(Užs3!E88/1000)*Užs3!L88,0)+(IF(Užs3!I88="KLIEN-BESIUL-2mm",(Užs3!H88/1000)*Užs3!L88,0)+(IF(Užs3!J88="KLIEN-BESIUL-2mm",(Užs3!H88/1000)*Užs3!L88,0)))))</f>
        <v>0</v>
      </c>
      <c r="AL49" s="94">
        <f>SUM(IF(Užs3!F88="NE-PL-PVC-04mm",(Užs3!E88/1000)*Užs3!L88,0)+(IF(Užs3!G88="NE-PL-PVC-04mm",(Užs3!E88/1000)*Užs3!L88,0)+(IF(Užs3!I88="NE-PL-PVC-04mm",(Užs3!H88/1000)*Užs3!L88,0)+(IF(Užs3!J88="NE-PL-PVC-04mm",(Užs3!H88/1000)*Užs3!L88,0)))))</f>
        <v>0</v>
      </c>
      <c r="AM49" s="94">
        <f>SUM(IF(Užs3!F88="NE-PL-PVC-06mm",(Užs3!E88/1000)*Užs3!L88,0)+(IF(Užs3!G88="NE-PL-PVC-06mm",(Užs3!E88/1000)*Užs3!L88,0)+(IF(Užs3!I88="NE-PL-PVC-06mm",(Užs3!H88/1000)*Užs3!L88,0)+(IF(Užs3!J88="NE-PL-PVC-06mm",(Užs3!H88/1000)*Užs3!L88,0)))))</f>
        <v>0</v>
      </c>
      <c r="AN49" s="94">
        <f>SUM(IF(Užs3!F88="NE-PL-PVC-08mm",(Užs3!E88/1000)*Užs3!L88,0)+(IF(Užs3!G88="NE-PL-PVC-08mm",(Užs3!E88/1000)*Užs3!L88,0)+(IF(Užs3!I88="NE-PL-PVC-08mm",(Užs3!H88/1000)*Užs3!L88,0)+(IF(Užs3!J88="NE-PL-PVC-08mm",(Užs3!H88/1000)*Užs3!L88,0)))))</f>
        <v>0</v>
      </c>
      <c r="AO49" s="94">
        <f>SUM(IF(Užs3!F88="NE-PL-PVC-1mm",(Užs3!E88/1000)*Užs3!L88,0)+(IF(Užs3!G88="NE-PL-PVC-1mm",(Užs3!E88/1000)*Užs3!L88,0)+(IF(Užs3!I88="NE-PL-PVC-1mm",(Užs3!H88/1000)*Užs3!L88,0)+(IF(Užs3!J88="NE-PL-PVC-1mm",(Užs3!H88/1000)*Užs3!L88,0)))))</f>
        <v>0</v>
      </c>
      <c r="AP49" s="94">
        <f>SUM(IF(Užs3!F88="NE-PL-PVC-2mm",(Užs3!E88/1000)*Užs3!L88,0)+(IF(Užs3!G88="NE-PL-PVC-2mm",(Užs3!E88/1000)*Užs3!L88,0)+(IF(Užs3!I88="NE-PL-PVC-2mm",(Užs3!H88/1000)*Užs3!L88,0)+(IF(Užs3!J88="NE-PL-PVC-2mm",(Užs3!H88/1000)*Užs3!L88,0)))))</f>
        <v>0</v>
      </c>
      <c r="AQ49" s="94">
        <f>SUM(IF(Užs3!F88="NE-PL-PVC-42/2mm",(Užs3!E88/1000)*Užs3!L88,0)+(IF(Užs3!G88="NE-PL-PVC-42/2mm",(Užs3!E88/1000)*Užs3!L88,0)+(IF(Užs3!I88="NE-PL-PVC-42/2mm",(Užs3!H88/1000)*Užs3!L88,0)+(IF(Užs3!J88="NE-PL-PVC-42/2mm",(Užs3!H88/1000)*Užs3!L88,0)))))</f>
        <v>0</v>
      </c>
      <c r="AR49" s="79"/>
    </row>
    <row r="50" spans="1:44" ht="16.8">
      <c r="A50" s="79"/>
      <c r="B50" s="79"/>
      <c r="C50" s="95"/>
      <c r="D50" s="79"/>
      <c r="E50" s="79"/>
      <c r="F50" s="79"/>
      <c r="G50" s="79"/>
      <c r="H50" s="79"/>
      <c r="I50" s="79"/>
      <c r="J50" s="79"/>
      <c r="K50" s="87">
        <v>49</v>
      </c>
      <c r="L50" s="88">
        <f>Užs3!L89</f>
        <v>0</v>
      </c>
      <c r="M50" s="89">
        <f>(Užs3!E89/1000)*(Užs3!H89/1000)*Užs3!L89</f>
        <v>0</v>
      </c>
      <c r="N50" s="90">
        <f>SUM(IF(Užs3!F89="MEL",(Užs3!E89/1000)*Užs3!L89,0)+(IF(Užs3!G89="MEL",(Užs3!E89/1000)*Užs3!L89,0)+(IF(Užs3!I89="MEL",(Užs3!H89/1000)*Užs3!L89,0)+(IF(Užs3!J89="MEL",(Užs3!H89/1000)*Užs3!L89,0)))))</f>
        <v>0</v>
      </c>
      <c r="O50" s="91">
        <f>SUM(IF(Užs3!F89="MEL-BALTAS",(Užs3!E89/1000)*Užs3!L89,0)+(IF(Užs3!G89="MEL-BALTAS",(Užs3!E89/1000)*Užs3!L89,0)+(IF(Užs3!I89="MEL-BALTAS",(Užs3!H89/1000)*Užs3!L89,0)+(IF(Užs3!J89="MEL-BALTAS",(Užs3!H89/1000)*Užs3!L89,0)))))</f>
        <v>0</v>
      </c>
      <c r="P50" s="91">
        <f>SUM(IF(Užs3!F89="MEL-PILKAS",(Užs3!E89/1000)*Užs3!L89,0)+(IF(Užs3!G89="MEL-PILKAS",(Užs3!E89/1000)*Užs3!L89,0)+(IF(Užs3!I89="MEL-PILKAS",(Užs3!H89/1000)*Užs3!L89,0)+(IF(Užs3!J89="MEL-PILKAS",(Užs3!H89/1000)*Užs3!L89,0)))))</f>
        <v>0</v>
      </c>
      <c r="Q50" s="91">
        <f>SUM(IF(Užs3!F89="MEL-KLIENTO",(Užs3!E89/1000)*Užs3!L89,0)+(IF(Užs3!G89="MEL-KLIENTO",(Užs3!E89/1000)*Užs3!L89,0)+(IF(Užs3!I89="MEL-KLIENTO",(Užs3!H89/1000)*Užs3!L89,0)+(IF(Užs3!J89="MEL-KLIENTO",(Užs3!H89/1000)*Užs3!L89,0)))))</f>
        <v>0</v>
      </c>
      <c r="R50" s="91">
        <f>SUM(IF(Užs3!F89="MEL-NE-PL",(Užs3!E89/1000)*Užs3!L89,0)+(IF(Užs3!G89="MEL-NE-PL",(Užs3!E89/1000)*Užs3!L89,0)+(IF(Užs3!I89="MEL-NE-PL",(Užs3!H89/1000)*Užs3!L89,0)+(IF(Užs3!J89="MEL-NE-PL",(Užs3!H89/1000)*Užs3!L89,0)))))</f>
        <v>0</v>
      </c>
      <c r="S50" s="91">
        <f>SUM(IF(Užs3!F89="MEL-40mm",(Užs3!E89/1000)*Užs3!L89,0)+(IF(Užs3!G89="MEL-40mm",(Užs3!E89/1000)*Užs3!L89,0)+(IF(Užs3!I89="MEL-40mm",(Užs3!H89/1000)*Užs3!L89,0)+(IF(Užs3!J89="MEL-40mm",(Užs3!H89/1000)*Užs3!L89,0)))))</f>
        <v>0</v>
      </c>
      <c r="T50" s="92">
        <f>SUM(IF(Užs3!F89="PVC-04mm",(Užs3!E89/1000)*Užs3!L89,0)+(IF(Užs3!G89="PVC-04mm",(Užs3!E89/1000)*Užs3!L89,0)+(IF(Užs3!I89="PVC-04mm",(Užs3!H89/1000)*Užs3!L89,0)+(IF(Užs3!J89="PVC-04mm",(Užs3!H89/1000)*Užs3!L89,0)))))</f>
        <v>0</v>
      </c>
      <c r="U50" s="92">
        <f>SUM(IF(Užs3!F89="PVC-06mm",(Užs3!E89/1000)*Užs3!L89,0)+(IF(Užs3!G89="PVC-06mm",(Užs3!E89/1000)*Užs3!L89,0)+(IF(Užs3!I89="PVC-06mm",(Užs3!H89/1000)*Užs3!L89,0)+(IF(Užs3!J89="PVC-06mm",(Užs3!H89/1000)*Užs3!L89,0)))))</f>
        <v>0</v>
      </c>
      <c r="V50" s="92">
        <f>SUM(IF(Užs3!F89="PVC-08mm",(Užs3!E89/1000)*Užs3!L89,0)+(IF(Užs3!G89="PVC-08mm",(Užs3!E89/1000)*Užs3!L89,0)+(IF(Užs3!I89="PVC-08mm",(Užs3!H89/1000)*Užs3!L89,0)+(IF(Užs3!J89="PVC-08mm",(Užs3!H89/1000)*Užs3!L89,0)))))</f>
        <v>0</v>
      </c>
      <c r="W50" s="92">
        <f>SUM(IF(Užs3!F89="PVC-1mm",(Užs3!E89/1000)*Užs3!L89,0)+(IF(Užs3!G89="PVC-1mm",(Užs3!E89/1000)*Užs3!L89,0)+(IF(Užs3!I89="PVC-1mm",(Užs3!H89/1000)*Užs3!L89,0)+(IF(Užs3!J89="PVC-1mm",(Užs3!H89/1000)*Užs3!L89,0)))))</f>
        <v>0</v>
      </c>
      <c r="X50" s="92">
        <f>SUM(IF(Užs3!F89="PVC-2mm",(Užs3!E89/1000)*Užs3!L89,0)+(IF(Užs3!G89="PVC-2mm",(Užs3!E89/1000)*Užs3!L89,0)+(IF(Užs3!I89="PVC-2mm",(Užs3!H89/1000)*Užs3!L89,0)+(IF(Užs3!J89="PVC-2mm",(Užs3!H89/1000)*Užs3!L89,0)))))</f>
        <v>0</v>
      </c>
      <c r="Y50" s="92">
        <f>SUM(IF(Užs3!F89="PVC-42/2mm",(Užs3!E89/1000)*Užs3!L89,0)+(IF(Užs3!G89="PVC-42/2mm",(Užs3!E89/1000)*Užs3!L89,0)+(IF(Užs3!I89="PVC-42/2mm",(Užs3!H89/1000)*Užs3!L89,0)+(IF(Užs3!J89="PVC-42/2mm",(Užs3!H89/1000)*Užs3!L89,0)))))</f>
        <v>0</v>
      </c>
      <c r="Z50" s="313">
        <f>SUM(IF(Užs3!F89="BESIULIS-08mm",(Užs3!E89/1000)*Užs3!L89,0)+(IF(Užs3!G89="BESIULIS-08mm",(Užs3!E89/1000)*Užs3!L89,0)+(IF(Užs3!I89="BESIULIS-08mm",(Užs3!H89/1000)*Užs3!L89,0)+(IF(Užs3!J89="BESIULIS-08mm",(Užs3!H89/1000)*Užs3!L89,0)))))</f>
        <v>0</v>
      </c>
      <c r="AA50" s="313">
        <f>SUM(IF(Užs3!F89="BESIULIS-1mm",(Užs3!E89/1000)*Užs3!L89,0)+(IF(Užs3!G89="BESIULIS-1mm",(Užs3!E89/1000)*Užs3!L89,0)+(IF(Užs3!I89="BESIULIS-1mm",(Užs3!H89/1000)*Užs3!L89,0)+(IF(Užs3!J89="BESIULIS-1mm",(Užs3!H89/1000)*Užs3!L89,0)))))</f>
        <v>0</v>
      </c>
      <c r="AB50" s="313">
        <f>SUM(IF(Užs3!F89="BESIULIS-2mm",(Užs3!E89/1000)*Užs3!L89,0)+(IF(Užs3!G89="BESIULIS-2mm",(Užs3!E89/1000)*Užs3!L89,0)+(IF(Užs3!I89="BESIULIS-2mm",(Užs3!H89/1000)*Užs3!L89,0)+(IF(Užs3!J89="BESIULIS-2mm",(Užs3!H89/1000)*Užs3!L89,0)))))</f>
        <v>0</v>
      </c>
      <c r="AC50" s="93">
        <f>SUM(IF(Užs3!F89="KLIEN-PVC-04mm",(Užs3!E89/1000)*Užs3!L89,0)+(IF(Užs3!G89="KLIEN-PVC-04mm",(Užs3!E89/1000)*Užs3!L89,0)+(IF(Užs3!I89="KLIEN-PVC-04mm",(Užs3!H89/1000)*Užs3!L89,0)+(IF(Užs3!J89="KLIEN-PVC-04mm",(Užs3!H89/1000)*Užs3!L89,0)))))</f>
        <v>0</v>
      </c>
      <c r="AD50" s="93">
        <f>SUM(IF(Užs3!F89="KLIEN-PVC-06mm",(Užs3!E89/1000)*Užs3!L89,0)+(IF(Užs3!G89="KLIEN-PVC-06mm",(Užs3!E89/1000)*Užs3!L89,0)+(IF(Užs3!I89="KLIEN-PVC-06mm",(Užs3!H89/1000)*Užs3!L89,0)+(IF(Užs3!J89="KLIEN-PVC-06mm",(Užs3!H89/1000)*Užs3!L89,0)))))</f>
        <v>0</v>
      </c>
      <c r="AE50" s="93">
        <f>SUM(IF(Užs3!F89="KLIEN-PVC-08mm",(Užs3!E89/1000)*Užs3!L89,0)+(IF(Užs3!G89="KLIEN-PVC-08mm",(Užs3!E89/1000)*Užs3!L89,0)+(IF(Užs3!I89="KLIEN-PVC-08mm",(Užs3!H89/1000)*Užs3!L89,0)+(IF(Užs3!J89="KLIEN-PVC-08mm",(Užs3!H89/1000)*Užs3!L89,0)))))</f>
        <v>0</v>
      </c>
      <c r="AF50" s="93">
        <f>SUM(IF(Užs3!F89="KLIEN-PVC-1mm",(Užs3!E89/1000)*Užs3!L89,0)+(IF(Užs3!G89="KLIEN-PVC-1mm",(Užs3!E89/1000)*Užs3!L89,0)+(IF(Užs3!I89="KLIEN-PVC-1mm",(Užs3!H89/1000)*Užs3!L89,0)+(IF(Užs3!J89="KLIEN-PVC-1mm",(Užs3!H89/1000)*Užs3!L89,0)))))</f>
        <v>0</v>
      </c>
      <c r="AG50" s="93">
        <f>SUM(IF(Užs3!F89="KLIEN-PVC-2mm",(Užs3!E89/1000)*Užs3!L89,0)+(IF(Užs3!G89="KLIEN-PVC-2mm",(Užs3!E89/1000)*Užs3!L89,0)+(IF(Užs3!I89="KLIEN-PVC-2mm",(Užs3!H89/1000)*Užs3!L89,0)+(IF(Užs3!J89="KLIEN-PVC-2mm",(Užs3!H89/1000)*Užs3!L89,0)))))</f>
        <v>0</v>
      </c>
      <c r="AH50" s="93">
        <f>SUM(IF(Užs3!F89="KLIEN-PVC-42/2mm",(Užs3!E89/1000)*Užs3!L89,0)+(IF(Užs3!G89="KLIEN-PVC-42/2mm",(Užs3!E89/1000)*Užs3!L89,0)+(IF(Užs3!I89="KLIEN-PVC-42/2mm",(Užs3!H89/1000)*Užs3!L89,0)+(IF(Užs3!J89="KLIEN-PVC-42/2mm",(Užs3!H89/1000)*Užs3!L89,0)))))</f>
        <v>0</v>
      </c>
      <c r="AI50" s="315">
        <f>SUM(IF(Užs3!F89="KLIEN-BESIUL-08mm",(Užs3!E89/1000)*Užs3!L89,0)+(IF(Užs3!G89="KLIEN-BESIUL-08mm",(Užs3!E89/1000)*Užs3!L89,0)+(IF(Užs3!I89="KLIEN-BESIUL-08mm",(Užs3!H89/1000)*Užs3!L89,0)+(IF(Užs3!J89="KLIEN-BESIUL-08mm",(Užs3!H89/1000)*Užs3!L89,0)))))</f>
        <v>0</v>
      </c>
      <c r="AJ50" s="315">
        <f>SUM(IF(Užs3!F89="KLIEN-BESIUL-1mm",(Užs3!E89/1000)*Užs3!L89,0)+(IF(Užs3!G89="KLIEN-BESIUL-1mm",(Užs3!E89/1000)*Užs3!L89,0)+(IF(Užs3!I89="KLIEN-BESIUL-1mm",(Užs3!H89/1000)*Užs3!L89,0)+(IF(Užs3!J89="KLIEN-BESIUL-1mm",(Užs3!H89/1000)*Užs3!L89,0)))))</f>
        <v>0</v>
      </c>
      <c r="AK50" s="315">
        <f>SUM(IF(Užs3!F89="KLIEN-BESIUL-2mm",(Užs3!E89/1000)*Užs3!L89,0)+(IF(Užs3!G89="KLIEN-BESIUL-2mm",(Užs3!E89/1000)*Užs3!L89,0)+(IF(Užs3!I89="KLIEN-BESIUL-2mm",(Užs3!H89/1000)*Užs3!L89,0)+(IF(Užs3!J89="KLIEN-BESIUL-2mm",(Užs3!H89/1000)*Užs3!L89,0)))))</f>
        <v>0</v>
      </c>
      <c r="AL50" s="94">
        <f>SUM(IF(Užs3!F89="NE-PL-PVC-04mm",(Užs3!E89/1000)*Užs3!L89,0)+(IF(Užs3!G89="NE-PL-PVC-04mm",(Užs3!E89/1000)*Užs3!L89,0)+(IF(Užs3!I89="NE-PL-PVC-04mm",(Užs3!H89/1000)*Užs3!L89,0)+(IF(Užs3!J89="NE-PL-PVC-04mm",(Užs3!H89/1000)*Užs3!L89,0)))))</f>
        <v>0</v>
      </c>
      <c r="AM50" s="94">
        <f>SUM(IF(Užs3!F89="NE-PL-PVC-06mm",(Užs3!E89/1000)*Užs3!L89,0)+(IF(Užs3!G89="NE-PL-PVC-06mm",(Užs3!E89/1000)*Užs3!L89,0)+(IF(Užs3!I89="NE-PL-PVC-06mm",(Užs3!H89/1000)*Užs3!L89,0)+(IF(Užs3!J89="NE-PL-PVC-06mm",(Užs3!H89/1000)*Užs3!L89,0)))))</f>
        <v>0</v>
      </c>
      <c r="AN50" s="94">
        <f>SUM(IF(Užs3!F89="NE-PL-PVC-08mm",(Užs3!E89/1000)*Užs3!L89,0)+(IF(Užs3!G89="NE-PL-PVC-08mm",(Užs3!E89/1000)*Užs3!L89,0)+(IF(Užs3!I89="NE-PL-PVC-08mm",(Užs3!H89/1000)*Užs3!L89,0)+(IF(Užs3!J89="NE-PL-PVC-08mm",(Užs3!H89/1000)*Užs3!L89,0)))))</f>
        <v>0</v>
      </c>
      <c r="AO50" s="94">
        <f>SUM(IF(Užs3!F89="NE-PL-PVC-1mm",(Užs3!E89/1000)*Užs3!L89,0)+(IF(Užs3!G89="NE-PL-PVC-1mm",(Užs3!E89/1000)*Užs3!L89,0)+(IF(Užs3!I89="NE-PL-PVC-1mm",(Užs3!H89/1000)*Užs3!L89,0)+(IF(Užs3!J89="NE-PL-PVC-1mm",(Užs3!H89/1000)*Užs3!L89,0)))))</f>
        <v>0</v>
      </c>
      <c r="AP50" s="94">
        <f>SUM(IF(Užs3!F89="NE-PL-PVC-2mm",(Užs3!E89/1000)*Užs3!L89,0)+(IF(Užs3!G89="NE-PL-PVC-2mm",(Užs3!E89/1000)*Užs3!L89,0)+(IF(Užs3!I89="NE-PL-PVC-2mm",(Užs3!H89/1000)*Užs3!L89,0)+(IF(Užs3!J89="NE-PL-PVC-2mm",(Užs3!H89/1000)*Užs3!L89,0)))))</f>
        <v>0</v>
      </c>
      <c r="AQ50" s="94">
        <f>SUM(IF(Užs3!F89="NE-PL-PVC-42/2mm",(Užs3!E89/1000)*Užs3!L89,0)+(IF(Užs3!G89="NE-PL-PVC-42/2mm",(Užs3!E89/1000)*Užs3!L89,0)+(IF(Užs3!I89="NE-PL-PVC-42/2mm",(Užs3!H89/1000)*Užs3!L89,0)+(IF(Užs3!J89="NE-PL-PVC-42/2mm",(Užs3!H89/1000)*Užs3!L89,0)))))</f>
        <v>0</v>
      </c>
      <c r="AR50" s="79"/>
    </row>
    <row r="51" spans="1:44" ht="16.8">
      <c r="A51" s="79"/>
      <c r="B51" s="79"/>
      <c r="C51" s="95"/>
      <c r="D51" s="79"/>
      <c r="E51" s="79"/>
      <c r="F51" s="79"/>
      <c r="G51" s="79"/>
      <c r="H51" s="79"/>
      <c r="I51" s="79"/>
      <c r="J51" s="79"/>
      <c r="K51" s="87">
        <v>50</v>
      </c>
      <c r="L51" s="88">
        <f>Užs3!L90</f>
        <v>0</v>
      </c>
      <c r="M51" s="89">
        <f>(Užs3!E90/1000)*(Užs3!H90/1000)*Užs3!L90</f>
        <v>0</v>
      </c>
      <c r="N51" s="90">
        <f>SUM(IF(Užs3!F90="MEL",(Užs3!E90/1000)*Užs3!L90,0)+(IF(Užs3!G90="MEL",(Užs3!E90/1000)*Užs3!L90,0)+(IF(Užs3!I90="MEL",(Užs3!H90/1000)*Užs3!L90,0)+(IF(Užs3!J90="MEL",(Užs3!H90/1000)*Užs3!L90,0)))))</f>
        <v>0</v>
      </c>
      <c r="O51" s="91">
        <f>SUM(IF(Užs3!F90="MEL-BALTAS",(Užs3!E90/1000)*Užs3!L90,0)+(IF(Užs3!G90="MEL-BALTAS",(Užs3!E90/1000)*Užs3!L90,0)+(IF(Užs3!I90="MEL-BALTAS",(Užs3!H90/1000)*Užs3!L90,0)+(IF(Užs3!J90="MEL-BALTAS",(Užs3!H90/1000)*Užs3!L90,0)))))</f>
        <v>0</v>
      </c>
      <c r="P51" s="91">
        <f>SUM(IF(Užs3!F90="MEL-PILKAS",(Užs3!E90/1000)*Užs3!L90,0)+(IF(Užs3!G90="MEL-PILKAS",(Užs3!E90/1000)*Užs3!L90,0)+(IF(Užs3!I90="MEL-PILKAS",(Užs3!H90/1000)*Užs3!L90,0)+(IF(Užs3!J90="MEL-PILKAS",(Užs3!H90/1000)*Užs3!L90,0)))))</f>
        <v>0</v>
      </c>
      <c r="Q51" s="91">
        <f>SUM(IF(Užs3!F90="MEL-KLIENTO",(Užs3!E90/1000)*Užs3!L90,0)+(IF(Užs3!G90="MEL-KLIENTO",(Užs3!E90/1000)*Užs3!L90,0)+(IF(Užs3!I90="MEL-KLIENTO",(Užs3!H90/1000)*Užs3!L90,0)+(IF(Užs3!J90="MEL-KLIENTO",(Užs3!H90/1000)*Užs3!L90,0)))))</f>
        <v>0</v>
      </c>
      <c r="R51" s="91">
        <f>SUM(IF(Užs3!F90="MEL-NE-PL",(Užs3!E90/1000)*Užs3!L90,0)+(IF(Užs3!G90="MEL-NE-PL",(Užs3!E90/1000)*Užs3!L90,0)+(IF(Užs3!I90="MEL-NE-PL",(Užs3!H90/1000)*Užs3!L90,0)+(IF(Užs3!J90="MEL-NE-PL",(Užs3!H90/1000)*Užs3!L90,0)))))</f>
        <v>0</v>
      </c>
      <c r="S51" s="91">
        <f>SUM(IF(Užs3!F90="MEL-40mm",(Užs3!E90/1000)*Užs3!L90,0)+(IF(Užs3!G90="MEL-40mm",(Užs3!E90/1000)*Užs3!L90,0)+(IF(Užs3!I90="MEL-40mm",(Užs3!H90/1000)*Užs3!L90,0)+(IF(Užs3!J90="MEL-40mm",(Užs3!H90/1000)*Užs3!L90,0)))))</f>
        <v>0</v>
      </c>
      <c r="T51" s="92">
        <f>SUM(IF(Užs3!F90="PVC-04mm",(Užs3!E90/1000)*Užs3!L90,0)+(IF(Užs3!G90="PVC-04mm",(Užs3!E90/1000)*Užs3!L90,0)+(IF(Užs3!I90="PVC-04mm",(Užs3!H90/1000)*Užs3!L90,0)+(IF(Užs3!J90="PVC-04mm",(Užs3!H90/1000)*Užs3!L90,0)))))</f>
        <v>0</v>
      </c>
      <c r="U51" s="92">
        <f>SUM(IF(Užs3!F90="PVC-06mm",(Užs3!E90/1000)*Užs3!L90,0)+(IF(Užs3!G90="PVC-06mm",(Užs3!E90/1000)*Užs3!L90,0)+(IF(Užs3!I90="PVC-06mm",(Užs3!H90/1000)*Užs3!L90,0)+(IF(Užs3!J90="PVC-06mm",(Užs3!H90/1000)*Užs3!L90,0)))))</f>
        <v>0</v>
      </c>
      <c r="V51" s="92">
        <f>SUM(IF(Užs3!F90="PVC-08mm",(Užs3!E90/1000)*Užs3!L90,0)+(IF(Užs3!G90="PVC-08mm",(Užs3!E90/1000)*Užs3!L90,0)+(IF(Užs3!I90="PVC-08mm",(Užs3!H90/1000)*Užs3!L90,0)+(IF(Užs3!J90="PVC-08mm",(Užs3!H90/1000)*Užs3!L90,0)))))</f>
        <v>0</v>
      </c>
      <c r="W51" s="92">
        <f>SUM(IF(Užs3!F90="PVC-1mm",(Užs3!E90/1000)*Užs3!L90,0)+(IF(Užs3!G90="PVC-1mm",(Užs3!E90/1000)*Užs3!L90,0)+(IF(Užs3!I90="PVC-1mm",(Užs3!H90/1000)*Užs3!L90,0)+(IF(Užs3!J90="PVC-1mm",(Užs3!H90/1000)*Užs3!L90,0)))))</f>
        <v>0</v>
      </c>
      <c r="X51" s="92">
        <f>SUM(IF(Užs3!F90="PVC-2mm",(Užs3!E90/1000)*Užs3!L90,0)+(IF(Užs3!G90="PVC-2mm",(Užs3!E90/1000)*Užs3!L90,0)+(IF(Užs3!I90="PVC-2mm",(Užs3!H90/1000)*Užs3!L90,0)+(IF(Užs3!J90="PVC-2mm",(Užs3!H90/1000)*Užs3!L90,0)))))</f>
        <v>0</v>
      </c>
      <c r="Y51" s="92">
        <f>SUM(IF(Užs3!F90="PVC-42/2mm",(Užs3!E90/1000)*Užs3!L90,0)+(IF(Užs3!G90="PVC-42/2mm",(Užs3!E90/1000)*Užs3!L90,0)+(IF(Užs3!I90="PVC-42/2mm",(Užs3!H90/1000)*Užs3!L90,0)+(IF(Užs3!J90="PVC-42/2mm",(Užs3!H90/1000)*Užs3!L90,0)))))</f>
        <v>0</v>
      </c>
      <c r="Z51" s="313">
        <f>SUM(IF(Užs3!F90="BESIULIS-08mm",(Užs3!E90/1000)*Užs3!L90,0)+(IF(Užs3!G90="BESIULIS-08mm",(Užs3!E90/1000)*Užs3!L90,0)+(IF(Užs3!I90="BESIULIS-08mm",(Užs3!H90/1000)*Užs3!L90,0)+(IF(Užs3!J90="BESIULIS-08mm",(Užs3!H90/1000)*Užs3!L90,0)))))</f>
        <v>0</v>
      </c>
      <c r="AA51" s="313">
        <f>SUM(IF(Užs3!F90="BESIULIS-1mm",(Užs3!E90/1000)*Užs3!L90,0)+(IF(Užs3!G90="BESIULIS-1mm",(Užs3!E90/1000)*Užs3!L90,0)+(IF(Užs3!I90="BESIULIS-1mm",(Užs3!H90/1000)*Užs3!L90,0)+(IF(Užs3!J90="BESIULIS-1mm",(Užs3!H90/1000)*Užs3!L90,0)))))</f>
        <v>0</v>
      </c>
      <c r="AB51" s="313">
        <f>SUM(IF(Užs3!F90="BESIULIS-2mm",(Užs3!E90/1000)*Užs3!L90,0)+(IF(Užs3!G90="BESIULIS-2mm",(Užs3!E90/1000)*Užs3!L90,0)+(IF(Užs3!I90="BESIULIS-2mm",(Užs3!H90/1000)*Užs3!L90,0)+(IF(Užs3!J90="BESIULIS-2mm",(Užs3!H90/1000)*Užs3!L90,0)))))</f>
        <v>0</v>
      </c>
      <c r="AC51" s="93">
        <f>SUM(IF(Užs3!F90="KLIEN-PVC-04mm",(Užs3!E90/1000)*Užs3!L90,0)+(IF(Užs3!G90="KLIEN-PVC-04mm",(Užs3!E90/1000)*Užs3!L90,0)+(IF(Užs3!I90="KLIEN-PVC-04mm",(Užs3!H90/1000)*Užs3!L90,0)+(IF(Užs3!J90="KLIEN-PVC-04mm",(Užs3!H90/1000)*Užs3!L90,0)))))</f>
        <v>0</v>
      </c>
      <c r="AD51" s="93">
        <f>SUM(IF(Užs3!F90="KLIEN-PVC-06mm",(Užs3!E90/1000)*Užs3!L90,0)+(IF(Užs3!G90="KLIEN-PVC-06mm",(Užs3!E90/1000)*Užs3!L90,0)+(IF(Užs3!I90="KLIEN-PVC-06mm",(Užs3!H90/1000)*Užs3!L90,0)+(IF(Užs3!J90="KLIEN-PVC-06mm",(Užs3!H90/1000)*Užs3!L90,0)))))</f>
        <v>0</v>
      </c>
      <c r="AE51" s="93">
        <f>SUM(IF(Užs3!F90="KLIEN-PVC-08mm",(Užs3!E90/1000)*Užs3!L90,0)+(IF(Užs3!G90="KLIEN-PVC-08mm",(Užs3!E90/1000)*Užs3!L90,0)+(IF(Užs3!I90="KLIEN-PVC-08mm",(Užs3!H90/1000)*Užs3!L90,0)+(IF(Užs3!J90="KLIEN-PVC-08mm",(Užs3!H90/1000)*Užs3!L90,0)))))</f>
        <v>0</v>
      </c>
      <c r="AF51" s="93">
        <f>SUM(IF(Užs3!F90="KLIEN-PVC-1mm",(Užs3!E90/1000)*Užs3!L90,0)+(IF(Užs3!G90="KLIEN-PVC-1mm",(Užs3!E90/1000)*Užs3!L90,0)+(IF(Užs3!I90="KLIEN-PVC-1mm",(Užs3!H90/1000)*Užs3!L90,0)+(IF(Užs3!J90="KLIEN-PVC-1mm",(Užs3!H90/1000)*Užs3!L90,0)))))</f>
        <v>0</v>
      </c>
      <c r="AG51" s="93">
        <f>SUM(IF(Užs3!F90="KLIEN-PVC-2mm",(Užs3!E90/1000)*Užs3!L90,0)+(IF(Užs3!G90="KLIEN-PVC-2mm",(Užs3!E90/1000)*Užs3!L90,0)+(IF(Užs3!I90="KLIEN-PVC-2mm",(Užs3!H90/1000)*Užs3!L90,0)+(IF(Užs3!J90="KLIEN-PVC-2mm",(Užs3!H90/1000)*Užs3!L90,0)))))</f>
        <v>0</v>
      </c>
      <c r="AH51" s="93">
        <f>SUM(IF(Užs3!F90="KLIEN-PVC-42/2mm",(Užs3!E90/1000)*Užs3!L90,0)+(IF(Užs3!G90="KLIEN-PVC-42/2mm",(Užs3!E90/1000)*Užs3!L90,0)+(IF(Užs3!I90="KLIEN-PVC-42/2mm",(Užs3!H90/1000)*Užs3!L90,0)+(IF(Užs3!J90="KLIEN-PVC-42/2mm",(Užs3!H90/1000)*Užs3!L90,0)))))</f>
        <v>0</v>
      </c>
      <c r="AI51" s="315">
        <f>SUM(IF(Užs3!F90="KLIEN-BESIUL-08mm",(Užs3!E90/1000)*Užs3!L90,0)+(IF(Užs3!G90="KLIEN-BESIUL-08mm",(Užs3!E90/1000)*Užs3!L90,0)+(IF(Užs3!I90="KLIEN-BESIUL-08mm",(Užs3!H90/1000)*Užs3!L90,0)+(IF(Užs3!J90="KLIEN-BESIUL-08mm",(Užs3!H90/1000)*Užs3!L90,0)))))</f>
        <v>0</v>
      </c>
      <c r="AJ51" s="315">
        <f>SUM(IF(Užs3!F90="KLIEN-BESIUL-1mm",(Užs3!E90/1000)*Užs3!L90,0)+(IF(Užs3!G90="KLIEN-BESIUL-1mm",(Užs3!E90/1000)*Užs3!L90,0)+(IF(Užs3!I90="KLIEN-BESIUL-1mm",(Užs3!H90/1000)*Užs3!L90,0)+(IF(Užs3!J90="KLIEN-BESIUL-1mm",(Užs3!H90/1000)*Užs3!L90,0)))))</f>
        <v>0</v>
      </c>
      <c r="AK51" s="315">
        <f>SUM(IF(Užs3!F90="KLIEN-BESIUL-2mm",(Užs3!E90/1000)*Užs3!L90,0)+(IF(Užs3!G90="KLIEN-BESIUL-2mm",(Užs3!E90/1000)*Užs3!L90,0)+(IF(Užs3!I90="KLIEN-BESIUL-2mm",(Užs3!H90/1000)*Užs3!L90,0)+(IF(Užs3!J90="KLIEN-BESIUL-2mm",(Užs3!H90/1000)*Užs3!L90,0)))))</f>
        <v>0</v>
      </c>
      <c r="AL51" s="94">
        <f>SUM(IF(Užs3!F90="NE-PL-PVC-04mm",(Užs3!E90/1000)*Užs3!L90,0)+(IF(Užs3!G90="NE-PL-PVC-04mm",(Užs3!E90/1000)*Užs3!L90,0)+(IF(Užs3!I90="NE-PL-PVC-04mm",(Užs3!H90/1000)*Užs3!L90,0)+(IF(Užs3!J90="NE-PL-PVC-04mm",(Užs3!H90/1000)*Užs3!L90,0)))))</f>
        <v>0</v>
      </c>
      <c r="AM51" s="94">
        <f>SUM(IF(Užs3!F90="NE-PL-PVC-06mm",(Užs3!E90/1000)*Užs3!L90,0)+(IF(Užs3!G90="NE-PL-PVC-06mm",(Užs3!E90/1000)*Užs3!L90,0)+(IF(Užs3!I90="NE-PL-PVC-06mm",(Užs3!H90/1000)*Užs3!L90,0)+(IF(Užs3!J90="NE-PL-PVC-06mm",(Užs3!H90/1000)*Užs3!L90,0)))))</f>
        <v>0</v>
      </c>
      <c r="AN51" s="94">
        <f>SUM(IF(Užs3!F90="NE-PL-PVC-08mm",(Užs3!E90/1000)*Užs3!L90,0)+(IF(Užs3!G90="NE-PL-PVC-08mm",(Užs3!E90/1000)*Užs3!L90,0)+(IF(Užs3!I90="NE-PL-PVC-08mm",(Užs3!H90/1000)*Užs3!L90,0)+(IF(Užs3!J90="NE-PL-PVC-08mm",(Užs3!H90/1000)*Užs3!L90,0)))))</f>
        <v>0</v>
      </c>
      <c r="AO51" s="94">
        <f>SUM(IF(Užs3!F90="NE-PL-PVC-1mm",(Užs3!E90/1000)*Užs3!L90,0)+(IF(Užs3!G90="NE-PL-PVC-1mm",(Užs3!E90/1000)*Užs3!L90,0)+(IF(Užs3!I90="NE-PL-PVC-1mm",(Užs3!H90/1000)*Užs3!L90,0)+(IF(Užs3!J90="NE-PL-PVC-1mm",(Užs3!H90/1000)*Užs3!L90,0)))))</f>
        <v>0</v>
      </c>
      <c r="AP51" s="94">
        <f>SUM(IF(Užs3!F90="NE-PL-PVC-2mm",(Užs3!E90/1000)*Užs3!L90,0)+(IF(Užs3!G90="NE-PL-PVC-2mm",(Užs3!E90/1000)*Užs3!L90,0)+(IF(Užs3!I90="NE-PL-PVC-2mm",(Užs3!H90/1000)*Užs3!L90,0)+(IF(Užs3!J90="NE-PL-PVC-2mm",(Užs3!H90/1000)*Užs3!L90,0)))))</f>
        <v>0</v>
      </c>
      <c r="AQ51" s="94">
        <f>SUM(IF(Užs3!F90="NE-PL-PVC-42/2mm",(Užs3!E90/1000)*Užs3!L90,0)+(IF(Užs3!G90="NE-PL-PVC-42/2mm",(Užs3!E90/1000)*Užs3!L90,0)+(IF(Užs3!I90="NE-PL-PVC-42/2mm",(Užs3!H90/1000)*Užs3!L90,0)+(IF(Užs3!J90="NE-PL-PVC-42/2mm",(Užs3!H90/1000)*Užs3!L90,0)))))</f>
        <v>0</v>
      </c>
      <c r="AR51" s="79"/>
    </row>
    <row r="52" spans="1:44" ht="16.8">
      <c r="A52" s="79"/>
      <c r="B52" s="79"/>
      <c r="C52" s="95"/>
      <c r="D52" s="79"/>
      <c r="E52" s="79"/>
      <c r="F52" s="79"/>
      <c r="G52" s="79"/>
      <c r="H52" s="79"/>
      <c r="I52" s="79"/>
      <c r="J52" s="79"/>
      <c r="K52" s="87">
        <v>51</v>
      </c>
      <c r="L52" s="88">
        <f>Užs3!L91</f>
        <v>0</v>
      </c>
      <c r="M52" s="89">
        <f>(Užs3!E91/1000)*(Užs3!H91/1000)*Užs3!L91</f>
        <v>0</v>
      </c>
      <c r="N52" s="90">
        <f>SUM(IF(Užs3!F91="MEL",(Užs3!E91/1000)*Užs3!L91,0)+(IF(Užs3!G91="MEL",(Užs3!E91/1000)*Užs3!L91,0)+(IF(Užs3!I91="MEL",(Užs3!H91/1000)*Užs3!L91,0)+(IF(Užs3!J91="MEL",(Užs3!H91/1000)*Užs3!L91,0)))))</f>
        <v>0</v>
      </c>
      <c r="O52" s="91">
        <f>SUM(IF(Užs3!F91="MEL-BALTAS",(Užs3!E91/1000)*Užs3!L91,0)+(IF(Užs3!G91="MEL-BALTAS",(Užs3!E91/1000)*Užs3!L91,0)+(IF(Užs3!I91="MEL-BALTAS",(Užs3!H91/1000)*Užs3!L91,0)+(IF(Užs3!J91="MEL-BALTAS",(Užs3!H91/1000)*Užs3!L91,0)))))</f>
        <v>0</v>
      </c>
      <c r="P52" s="91">
        <f>SUM(IF(Užs3!F91="MEL-PILKAS",(Užs3!E91/1000)*Užs3!L91,0)+(IF(Užs3!G91="MEL-PILKAS",(Užs3!E91/1000)*Užs3!L91,0)+(IF(Užs3!I91="MEL-PILKAS",(Užs3!H91/1000)*Užs3!L91,0)+(IF(Užs3!J91="MEL-PILKAS",(Užs3!H91/1000)*Užs3!L91,0)))))</f>
        <v>0</v>
      </c>
      <c r="Q52" s="91">
        <f>SUM(IF(Užs3!F91="MEL-KLIENTO",(Užs3!E91/1000)*Užs3!L91,0)+(IF(Užs3!G91="MEL-KLIENTO",(Užs3!E91/1000)*Užs3!L91,0)+(IF(Užs3!I91="MEL-KLIENTO",(Užs3!H91/1000)*Užs3!L91,0)+(IF(Užs3!J91="MEL-KLIENTO",(Užs3!H91/1000)*Užs3!L91,0)))))</f>
        <v>0</v>
      </c>
      <c r="R52" s="91">
        <f>SUM(IF(Užs3!F91="MEL-NE-PL",(Užs3!E91/1000)*Užs3!L91,0)+(IF(Užs3!G91="MEL-NE-PL",(Užs3!E91/1000)*Užs3!L91,0)+(IF(Užs3!I91="MEL-NE-PL",(Užs3!H91/1000)*Užs3!L91,0)+(IF(Užs3!J91="MEL-NE-PL",(Užs3!H91/1000)*Užs3!L91,0)))))</f>
        <v>0</v>
      </c>
      <c r="S52" s="91">
        <f>SUM(IF(Užs3!F91="MEL-40mm",(Užs3!E91/1000)*Užs3!L91,0)+(IF(Užs3!G91="MEL-40mm",(Užs3!E91/1000)*Užs3!L91,0)+(IF(Užs3!I91="MEL-40mm",(Užs3!H91/1000)*Užs3!L91,0)+(IF(Užs3!J91="MEL-40mm",(Užs3!H91/1000)*Užs3!L91,0)))))</f>
        <v>0</v>
      </c>
      <c r="T52" s="92">
        <f>SUM(IF(Užs3!F91="PVC-04mm",(Užs3!E91/1000)*Užs3!L91,0)+(IF(Užs3!G91="PVC-04mm",(Užs3!E91/1000)*Užs3!L91,0)+(IF(Užs3!I91="PVC-04mm",(Užs3!H91/1000)*Užs3!L91,0)+(IF(Užs3!J91="PVC-04mm",(Užs3!H91/1000)*Užs3!L91,0)))))</f>
        <v>0</v>
      </c>
      <c r="U52" s="92">
        <f>SUM(IF(Užs3!F91="PVC-06mm",(Užs3!E91/1000)*Užs3!L91,0)+(IF(Užs3!G91="PVC-06mm",(Užs3!E91/1000)*Užs3!L91,0)+(IF(Užs3!I91="PVC-06mm",(Užs3!H91/1000)*Užs3!L91,0)+(IF(Užs3!J91="PVC-06mm",(Užs3!H91/1000)*Užs3!L91,0)))))</f>
        <v>0</v>
      </c>
      <c r="V52" s="92">
        <f>SUM(IF(Užs3!F91="PVC-08mm",(Užs3!E91/1000)*Užs3!L91,0)+(IF(Užs3!G91="PVC-08mm",(Užs3!E91/1000)*Užs3!L91,0)+(IF(Užs3!I91="PVC-08mm",(Užs3!H91/1000)*Užs3!L91,0)+(IF(Užs3!J91="PVC-08mm",(Užs3!H91/1000)*Užs3!L91,0)))))</f>
        <v>0</v>
      </c>
      <c r="W52" s="92">
        <f>SUM(IF(Užs3!F91="PVC-1mm",(Užs3!E91/1000)*Užs3!L91,0)+(IF(Užs3!G91="PVC-1mm",(Užs3!E91/1000)*Užs3!L91,0)+(IF(Užs3!I91="PVC-1mm",(Užs3!H91/1000)*Užs3!L91,0)+(IF(Užs3!J91="PVC-1mm",(Užs3!H91/1000)*Užs3!L91,0)))))</f>
        <v>0</v>
      </c>
      <c r="X52" s="92">
        <f>SUM(IF(Užs3!F91="PVC-2mm",(Užs3!E91/1000)*Užs3!L91,0)+(IF(Užs3!G91="PVC-2mm",(Užs3!E91/1000)*Užs3!L91,0)+(IF(Užs3!I91="PVC-2mm",(Užs3!H91/1000)*Užs3!L91,0)+(IF(Užs3!J91="PVC-2mm",(Užs3!H91/1000)*Užs3!L91,0)))))</f>
        <v>0</v>
      </c>
      <c r="Y52" s="92">
        <f>SUM(IF(Užs3!F91="PVC-42/2mm",(Užs3!E91/1000)*Užs3!L91,0)+(IF(Užs3!G91="PVC-42/2mm",(Užs3!E91/1000)*Užs3!L91,0)+(IF(Užs3!I91="PVC-42/2mm",(Užs3!H91/1000)*Užs3!L91,0)+(IF(Užs3!J91="PVC-42/2mm",(Užs3!H91/1000)*Užs3!L91,0)))))</f>
        <v>0</v>
      </c>
      <c r="Z52" s="313">
        <f>SUM(IF(Užs3!F91="BESIULIS-08mm",(Užs3!E91/1000)*Užs3!L91,0)+(IF(Užs3!G91="BESIULIS-08mm",(Užs3!E91/1000)*Užs3!L91,0)+(IF(Užs3!I91="BESIULIS-08mm",(Užs3!H91/1000)*Užs3!L91,0)+(IF(Užs3!J91="BESIULIS-08mm",(Užs3!H91/1000)*Užs3!L91,0)))))</f>
        <v>0</v>
      </c>
      <c r="AA52" s="313">
        <f>SUM(IF(Užs3!F91="BESIULIS-1mm",(Užs3!E91/1000)*Užs3!L91,0)+(IF(Užs3!G91="BESIULIS-1mm",(Užs3!E91/1000)*Užs3!L91,0)+(IF(Užs3!I91="BESIULIS-1mm",(Užs3!H91/1000)*Užs3!L91,0)+(IF(Užs3!J91="BESIULIS-1mm",(Užs3!H91/1000)*Užs3!L91,0)))))</f>
        <v>0</v>
      </c>
      <c r="AB52" s="313">
        <f>SUM(IF(Užs3!F91="BESIULIS-2mm",(Užs3!E91/1000)*Užs3!L91,0)+(IF(Užs3!G91="BESIULIS-2mm",(Užs3!E91/1000)*Užs3!L91,0)+(IF(Užs3!I91="BESIULIS-2mm",(Užs3!H91/1000)*Užs3!L91,0)+(IF(Užs3!J91="BESIULIS-2mm",(Užs3!H91/1000)*Užs3!L91,0)))))</f>
        <v>0</v>
      </c>
      <c r="AC52" s="93">
        <f>SUM(IF(Užs3!F91="KLIEN-PVC-04mm",(Užs3!E91/1000)*Užs3!L91,0)+(IF(Užs3!G91="KLIEN-PVC-04mm",(Užs3!E91/1000)*Užs3!L91,0)+(IF(Užs3!I91="KLIEN-PVC-04mm",(Užs3!H91/1000)*Užs3!L91,0)+(IF(Užs3!J91="KLIEN-PVC-04mm",(Užs3!H91/1000)*Užs3!L91,0)))))</f>
        <v>0</v>
      </c>
      <c r="AD52" s="93">
        <f>SUM(IF(Užs3!F91="KLIEN-PVC-06mm",(Užs3!E91/1000)*Užs3!L91,0)+(IF(Užs3!G91="KLIEN-PVC-06mm",(Užs3!E91/1000)*Užs3!L91,0)+(IF(Užs3!I91="KLIEN-PVC-06mm",(Užs3!H91/1000)*Užs3!L91,0)+(IF(Užs3!J91="KLIEN-PVC-06mm",(Užs3!H91/1000)*Užs3!L91,0)))))</f>
        <v>0</v>
      </c>
      <c r="AE52" s="93">
        <f>SUM(IF(Užs3!F91="KLIEN-PVC-08mm",(Užs3!E91/1000)*Užs3!L91,0)+(IF(Užs3!G91="KLIEN-PVC-08mm",(Užs3!E91/1000)*Užs3!L91,0)+(IF(Užs3!I91="KLIEN-PVC-08mm",(Užs3!H91/1000)*Užs3!L91,0)+(IF(Užs3!J91="KLIEN-PVC-08mm",(Užs3!H91/1000)*Užs3!L91,0)))))</f>
        <v>0</v>
      </c>
      <c r="AF52" s="93">
        <f>SUM(IF(Užs3!F91="KLIEN-PVC-1mm",(Užs3!E91/1000)*Užs3!L91,0)+(IF(Užs3!G91="KLIEN-PVC-1mm",(Užs3!E91/1000)*Užs3!L91,0)+(IF(Užs3!I91="KLIEN-PVC-1mm",(Užs3!H91/1000)*Užs3!L91,0)+(IF(Užs3!J91="KLIEN-PVC-1mm",(Užs3!H91/1000)*Užs3!L91,0)))))</f>
        <v>0</v>
      </c>
      <c r="AG52" s="93">
        <f>SUM(IF(Užs3!F91="KLIEN-PVC-2mm",(Užs3!E91/1000)*Užs3!L91,0)+(IF(Užs3!G91="KLIEN-PVC-2mm",(Užs3!E91/1000)*Užs3!L91,0)+(IF(Užs3!I91="KLIEN-PVC-2mm",(Užs3!H91/1000)*Užs3!L91,0)+(IF(Užs3!J91="KLIEN-PVC-2mm",(Užs3!H91/1000)*Užs3!L91,0)))))</f>
        <v>0</v>
      </c>
      <c r="AH52" s="93">
        <f>SUM(IF(Užs3!F91="KLIEN-PVC-42/2mm",(Užs3!E91/1000)*Užs3!L91,0)+(IF(Užs3!G91="KLIEN-PVC-42/2mm",(Užs3!E91/1000)*Užs3!L91,0)+(IF(Užs3!I91="KLIEN-PVC-42/2mm",(Užs3!H91/1000)*Užs3!L91,0)+(IF(Užs3!J91="KLIEN-PVC-42/2mm",(Užs3!H91/1000)*Užs3!L91,0)))))</f>
        <v>0</v>
      </c>
      <c r="AI52" s="315">
        <f>SUM(IF(Užs3!F91="KLIEN-BESIUL-08mm",(Užs3!E91/1000)*Užs3!L91,0)+(IF(Užs3!G91="KLIEN-BESIUL-08mm",(Užs3!E91/1000)*Užs3!L91,0)+(IF(Užs3!I91="KLIEN-BESIUL-08mm",(Užs3!H91/1000)*Užs3!L91,0)+(IF(Užs3!J91="KLIEN-BESIUL-08mm",(Užs3!H91/1000)*Užs3!L91,0)))))</f>
        <v>0</v>
      </c>
      <c r="AJ52" s="315">
        <f>SUM(IF(Užs3!F91="KLIEN-BESIUL-1mm",(Užs3!E91/1000)*Užs3!L91,0)+(IF(Užs3!G91="KLIEN-BESIUL-1mm",(Užs3!E91/1000)*Užs3!L91,0)+(IF(Užs3!I91="KLIEN-BESIUL-1mm",(Užs3!H91/1000)*Užs3!L91,0)+(IF(Užs3!J91="KLIEN-BESIUL-1mm",(Užs3!H91/1000)*Užs3!L91,0)))))</f>
        <v>0</v>
      </c>
      <c r="AK52" s="315">
        <f>SUM(IF(Užs3!F91="KLIEN-BESIUL-2mm",(Užs3!E91/1000)*Užs3!L91,0)+(IF(Užs3!G91="KLIEN-BESIUL-2mm",(Užs3!E91/1000)*Užs3!L91,0)+(IF(Užs3!I91="KLIEN-BESIUL-2mm",(Užs3!H91/1000)*Užs3!L91,0)+(IF(Užs3!J91="KLIEN-BESIUL-2mm",(Užs3!H91/1000)*Užs3!L91,0)))))</f>
        <v>0</v>
      </c>
      <c r="AL52" s="94">
        <f>SUM(IF(Užs3!F91="NE-PL-PVC-04mm",(Užs3!E91/1000)*Užs3!L91,0)+(IF(Užs3!G91="NE-PL-PVC-04mm",(Užs3!E91/1000)*Užs3!L91,0)+(IF(Užs3!I91="NE-PL-PVC-04mm",(Užs3!H91/1000)*Užs3!L91,0)+(IF(Užs3!J91="NE-PL-PVC-04mm",(Užs3!H91/1000)*Užs3!L91,0)))))</f>
        <v>0</v>
      </c>
      <c r="AM52" s="94">
        <f>SUM(IF(Užs3!F91="NE-PL-PVC-06mm",(Užs3!E91/1000)*Užs3!L91,0)+(IF(Užs3!G91="NE-PL-PVC-06mm",(Užs3!E91/1000)*Užs3!L91,0)+(IF(Užs3!I91="NE-PL-PVC-06mm",(Užs3!H91/1000)*Užs3!L91,0)+(IF(Užs3!J91="NE-PL-PVC-06mm",(Užs3!H91/1000)*Užs3!L91,0)))))</f>
        <v>0</v>
      </c>
      <c r="AN52" s="94">
        <f>SUM(IF(Užs3!F91="NE-PL-PVC-08mm",(Užs3!E91/1000)*Užs3!L91,0)+(IF(Užs3!G91="NE-PL-PVC-08mm",(Užs3!E91/1000)*Užs3!L91,0)+(IF(Užs3!I91="NE-PL-PVC-08mm",(Užs3!H91/1000)*Užs3!L91,0)+(IF(Užs3!J91="NE-PL-PVC-08mm",(Užs3!H91/1000)*Užs3!L91,0)))))</f>
        <v>0</v>
      </c>
      <c r="AO52" s="94">
        <f>SUM(IF(Užs3!F91="NE-PL-PVC-1mm",(Užs3!E91/1000)*Užs3!L91,0)+(IF(Užs3!G91="NE-PL-PVC-1mm",(Užs3!E91/1000)*Užs3!L91,0)+(IF(Užs3!I91="NE-PL-PVC-1mm",(Užs3!H91/1000)*Užs3!L91,0)+(IF(Užs3!J91="NE-PL-PVC-1mm",(Užs3!H91/1000)*Užs3!L91,0)))))</f>
        <v>0</v>
      </c>
      <c r="AP52" s="94">
        <f>SUM(IF(Užs3!F91="NE-PL-PVC-2mm",(Užs3!E91/1000)*Užs3!L91,0)+(IF(Užs3!G91="NE-PL-PVC-2mm",(Užs3!E91/1000)*Užs3!L91,0)+(IF(Užs3!I91="NE-PL-PVC-2mm",(Užs3!H91/1000)*Užs3!L91,0)+(IF(Užs3!J91="NE-PL-PVC-2mm",(Užs3!H91/1000)*Užs3!L91,0)))))</f>
        <v>0</v>
      </c>
      <c r="AQ52" s="94">
        <f>SUM(IF(Užs3!F91="NE-PL-PVC-42/2mm",(Užs3!E91/1000)*Užs3!L91,0)+(IF(Užs3!G91="NE-PL-PVC-42/2mm",(Užs3!E91/1000)*Užs3!L91,0)+(IF(Užs3!I91="NE-PL-PVC-42/2mm",(Užs3!H91/1000)*Užs3!L91,0)+(IF(Užs3!J91="NE-PL-PVC-42/2mm",(Užs3!H91/1000)*Užs3!L91,0)))))</f>
        <v>0</v>
      </c>
      <c r="AR52" s="79"/>
    </row>
    <row r="53" spans="1:44" ht="16.8">
      <c r="A53" s="79"/>
      <c r="B53" s="79"/>
      <c r="C53" s="95"/>
      <c r="D53" s="79"/>
      <c r="E53" s="79"/>
      <c r="F53" s="79"/>
      <c r="G53" s="79"/>
      <c r="H53" s="79"/>
      <c r="I53" s="79"/>
      <c r="J53" s="79"/>
      <c r="K53" s="87">
        <v>52</v>
      </c>
      <c r="L53" s="88">
        <f>Užs3!L92</f>
        <v>0</v>
      </c>
      <c r="M53" s="89">
        <f>(Užs3!E92/1000)*(Užs3!H92/1000)*Užs3!L92</f>
        <v>0</v>
      </c>
      <c r="N53" s="90">
        <f>SUM(IF(Užs3!F92="MEL",(Užs3!E92/1000)*Užs3!L92,0)+(IF(Užs3!G92="MEL",(Užs3!E92/1000)*Užs3!L92,0)+(IF(Užs3!I92="MEL",(Užs3!H92/1000)*Užs3!L92,0)+(IF(Užs3!J92="MEL",(Užs3!H92/1000)*Užs3!L92,0)))))</f>
        <v>0</v>
      </c>
      <c r="O53" s="91">
        <f>SUM(IF(Užs3!F92="MEL-BALTAS",(Užs3!E92/1000)*Užs3!L92,0)+(IF(Užs3!G92="MEL-BALTAS",(Užs3!E92/1000)*Užs3!L92,0)+(IF(Užs3!I92="MEL-BALTAS",(Užs3!H92/1000)*Užs3!L92,0)+(IF(Užs3!J92="MEL-BALTAS",(Užs3!H92/1000)*Užs3!L92,0)))))</f>
        <v>0</v>
      </c>
      <c r="P53" s="91">
        <f>SUM(IF(Užs3!F92="MEL-PILKAS",(Užs3!E92/1000)*Užs3!L92,0)+(IF(Užs3!G92="MEL-PILKAS",(Užs3!E92/1000)*Užs3!L92,0)+(IF(Užs3!I92="MEL-PILKAS",(Užs3!H92/1000)*Užs3!L92,0)+(IF(Užs3!J92="MEL-PILKAS",(Užs3!H92/1000)*Užs3!L92,0)))))</f>
        <v>0</v>
      </c>
      <c r="Q53" s="91">
        <f>SUM(IF(Užs3!F92="MEL-KLIENTO",(Užs3!E92/1000)*Užs3!L92,0)+(IF(Užs3!G92="MEL-KLIENTO",(Užs3!E92/1000)*Užs3!L92,0)+(IF(Užs3!I92="MEL-KLIENTO",(Užs3!H92/1000)*Užs3!L92,0)+(IF(Užs3!J92="MEL-KLIENTO",(Užs3!H92/1000)*Užs3!L92,0)))))</f>
        <v>0</v>
      </c>
      <c r="R53" s="91">
        <f>SUM(IF(Užs3!F92="MEL-NE-PL",(Užs3!E92/1000)*Užs3!L92,0)+(IF(Užs3!G92="MEL-NE-PL",(Užs3!E92/1000)*Užs3!L92,0)+(IF(Užs3!I92="MEL-NE-PL",(Užs3!H92/1000)*Užs3!L92,0)+(IF(Užs3!J92="MEL-NE-PL",(Užs3!H92/1000)*Užs3!L92,0)))))</f>
        <v>0</v>
      </c>
      <c r="S53" s="91">
        <f>SUM(IF(Užs3!F92="MEL-40mm",(Užs3!E92/1000)*Užs3!L92,0)+(IF(Užs3!G92="MEL-40mm",(Užs3!E92/1000)*Užs3!L92,0)+(IF(Užs3!I92="MEL-40mm",(Užs3!H92/1000)*Užs3!L92,0)+(IF(Užs3!J92="MEL-40mm",(Užs3!H92/1000)*Užs3!L92,0)))))</f>
        <v>0</v>
      </c>
      <c r="T53" s="92">
        <f>SUM(IF(Užs3!F92="PVC-04mm",(Užs3!E92/1000)*Užs3!L92,0)+(IF(Užs3!G92="PVC-04mm",(Užs3!E92/1000)*Užs3!L92,0)+(IF(Užs3!I92="PVC-04mm",(Užs3!H92/1000)*Užs3!L92,0)+(IF(Užs3!J92="PVC-04mm",(Užs3!H92/1000)*Užs3!L92,0)))))</f>
        <v>0</v>
      </c>
      <c r="U53" s="92">
        <f>SUM(IF(Užs3!F92="PVC-06mm",(Užs3!E92/1000)*Užs3!L92,0)+(IF(Užs3!G92="PVC-06mm",(Užs3!E92/1000)*Užs3!L92,0)+(IF(Užs3!I92="PVC-06mm",(Užs3!H92/1000)*Užs3!L92,0)+(IF(Užs3!J92="PVC-06mm",(Užs3!H92/1000)*Užs3!L92,0)))))</f>
        <v>0</v>
      </c>
      <c r="V53" s="92">
        <f>SUM(IF(Užs3!F92="PVC-08mm",(Užs3!E92/1000)*Užs3!L92,0)+(IF(Užs3!G92="PVC-08mm",(Užs3!E92/1000)*Užs3!L92,0)+(IF(Užs3!I92="PVC-08mm",(Užs3!H92/1000)*Užs3!L92,0)+(IF(Užs3!J92="PVC-08mm",(Užs3!H92/1000)*Užs3!L92,0)))))</f>
        <v>0</v>
      </c>
      <c r="W53" s="92">
        <f>SUM(IF(Užs3!F92="PVC-1mm",(Užs3!E92/1000)*Užs3!L92,0)+(IF(Užs3!G92="PVC-1mm",(Užs3!E92/1000)*Užs3!L92,0)+(IF(Užs3!I92="PVC-1mm",(Užs3!H92/1000)*Užs3!L92,0)+(IF(Užs3!J92="PVC-1mm",(Užs3!H92/1000)*Užs3!L92,0)))))</f>
        <v>0</v>
      </c>
      <c r="X53" s="92">
        <f>SUM(IF(Užs3!F92="PVC-2mm",(Užs3!E92/1000)*Užs3!L92,0)+(IF(Užs3!G92="PVC-2mm",(Užs3!E92/1000)*Užs3!L92,0)+(IF(Užs3!I92="PVC-2mm",(Užs3!H92/1000)*Užs3!L92,0)+(IF(Užs3!J92="PVC-2mm",(Užs3!H92/1000)*Užs3!L92,0)))))</f>
        <v>0</v>
      </c>
      <c r="Y53" s="92">
        <f>SUM(IF(Užs3!F92="PVC-42/2mm",(Užs3!E92/1000)*Užs3!L92,0)+(IF(Užs3!G92="PVC-42/2mm",(Užs3!E92/1000)*Užs3!L92,0)+(IF(Užs3!I92="PVC-42/2mm",(Užs3!H92/1000)*Užs3!L92,0)+(IF(Užs3!J92="PVC-42/2mm",(Užs3!H92/1000)*Užs3!L92,0)))))</f>
        <v>0</v>
      </c>
      <c r="Z53" s="313">
        <f>SUM(IF(Užs3!F92="BESIULIS-08mm",(Užs3!E92/1000)*Užs3!L92,0)+(IF(Užs3!G92="BESIULIS-08mm",(Užs3!E92/1000)*Užs3!L92,0)+(IF(Užs3!I92="BESIULIS-08mm",(Užs3!H92/1000)*Užs3!L92,0)+(IF(Užs3!J92="BESIULIS-08mm",(Užs3!H92/1000)*Užs3!L92,0)))))</f>
        <v>0</v>
      </c>
      <c r="AA53" s="313">
        <f>SUM(IF(Užs3!F92="BESIULIS-1mm",(Užs3!E92/1000)*Užs3!L92,0)+(IF(Užs3!G92="BESIULIS-1mm",(Užs3!E92/1000)*Užs3!L92,0)+(IF(Užs3!I92="BESIULIS-1mm",(Užs3!H92/1000)*Užs3!L92,0)+(IF(Užs3!J92="BESIULIS-1mm",(Užs3!H92/1000)*Užs3!L92,0)))))</f>
        <v>0</v>
      </c>
      <c r="AB53" s="313">
        <f>SUM(IF(Užs3!F92="BESIULIS-2mm",(Užs3!E92/1000)*Užs3!L92,0)+(IF(Užs3!G92="BESIULIS-2mm",(Užs3!E92/1000)*Užs3!L92,0)+(IF(Užs3!I92="BESIULIS-2mm",(Užs3!H92/1000)*Užs3!L92,0)+(IF(Užs3!J92="BESIULIS-2mm",(Užs3!H92/1000)*Užs3!L92,0)))))</f>
        <v>0</v>
      </c>
      <c r="AC53" s="93">
        <f>SUM(IF(Užs3!F92="KLIEN-PVC-04mm",(Užs3!E92/1000)*Užs3!L92,0)+(IF(Užs3!G92="KLIEN-PVC-04mm",(Užs3!E92/1000)*Užs3!L92,0)+(IF(Užs3!I92="KLIEN-PVC-04mm",(Užs3!H92/1000)*Užs3!L92,0)+(IF(Užs3!J92="KLIEN-PVC-04mm",(Užs3!H92/1000)*Užs3!L92,0)))))</f>
        <v>0</v>
      </c>
      <c r="AD53" s="93">
        <f>SUM(IF(Užs3!F92="KLIEN-PVC-06mm",(Užs3!E92/1000)*Užs3!L92,0)+(IF(Užs3!G92="KLIEN-PVC-06mm",(Užs3!E92/1000)*Užs3!L92,0)+(IF(Užs3!I92="KLIEN-PVC-06mm",(Užs3!H92/1000)*Užs3!L92,0)+(IF(Užs3!J92="KLIEN-PVC-06mm",(Užs3!H92/1000)*Užs3!L92,0)))))</f>
        <v>0</v>
      </c>
      <c r="AE53" s="93">
        <f>SUM(IF(Užs3!F92="KLIEN-PVC-08mm",(Užs3!E92/1000)*Užs3!L92,0)+(IF(Užs3!G92="KLIEN-PVC-08mm",(Užs3!E92/1000)*Užs3!L92,0)+(IF(Užs3!I92="KLIEN-PVC-08mm",(Užs3!H92/1000)*Užs3!L92,0)+(IF(Užs3!J92="KLIEN-PVC-08mm",(Užs3!H92/1000)*Užs3!L92,0)))))</f>
        <v>0</v>
      </c>
      <c r="AF53" s="93">
        <f>SUM(IF(Užs3!F92="KLIEN-PVC-1mm",(Užs3!E92/1000)*Užs3!L92,0)+(IF(Užs3!G92="KLIEN-PVC-1mm",(Užs3!E92/1000)*Užs3!L92,0)+(IF(Užs3!I92="KLIEN-PVC-1mm",(Užs3!H92/1000)*Užs3!L92,0)+(IF(Užs3!J92="KLIEN-PVC-1mm",(Užs3!H92/1000)*Užs3!L92,0)))))</f>
        <v>0</v>
      </c>
      <c r="AG53" s="93">
        <f>SUM(IF(Užs3!F92="KLIEN-PVC-2mm",(Užs3!E92/1000)*Užs3!L92,0)+(IF(Užs3!G92="KLIEN-PVC-2mm",(Užs3!E92/1000)*Užs3!L92,0)+(IF(Užs3!I92="KLIEN-PVC-2mm",(Užs3!H92/1000)*Užs3!L92,0)+(IF(Užs3!J92="KLIEN-PVC-2mm",(Užs3!H92/1000)*Užs3!L92,0)))))</f>
        <v>0</v>
      </c>
      <c r="AH53" s="93">
        <f>SUM(IF(Užs3!F92="KLIEN-PVC-42/2mm",(Užs3!E92/1000)*Užs3!L92,0)+(IF(Užs3!G92="KLIEN-PVC-42/2mm",(Užs3!E92/1000)*Užs3!L92,0)+(IF(Užs3!I92="KLIEN-PVC-42/2mm",(Užs3!H92/1000)*Užs3!L92,0)+(IF(Užs3!J92="KLIEN-PVC-42/2mm",(Užs3!H92/1000)*Užs3!L92,0)))))</f>
        <v>0</v>
      </c>
      <c r="AI53" s="315">
        <f>SUM(IF(Užs3!F92="KLIEN-BESIUL-08mm",(Užs3!E92/1000)*Užs3!L92,0)+(IF(Užs3!G92="KLIEN-BESIUL-08mm",(Užs3!E92/1000)*Užs3!L92,0)+(IF(Užs3!I92="KLIEN-BESIUL-08mm",(Užs3!H92/1000)*Užs3!L92,0)+(IF(Užs3!J92="KLIEN-BESIUL-08mm",(Užs3!H92/1000)*Užs3!L92,0)))))</f>
        <v>0</v>
      </c>
      <c r="AJ53" s="315">
        <f>SUM(IF(Užs3!F92="KLIEN-BESIUL-1mm",(Užs3!E92/1000)*Užs3!L92,0)+(IF(Užs3!G92="KLIEN-BESIUL-1mm",(Užs3!E92/1000)*Užs3!L92,0)+(IF(Užs3!I92="KLIEN-BESIUL-1mm",(Užs3!H92/1000)*Užs3!L92,0)+(IF(Užs3!J92="KLIEN-BESIUL-1mm",(Užs3!H92/1000)*Užs3!L92,0)))))</f>
        <v>0</v>
      </c>
      <c r="AK53" s="315">
        <f>SUM(IF(Užs3!F92="KLIEN-BESIUL-2mm",(Užs3!E92/1000)*Užs3!L92,0)+(IF(Užs3!G92="KLIEN-BESIUL-2mm",(Užs3!E92/1000)*Užs3!L92,0)+(IF(Užs3!I92="KLIEN-BESIUL-2mm",(Užs3!H92/1000)*Užs3!L92,0)+(IF(Užs3!J92="KLIEN-BESIUL-2mm",(Užs3!H92/1000)*Užs3!L92,0)))))</f>
        <v>0</v>
      </c>
      <c r="AL53" s="94">
        <f>SUM(IF(Užs3!F92="NE-PL-PVC-04mm",(Užs3!E92/1000)*Užs3!L92,0)+(IF(Užs3!G92="NE-PL-PVC-04mm",(Užs3!E92/1000)*Užs3!L92,0)+(IF(Užs3!I92="NE-PL-PVC-04mm",(Užs3!H92/1000)*Užs3!L92,0)+(IF(Užs3!J92="NE-PL-PVC-04mm",(Užs3!H92/1000)*Užs3!L92,0)))))</f>
        <v>0</v>
      </c>
      <c r="AM53" s="94">
        <f>SUM(IF(Užs3!F92="NE-PL-PVC-06mm",(Užs3!E92/1000)*Užs3!L92,0)+(IF(Užs3!G92="NE-PL-PVC-06mm",(Užs3!E92/1000)*Užs3!L92,0)+(IF(Užs3!I92="NE-PL-PVC-06mm",(Užs3!H92/1000)*Užs3!L92,0)+(IF(Užs3!J92="NE-PL-PVC-06mm",(Užs3!H92/1000)*Užs3!L92,0)))))</f>
        <v>0</v>
      </c>
      <c r="AN53" s="94">
        <f>SUM(IF(Užs3!F92="NE-PL-PVC-08mm",(Užs3!E92/1000)*Užs3!L92,0)+(IF(Užs3!G92="NE-PL-PVC-08mm",(Užs3!E92/1000)*Užs3!L92,0)+(IF(Užs3!I92="NE-PL-PVC-08mm",(Užs3!H92/1000)*Užs3!L92,0)+(IF(Užs3!J92="NE-PL-PVC-08mm",(Užs3!H92/1000)*Užs3!L92,0)))))</f>
        <v>0</v>
      </c>
      <c r="AO53" s="94">
        <f>SUM(IF(Užs3!F92="NE-PL-PVC-1mm",(Užs3!E92/1000)*Užs3!L92,0)+(IF(Užs3!G92="NE-PL-PVC-1mm",(Užs3!E92/1000)*Užs3!L92,0)+(IF(Užs3!I92="NE-PL-PVC-1mm",(Užs3!H92/1000)*Užs3!L92,0)+(IF(Užs3!J92="NE-PL-PVC-1mm",(Užs3!H92/1000)*Užs3!L92,0)))))</f>
        <v>0</v>
      </c>
      <c r="AP53" s="94">
        <f>SUM(IF(Užs3!F92="NE-PL-PVC-2mm",(Užs3!E92/1000)*Užs3!L92,0)+(IF(Užs3!G92="NE-PL-PVC-2mm",(Užs3!E92/1000)*Užs3!L92,0)+(IF(Užs3!I92="NE-PL-PVC-2mm",(Užs3!H92/1000)*Užs3!L92,0)+(IF(Užs3!J92="NE-PL-PVC-2mm",(Užs3!H92/1000)*Užs3!L92,0)))))</f>
        <v>0</v>
      </c>
      <c r="AQ53" s="94">
        <f>SUM(IF(Užs3!F92="NE-PL-PVC-42/2mm",(Užs3!E92/1000)*Užs3!L92,0)+(IF(Užs3!G92="NE-PL-PVC-42/2mm",(Užs3!E92/1000)*Užs3!L92,0)+(IF(Užs3!I92="NE-PL-PVC-42/2mm",(Užs3!H92/1000)*Užs3!L92,0)+(IF(Užs3!J92="NE-PL-PVC-42/2mm",(Užs3!H92/1000)*Užs3!L92,0)))))</f>
        <v>0</v>
      </c>
      <c r="AR53" s="79"/>
    </row>
    <row r="54" spans="1:44" ht="16.8">
      <c r="A54" s="79"/>
      <c r="B54" s="79"/>
      <c r="C54" s="95"/>
      <c r="D54" s="79"/>
      <c r="E54" s="79"/>
      <c r="F54" s="79"/>
      <c r="G54" s="79"/>
      <c r="H54" s="79"/>
      <c r="I54" s="79"/>
      <c r="J54" s="79"/>
      <c r="K54" s="87">
        <v>53</v>
      </c>
      <c r="L54" s="88">
        <f>Užs3!L93</f>
        <v>0</v>
      </c>
      <c r="M54" s="89">
        <f>(Užs3!E93/1000)*(Užs3!H93/1000)*Užs3!L93</f>
        <v>0</v>
      </c>
      <c r="N54" s="90">
        <f>SUM(IF(Užs3!F93="MEL",(Užs3!E93/1000)*Užs3!L93,0)+(IF(Užs3!G93="MEL",(Užs3!E93/1000)*Užs3!L93,0)+(IF(Užs3!I93="MEL",(Užs3!H93/1000)*Užs3!L93,0)+(IF(Užs3!J93="MEL",(Užs3!H93/1000)*Užs3!L93,0)))))</f>
        <v>0</v>
      </c>
      <c r="O54" s="91">
        <f>SUM(IF(Užs3!F93="MEL-BALTAS",(Užs3!E93/1000)*Užs3!L93,0)+(IF(Užs3!G93="MEL-BALTAS",(Užs3!E93/1000)*Užs3!L93,0)+(IF(Užs3!I93="MEL-BALTAS",(Užs3!H93/1000)*Užs3!L93,0)+(IF(Užs3!J93="MEL-BALTAS",(Užs3!H93/1000)*Užs3!L93,0)))))</f>
        <v>0</v>
      </c>
      <c r="P54" s="91">
        <f>SUM(IF(Užs3!F93="MEL-PILKAS",(Užs3!E93/1000)*Užs3!L93,0)+(IF(Užs3!G93="MEL-PILKAS",(Užs3!E93/1000)*Užs3!L93,0)+(IF(Užs3!I93="MEL-PILKAS",(Užs3!H93/1000)*Užs3!L93,0)+(IF(Užs3!J93="MEL-PILKAS",(Užs3!H93/1000)*Užs3!L93,0)))))</f>
        <v>0</v>
      </c>
      <c r="Q54" s="91">
        <f>SUM(IF(Užs3!F93="MEL-KLIENTO",(Užs3!E93/1000)*Užs3!L93,0)+(IF(Užs3!G93="MEL-KLIENTO",(Užs3!E93/1000)*Užs3!L93,0)+(IF(Užs3!I93="MEL-KLIENTO",(Užs3!H93/1000)*Užs3!L93,0)+(IF(Užs3!J93="MEL-KLIENTO",(Užs3!H93/1000)*Užs3!L93,0)))))</f>
        <v>0</v>
      </c>
      <c r="R54" s="91">
        <f>SUM(IF(Užs3!F93="MEL-NE-PL",(Užs3!E93/1000)*Užs3!L93,0)+(IF(Užs3!G93="MEL-NE-PL",(Užs3!E93/1000)*Užs3!L93,0)+(IF(Užs3!I93="MEL-NE-PL",(Užs3!H93/1000)*Užs3!L93,0)+(IF(Užs3!J93="MEL-NE-PL",(Užs3!H93/1000)*Užs3!L93,0)))))</f>
        <v>0</v>
      </c>
      <c r="S54" s="91">
        <f>SUM(IF(Užs3!F93="MEL-40mm",(Užs3!E93/1000)*Užs3!L93,0)+(IF(Užs3!G93="MEL-40mm",(Užs3!E93/1000)*Užs3!L93,0)+(IF(Užs3!I93="MEL-40mm",(Užs3!H93/1000)*Užs3!L93,0)+(IF(Užs3!J93="MEL-40mm",(Užs3!H93/1000)*Užs3!L93,0)))))</f>
        <v>0</v>
      </c>
      <c r="T54" s="92">
        <f>SUM(IF(Užs3!F93="PVC-04mm",(Užs3!E93/1000)*Užs3!L93,0)+(IF(Užs3!G93="PVC-04mm",(Užs3!E93/1000)*Užs3!L93,0)+(IF(Užs3!I93="PVC-04mm",(Užs3!H93/1000)*Užs3!L93,0)+(IF(Užs3!J93="PVC-04mm",(Užs3!H93/1000)*Užs3!L93,0)))))</f>
        <v>0</v>
      </c>
      <c r="U54" s="92">
        <f>SUM(IF(Užs3!F93="PVC-06mm",(Užs3!E93/1000)*Užs3!L93,0)+(IF(Užs3!G93="PVC-06mm",(Užs3!E93/1000)*Užs3!L93,0)+(IF(Užs3!I93="PVC-06mm",(Užs3!H93/1000)*Užs3!L93,0)+(IF(Užs3!J93="PVC-06mm",(Užs3!H93/1000)*Užs3!L93,0)))))</f>
        <v>0</v>
      </c>
      <c r="V54" s="92">
        <f>SUM(IF(Užs3!F93="PVC-08mm",(Užs3!E93/1000)*Užs3!L93,0)+(IF(Užs3!G93="PVC-08mm",(Užs3!E93/1000)*Užs3!L93,0)+(IF(Užs3!I93="PVC-08mm",(Užs3!H93/1000)*Užs3!L93,0)+(IF(Užs3!J93="PVC-08mm",(Užs3!H93/1000)*Užs3!L93,0)))))</f>
        <v>0</v>
      </c>
      <c r="W54" s="92">
        <f>SUM(IF(Užs3!F93="PVC-1mm",(Užs3!E93/1000)*Užs3!L93,0)+(IF(Užs3!G93="PVC-1mm",(Užs3!E93/1000)*Užs3!L93,0)+(IF(Užs3!I93="PVC-1mm",(Užs3!H93/1000)*Užs3!L93,0)+(IF(Užs3!J93="PVC-1mm",(Užs3!H93/1000)*Užs3!L93,0)))))</f>
        <v>0</v>
      </c>
      <c r="X54" s="92">
        <f>SUM(IF(Užs3!F93="PVC-2mm",(Užs3!E93/1000)*Užs3!L93,0)+(IF(Užs3!G93="PVC-2mm",(Užs3!E93/1000)*Užs3!L93,0)+(IF(Užs3!I93="PVC-2mm",(Užs3!H93/1000)*Užs3!L93,0)+(IF(Užs3!J93="PVC-2mm",(Užs3!H93/1000)*Užs3!L93,0)))))</f>
        <v>0</v>
      </c>
      <c r="Y54" s="92">
        <f>SUM(IF(Užs3!F93="PVC-42/2mm",(Užs3!E93/1000)*Užs3!L93,0)+(IF(Užs3!G93="PVC-42/2mm",(Užs3!E93/1000)*Užs3!L93,0)+(IF(Užs3!I93="PVC-42/2mm",(Užs3!H93/1000)*Užs3!L93,0)+(IF(Užs3!J93="PVC-42/2mm",(Užs3!H93/1000)*Užs3!L93,0)))))</f>
        <v>0</v>
      </c>
      <c r="Z54" s="313">
        <f>SUM(IF(Užs3!F93="BESIULIS-08mm",(Užs3!E93/1000)*Užs3!L93,0)+(IF(Užs3!G93="BESIULIS-08mm",(Užs3!E93/1000)*Užs3!L93,0)+(IF(Užs3!I93="BESIULIS-08mm",(Užs3!H93/1000)*Užs3!L93,0)+(IF(Užs3!J93="BESIULIS-08mm",(Užs3!H93/1000)*Užs3!L93,0)))))</f>
        <v>0</v>
      </c>
      <c r="AA54" s="313">
        <f>SUM(IF(Užs3!F93="BESIULIS-1mm",(Užs3!E93/1000)*Užs3!L93,0)+(IF(Užs3!G93="BESIULIS-1mm",(Užs3!E93/1000)*Užs3!L93,0)+(IF(Užs3!I93="BESIULIS-1mm",(Užs3!H93/1000)*Užs3!L93,0)+(IF(Užs3!J93="BESIULIS-1mm",(Užs3!H93/1000)*Užs3!L93,0)))))</f>
        <v>0</v>
      </c>
      <c r="AB54" s="313">
        <f>SUM(IF(Užs3!F93="BESIULIS-2mm",(Užs3!E93/1000)*Užs3!L93,0)+(IF(Užs3!G93="BESIULIS-2mm",(Užs3!E93/1000)*Užs3!L93,0)+(IF(Užs3!I93="BESIULIS-2mm",(Užs3!H93/1000)*Užs3!L93,0)+(IF(Užs3!J93="BESIULIS-2mm",(Užs3!H93/1000)*Užs3!L93,0)))))</f>
        <v>0</v>
      </c>
      <c r="AC54" s="93">
        <f>SUM(IF(Užs3!F93="KLIEN-PVC-04mm",(Užs3!E93/1000)*Užs3!L93,0)+(IF(Užs3!G93="KLIEN-PVC-04mm",(Užs3!E93/1000)*Užs3!L93,0)+(IF(Užs3!I93="KLIEN-PVC-04mm",(Užs3!H93/1000)*Užs3!L93,0)+(IF(Užs3!J93="KLIEN-PVC-04mm",(Užs3!H93/1000)*Užs3!L93,0)))))</f>
        <v>0</v>
      </c>
      <c r="AD54" s="93">
        <f>SUM(IF(Užs3!F93="KLIEN-PVC-06mm",(Užs3!E93/1000)*Užs3!L93,0)+(IF(Užs3!G93="KLIEN-PVC-06mm",(Užs3!E93/1000)*Užs3!L93,0)+(IF(Užs3!I93="KLIEN-PVC-06mm",(Užs3!H93/1000)*Užs3!L93,0)+(IF(Užs3!J93="KLIEN-PVC-06mm",(Užs3!H93/1000)*Užs3!L93,0)))))</f>
        <v>0</v>
      </c>
      <c r="AE54" s="93">
        <f>SUM(IF(Užs3!F93="KLIEN-PVC-08mm",(Užs3!E93/1000)*Užs3!L93,0)+(IF(Užs3!G93="KLIEN-PVC-08mm",(Užs3!E93/1000)*Užs3!L93,0)+(IF(Užs3!I93="KLIEN-PVC-08mm",(Užs3!H93/1000)*Užs3!L93,0)+(IF(Užs3!J93="KLIEN-PVC-08mm",(Užs3!H93/1000)*Užs3!L93,0)))))</f>
        <v>0</v>
      </c>
      <c r="AF54" s="93">
        <f>SUM(IF(Užs3!F93="KLIEN-PVC-1mm",(Užs3!E93/1000)*Užs3!L93,0)+(IF(Užs3!G93="KLIEN-PVC-1mm",(Užs3!E93/1000)*Užs3!L93,0)+(IF(Užs3!I93="KLIEN-PVC-1mm",(Užs3!H93/1000)*Užs3!L93,0)+(IF(Užs3!J93="KLIEN-PVC-1mm",(Užs3!H93/1000)*Užs3!L93,0)))))</f>
        <v>0</v>
      </c>
      <c r="AG54" s="93">
        <f>SUM(IF(Užs3!F93="KLIEN-PVC-2mm",(Užs3!E93/1000)*Užs3!L93,0)+(IF(Užs3!G93="KLIEN-PVC-2mm",(Užs3!E93/1000)*Užs3!L93,0)+(IF(Užs3!I93="KLIEN-PVC-2mm",(Užs3!H93/1000)*Užs3!L93,0)+(IF(Užs3!J93="KLIEN-PVC-2mm",(Užs3!H93/1000)*Užs3!L93,0)))))</f>
        <v>0</v>
      </c>
      <c r="AH54" s="93">
        <f>SUM(IF(Užs3!F93="KLIEN-PVC-42/2mm",(Užs3!E93/1000)*Užs3!L93,0)+(IF(Užs3!G93="KLIEN-PVC-42/2mm",(Užs3!E93/1000)*Užs3!L93,0)+(IF(Užs3!I93="KLIEN-PVC-42/2mm",(Užs3!H93/1000)*Užs3!L93,0)+(IF(Užs3!J93="KLIEN-PVC-42/2mm",(Užs3!H93/1000)*Užs3!L93,0)))))</f>
        <v>0</v>
      </c>
      <c r="AI54" s="315">
        <f>SUM(IF(Užs3!F93="KLIEN-BESIUL-08mm",(Užs3!E93/1000)*Užs3!L93,0)+(IF(Užs3!G93="KLIEN-BESIUL-08mm",(Užs3!E93/1000)*Užs3!L93,0)+(IF(Užs3!I93="KLIEN-BESIUL-08mm",(Užs3!H93/1000)*Užs3!L93,0)+(IF(Užs3!J93="KLIEN-BESIUL-08mm",(Užs3!H93/1000)*Užs3!L93,0)))))</f>
        <v>0</v>
      </c>
      <c r="AJ54" s="315">
        <f>SUM(IF(Užs3!F93="KLIEN-BESIUL-1mm",(Užs3!E93/1000)*Užs3!L93,0)+(IF(Užs3!G93="KLIEN-BESIUL-1mm",(Užs3!E93/1000)*Užs3!L93,0)+(IF(Užs3!I93="KLIEN-BESIUL-1mm",(Užs3!H93/1000)*Užs3!L93,0)+(IF(Užs3!J93="KLIEN-BESIUL-1mm",(Užs3!H93/1000)*Užs3!L93,0)))))</f>
        <v>0</v>
      </c>
      <c r="AK54" s="315">
        <f>SUM(IF(Užs3!F93="KLIEN-BESIUL-2mm",(Užs3!E93/1000)*Užs3!L93,0)+(IF(Užs3!G93="KLIEN-BESIUL-2mm",(Užs3!E93/1000)*Užs3!L93,0)+(IF(Užs3!I93="KLIEN-BESIUL-2mm",(Užs3!H93/1000)*Užs3!L93,0)+(IF(Užs3!J93="KLIEN-BESIUL-2mm",(Užs3!H93/1000)*Užs3!L93,0)))))</f>
        <v>0</v>
      </c>
      <c r="AL54" s="94">
        <f>SUM(IF(Užs3!F93="NE-PL-PVC-04mm",(Užs3!E93/1000)*Užs3!L93,0)+(IF(Užs3!G93="NE-PL-PVC-04mm",(Užs3!E93/1000)*Užs3!L93,0)+(IF(Užs3!I93="NE-PL-PVC-04mm",(Užs3!H93/1000)*Užs3!L93,0)+(IF(Užs3!J93="NE-PL-PVC-04mm",(Užs3!H93/1000)*Užs3!L93,0)))))</f>
        <v>0</v>
      </c>
      <c r="AM54" s="94">
        <f>SUM(IF(Užs3!F93="NE-PL-PVC-06mm",(Užs3!E93/1000)*Užs3!L93,0)+(IF(Užs3!G93="NE-PL-PVC-06mm",(Užs3!E93/1000)*Užs3!L93,0)+(IF(Užs3!I93="NE-PL-PVC-06mm",(Užs3!H93/1000)*Užs3!L93,0)+(IF(Užs3!J93="NE-PL-PVC-06mm",(Užs3!H93/1000)*Užs3!L93,0)))))</f>
        <v>0</v>
      </c>
      <c r="AN54" s="94">
        <f>SUM(IF(Užs3!F93="NE-PL-PVC-08mm",(Užs3!E93/1000)*Užs3!L93,0)+(IF(Užs3!G93="NE-PL-PVC-08mm",(Užs3!E93/1000)*Užs3!L93,0)+(IF(Užs3!I93="NE-PL-PVC-08mm",(Užs3!H93/1000)*Užs3!L93,0)+(IF(Užs3!J93="NE-PL-PVC-08mm",(Užs3!H93/1000)*Užs3!L93,0)))))</f>
        <v>0</v>
      </c>
      <c r="AO54" s="94">
        <f>SUM(IF(Užs3!F93="NE-PL-PVC-1mm",(Užs3!E93/1000)*Užs3!L93,0)+(IF(Užs3!G93="NE-PL-PVC-1mm",(Užs3!E93/1000)*Užs3!L93,0)+(IF(Užs3!I93="NE-PL-PVC-1mm",(Užs3!H93/1000)*Užs3!L93,0)+(IF(Užs3!J93="NE-PL-PVC-1mm",(Užs3!H93/1000)*Užs3!L93,0)))))</f>
        <v>0</v>
      </c>
      <c r="AP54" s="94">
        <f>SUM(IF(Užs3!F93="NE-PL-PVC-2mm",(Užs3!E93/1000)*Užs3!L93,0)+(IF(Užs3!G93="NE-PL-PVC-2mm",(Užs3!E93/1000)*Užs3!L93,0)+(IF(Užs3!I93="NE-PL-PVC-2mm",(Užs3!H93/1000)*Užs3!L93,0)+(IF(Užs3!J93="NE-PL-PVC-2mm",(Užs3!H93/1000)*Užs3!L93,0)))))</f>
        <v>0</v>
      </c>
      <c r="AQ54" s="94">
        <f>SUM(IF(Užs3!F93="NE-PL-PVC-42/2mm",(Užs3!E93/1000)*Užs3!L93,0)+(IF(Užs3!G93="NE-PL-PVC-42/2mm",(Užs3!E93/1000)*Užs3!L93,0)+(IF(Užs3!I93="NE-PL-PVC-42/2mm",(Užs3!H93/1000)*Užs3!L93,0)+(IF(Užs3!J93="NE-PL-PVC-42/2mm",(Užs3!H93/1000)*Užs3!L93,0)))))</f>
        <v>0</v>
      </c>
      <c r="AR54" s="79"/>
    </row>
    <row r="55" spans="1:44" ht="16.8">
      <c r="A55" s="79"/>
      <c r="B55" s="79"/>
      <c r="C55" s="95"/>
      <c r="D55" s="79"/>
      <c r="E55" s="79"/>
      <c r="F55" s="79"/>
      <c r="G55" s="79"/>
      <c r="H55" s="79"/>
      <c r="I55" s="79"/>
      <c r="J55" s="79"/>
      <c r="K55" s="87">
        <v>54</v>
      </c>
      <c r="L55" s="88">
        <f>Užs3!L94</f>
        <v>0</v>
      </c>
      <c r="M55" s="89">
        <f>(Užs3!E94/1000)*(Užs3!H94/1000)*Užs3!L94</f>
        <v>0</v>
      </c>
      <c r="N55" s="90">
        <f>SUM(IF(Užs3!F94="MEL",(Užs3!E94/1000)*Užs3!L94,0)+(IF(Užs3!G94="MEL",(Užs3!E94/1000)*Užs3!L94,0)+(IF(Užs3!I94="MEL",(Užs3!H94/1000)*Užs3!L94,0)+(IF(Užs3!J94="MEL",(Užs3!H94/1000)*Užs3!L94,0)))))</f>
        <v>0</v>
      </c>
      <c r="O55" s="91">
        <f>SUM(IF(Užs3!F94="MEL-BALTAS",(Užs3!E94/1000)*Užs3!L94,0)+(IF(Užs3!G94="MEL-BALTAS",(Užs3!E94/1000)*Užs3!L94,0)+(IF(Užs3!I94="MEL-BALTAS",(Užs3!H94/1000)*Užs3!L94,0)+(IF(Užs3!J94="MEL-BALTAS",(Užs3!H94/1000)*Užs3!L94,0)))))</f>
        <v>0</v>
      </c>
      <c r="P55" s="91">
        <f>SUM(IF(Užs3!F94="MEL-PILKAS",(Užs3!E94/1000)*Užs3!L94,0)+(IF(Užs3!G94="MEL-PILKAS",(Užs3!E94/1000)*Užs3!L94,0)+(IF(Užs3!I94="MEL-PILKAS",(Užs3!H94/1000)*Užs3!L94,0)+(IF(Užs3!J94="MEL-PILKAS",(Užs3!H94/1000)*Užs3!L94,0)))))</f>
        <v>0</v>
      </c>
      <c r="Q55" s="91">
        <f>SUM(IF(Užs3!F94="MEL-KLIENTO",(Užs3!E94/1000)*Užs3!L94,0)+(IF(Užs3!G94="MEL-KLIENTO",(Užs3!E94/1000)*Užs3!L94,0)+(IF(Užs3!I94="MEL-KLIENTO",(Užs3!H94/1000)*Užs3!L94,0)+(IF(Užs3!J94="MEL-KLIENTO",(Užs3!H94/1000)*Užs3!L94,0)))))</f>
        <v>0</v>
      </c>
      <c r="R55" s="91">
        <f>SUM(IF(Užs3!F94="MEL-NE-PL",(Užs3!E94/1000)*Užs3!L94,0)+(IF(Užs3!G94="MEL-NE-PL",(Užs3!E94/1000)*Užs3!L94,0)+(IF(Užs3!I94="MEL-NE-PL",(Užs3!H94/1000)*Užs3!L94,0)+(IF(Užs3!J94="MEL-NE-PL",(Užs3!H94/1000)*Užs3!L94,0)))))</f>
        <v>0</v>
      </c>
      <c r="S55" s="91">
        <f>SUM(IF(Užs3!F94="MEL-40mm",(Užs3!E94/1000)*Užs3!L94,0)+(IF(Užs3!G94="MEL-40mm",(Užs3!E94/1000)*Užs3!L94,0)+(IF(Užs3!I94="MEL-40mm",(Užs3!H94/1000)*Užs3!L94,0)+(IF(Užs3!J94="MEL-40mm",(Užs3!H94/1000)*Užs3!L94,0)))))</f>
        <v>0</v>
      </c>
      <c r="T55" s="92">
        <f>SUM(IF(Užs3!F94="PVC-04mm",(Užs3!E94/1000)*Užs3!L94,0)+(IF(Užs3!G94="PVC-04mm",(Užs3!E94/1000)*Užs3!L94,0)+(IF(Užs3!I94="PVC-04mm",(Užs3!H94/1000)*Užs3!L94,0)+(IF(Užs3!J94="PVC-04mm",(Užs3!H94/1000)*Užs3!L94,0)))))</f>
        <v>0</v>
      </c>
      <c r="U55" s="92">
        <f>SUM(IF(Užs3!F94="PVC-06mm",(Užs3!E94/1000)*Užs3!L94,0)+(IF(Užs3!G94="PVC-06mm",(Užs3!E94/1000)*Užs3!L94,0)+(IF(Užs3!I94="PVC-06mm",(Užs3!H94/1000)*Užs3!L94,0)+(IF(Užs3!J94="PVC-06mm",(Užs3!H94/1000)*Užs3!L94,0)))))</f>
        <v>0</v>
      </c>
      <c r="V55" s="92">
        <f>SUM(IF(Užs3!F94="PVC-08mm",(Užs3!E94/1000)*Užs3!L94,0)+(IF(Užs3!G94="PVC-08mm",(Užs3!E94/1000)*Užs3!L94,0)+(IF(Užs3!I94="PVC-08mm",(Užs3!H94/1000)*Užs3!L94,0)+(IF(Užs3!J94="PVC-08mm",(Užs3!H94/1000)*Užs3!L94,0)))))</f>
        <v>0</v>
      </c>
      <c r="W55" s="92">
        <f>SUM(IF(Užs3!F94="PVC-1mm",(Užs3!E94/1000)*Užs3!L94,0)+(IF(Užs3!G94="PVC-1mm",(Užs3!E94/1000)*Užs3!L94,0)+(IF(Užs3!I94="PVC-1mm",(Užs3!H94/1000)*Užs3!L94,0)+(IF(Užs3!J94="PVC-1mm",(Užs3!H94/1000)*Užs3!L94,0)))))</f>
        <v>0</v>
      </c>
      <c r="X55" s="92">
        <f>SUM(IF(Užs3!F94="PVC-2mm",(Užs3!E94/1000)*Užs3!L94,0)+(IF(Užs3!G94="PVC-2mm",(Užs3!E94/1000)*Užs3!L94,0)+(IF(Užs3!I94="PVC-2mm",(Užs3!H94/1000)*Užs3!L94,0)+(IF(Užs3!J94="PVC-2mm",(Užs3!H94/1000)*Užs3!L94,0)))))</f>
        <v>0</v>
      </c>
      <c r="Y55" s="92">
        <f>SUM(IF(Užs3!F94="PVC-42/2mm",(Užs3!E94/1000)*Užs3!L94,0)+(IF(Užs3!G94="PVC-42/2mm",(Užs3!E94/1000)*Užs3!L94,0)+(IF(Užs3!I94="PVC-42/2mm",(Užs3!H94/1000)*Užs3!L94,0)+(IF(Užs3!J94="PVC-42/2mm",(Užs3!H94/1000)*Užs3!L94,0)))))</f>
        <v>0</v>
      </c>
      <c r="Z55" s="313">
        <f>SUM(IF(Užs3!F94="BESIULIS-08mm",(Užs3!E94/1000)*Užs3!L94,0)+(IF(Užs3!G94="BESIULIS-08mm",(Užs3!E94/1000)*Užs3!L94,0)+(IF(Užs3!I94="BESIULIS-08mm",(Užs3!H94/1000)*Užs3!L94,0)+(IF(Užs3!J94="BESIULIS-08mm",(Užs3!H94/1000)*Užs3!L94,0)))))</f>
        <v>0</v>
      </c>
      <c r="AA55" s="313">
        <f>SUM(IF(Užs3!F94="BESIULIS-1mm",(Užs3!E94/1000)*Užs3!L94,0)+(IF(Užs3!G94="BESIULIS-1mm",(Užs3!E94/1000)*Užs3!L94,0)+(IF(Užs3!I94="BESIULIS-1mm",(Užs3!H94/1000)*Užs3!L94,0)+(IF(Užs3!J94="BESIULIS-1mm",(Užs3!H94/1000)*Užs3!L94,0)))))</f>
        <v>0</v>
      </c>
      <c r="AB55" s="313">
        <f>SUM(IF(Užs3!F94="BESIULIS-2mm",(Užs3!E94/1000)*Užs3!L94,0)+(IF(Užs3!G94="BESIULIS-2mm",(Užs3!E94/1000)*Užs3!L94,0)+(IF(Užs3!I94="BESIULIS-2mm",(Užs3!H94/1000)*Užs3!L94,0)+(IF(Užs3!J94="BESIULIS-2mm",(Užs3!H94/1000)*Užs3!L94,0)))))</f>
        <v>0</v>
      </c>
      <c r="AC55" s="93">
        <f>SUM(IF(Užs3!F94="KLIEN-PVC-04mm",(Užs3!E94/1000)*Užs3!L94,0)+(IF(Užs3!G94="KLIEN-PVC-04mm",(Užs3!E94/1000)*Užs3!L94,0)+(IF(Užs3!I94="KLIEN-PVC-04mm",(Užs3!H94/1000)*Užs3!L94,0)+(IF(Užs3!J94="KLIEN-PVC-04mm",(Užs3!H94/1000)*Užs3!L94,0)))))</f>
        <v>0</v>
      </c>
      <c r="AD55" s="93">
        <f>SUM(IF(Užs3!F94="KLIEN-PVC-06mm",(Užs3!E94/1000)*Užs3!L94,0)+(IF(Užs3!G94="KLIEN-PVC-06mm",(Užs3!E94/1000)*Užs3!L94,0)+(IF(Užs3!I94="KLIEN-PVC-06mm",(Užs3!H94/1000)*Užs3!L94,0)+(IF(Užs3!J94="KLIEN-PVC-06mm",(Užs3!H94/1000)*Užs3!L94,0)))))</f>
        <v>0</v>
      </c>
      <c r="AE55" s="93">
        <f>SUM(IF(Užs3!F94="KLIEN-PVC-08mm",(Užs3!E94/1000)*Užs3!L94,0)+(IF(Užs3!G94="KLIEN-PVC-08mm",(Užs3!E94/1000)*Užs3!L94,0)+(IF(Užs3!I94="KLIEN-PVC-08mm",(Užs3!H94/1000)*Užs3!L94,0)+(IF(Užs3!J94="KLIEN-PVC-08mm",(Užs3!H94/1000)*Užs3!L94,0)))))</f>
        <v>0</v>
      </c>
      <c r="AF55" s="93">
        <f>SUM(IF(Užs3!F94="KLIEN-PVC-1mm",(Užs3!E94/1000)*Užs3!L94,0)+(IF(Užs3!G94="KLIEN-PVC-1mm",(Užs3!E94/1000)*Užs3!L94,0)+(IF(Užs3!I94="KLIEN-PVC-1mm",(Užs3!H94/1000)*Užs3!L94,0)+(IF(Užs3!J94="KLIEN-PVC-1mm",(Užs3!H94/1000)*Užs3!L94,0)))))</f>
        <v>0</v>
      </c>
      <c r="AG55" s="93">
        <f>SUM(IF(Užs3!F94="KLIEN-PVC-2mm",(Užs3!E94/1000)*Užs3!L94,0)+(IF(Užs3!G94="KLIEN-PVC-2mm",(Užs3!E94/1000)*Užs3!L94,0)+(IF(Užs3!I94="KLIEN-PVC-2mm",(Užs3!H94/1000)*Užs3!L94,0)+(IF(Užs3!J94="KLIEN-PVC-2mm",(Užs3!H94/1000)*Užs3!L94,0)))))</f>
        <v>0</v>
      </c>
      <c r="AH55" s="93">
        <f>SUM(IF(Užs3!F94="KLIEN-PVC-42/2mm",(Užs3!E94/1000)*Užs3!L94,0)+(IF(Užs3!G94="KLIEN-PVC-42/2mm",(Užs3!E94/1000)*Užs3!L94,0)+(IF(Užs3!I94="KLIEN-PVC-42/2mm",(Užs3!H94/1000)*Užs3!L94,0)+(IF(Užs3!J94="KLIEN-PVC-42/2mm",(Užs3!H94/1000)*Užs3!L94,0)))))</f>
        <v>0</v>
      </c>
      <c r="AI55" s="315">
        <f>SUM(IF(Užs3!F94="KLIEN-BESIUL-08mm",(Užs3!E94/1000)*Užs3!L94,0)+(IF(Užs3!G94="KLIEN-BESIUL-08mm",(Užs3!E94/1000)*Užs3!L94,0)+(IF(Užs3!I94="KLIEN-BESIUL-08mm",(Užs3!H94/1000)*Užs3!L94,0)+(IF(Užs3!J94="KLIEN-BESIUL-08mm",(Užs3!H94/1000)*Užs3!L94,0)))))</f>
        <v>0</v>
      </c>
      <c r="AJ55" s="315">
        <f>SUM(IF(Užs3!F94="KLIEN-BESIUL-1mm",(Užs3!E94/1000)*Užs3!L94,0)+(IF(Užs3!G94="KLIEN-BESIUL-1mm",(Užs3!E94/1000)*Užs3!L94,0)+(IF(Užs3!I94="KLIEN-BESIUL-1mm",(Užs3!H94/1000)*Užs3!L94,0)+(IF(Užs3!J94="KLIEN-BESIUL-1mm",(Užs3!H94/1000)*Užs3!L94,0)))))</f>
        <v>0</v>
      </c>
      <c r="AK55" s="315">
        <f>SUM(IF(Užs3!F94="KLIEN-BESIUL-2mm",(Užs3!E94/1000)*Užs3!L94,0)+(IF(Užs3!G94="KLIEN-BESIUL-2mm",(Užs3!E94/1000)*Užs3!L94,0)+(IF(Užs3!I94="KLIEN-BESIUL-2mm",(Užs3!H94/1000)*Užs3!L94,0)+(IF(Užs3!J94="KLIEN-BESIUL-2mm",(Užs3!H94/1000)*Užs3!L94,0)))))</f>
        <v>0</v>
      </c>
      <c r="AL55" s="94">
        <f>SUM(IF(Užs3!F94="NE-PL-PVC-04mm",(Užs3!E94/1000)*Užs3!L94,0)+(IF(Užs3!G94="NE-PL-PVC-04mm",(Užs3!E94/1000)*Užs3!L94,0)+(IF(Užs3!I94="NE-PL-PVC-04mm",(Užs3!H94/1000)*Užs3!L94,0)+(IF(Užs3!J94="NE-PL-PVC-04mm",(Užs3!H94/1000)*Užs3!L94,0)))))</f>
        <v>0</v>
      </c>
      <c r="AM55" s="94">
        <f>SUM(IF(Užs3!F94="NE-PL-PVC-06mm",(Užs3!E94/1000)*Užs3!L94,0)+(IF(Užs3!G94="NE-PL-PVC-06mm",(Užs3!E94/1000)*Užs3!L94,0)+(IF(Užs3!I94="NE-PL-PVC-06mm",(Užs3!H94/1000)*Užs3!L94,0)+(IF(Užs3!J94="NE-PL-PVC-06mm",(Užs3!H94/1000)*Užs3!L94,0)))))</f>
        <v>0</v>
      </c>
      <c r="AN55" s="94">
        <f>SUM(IF(Užs3!F94="NE-PL-PVC-08mm",(Užs3!E94/1000)*Užs3!L94,0)+(IF(Užs3!G94="NE-PL-PVC-08mm",(Užs3!E94/1000)*Užs3!L94,0)+(IF(Užs3!I94="NE-PL-PVC-08mm",(Užs3!H94/1000)*Užs3!L94,0)+(IF(Užs3!J94="NE-PL-PVC-08mm",(Užs3!H94/1000)*Užs3!L94,0)))))</f>
        <v>0</v>
      </c>
      <c r="AO55" s="94">
        <f>SUM(IF(Užs3!F94="NE-PL-PVC-1mm",(Užs3!E94/1000)*Užs3!L94,0)+(IF(Užs3!G94="NE-PL-PVC-1mm",(Užs3!E94/1000)*Užs3!L94,0)+(IF(Užs3!I94="NE-PL-PVC-1mm",(Užs3!H94/1000)*Užs3!L94,0)+(IF(Užs3!J94="NE-PL-PVC-1mm",(Užs3!H94/1000)*Užs3!L94,0)))))</f>
        <v>0</v>
      </c>
      <c r="AP55" s="94">
        <f>SUM(IF(Užs3!F94="NE-PL-PVC-2mm",(Užs3!E94/1000)*Užs3!L94,0)+(IF(Užs3!G94="NE-PL-PVC-2mm",(Užs3!E94/1000)*Užs3!L94,0)+(IF(Užs3!I94="NE-PL-PVC-2mm",(Užs3!H94/1000)*Užs3!L94,0)+(IF(Užs3!J94="NE-PL-PVC-2mm",(Užs3!H94/1000)*Užs3!L94,0)))))</f>
        <v>0</v>
      </c>
      <c r="AQ55" s="94">
        <f>SUM(IF(Užs3!F94="NE-PL-PVC-42/2mm",(Užs3!E94/1000)*Užs3!L94,0)+(IF(Užs3!G94="NE-PL-PVC-42/2mm",(Užs3!E94/1000)*Užs3!L94,0)+(IF(Užs3!I94="NE-PL-PVC-42/2mm",(Užs3!H94/1000)*Užs3!L94,0)+(IF(Užs3!J94="NE-PL-PVC-42/2mm",(Užs3!H94/1000)*Užs3!L94,0)))))</f>
        <v>0</v>
      </c>
      <c r="AR55" s="79"/>
    </row>
    <row r="56" spans="1:44" ht="16.8">
      <c r="A56" s="79"/>
      <c r="B56" s="79"/>
      <c r="C56" s="95"/>
      <c r="D56" s="79"/>
      <c r="E56" s="79"/>
      <c r="F56" s="79"/>
      <c r="G56" s="79"/>
      <c r="H56" s="79"/>
      <c r="I56" s="79"/>
      <c r="J56" s="79"/>
      <c r="K56" s="87">
        <v>55</v>
      </c>
      <c r="L56" s="88">
        <f>Užs3!L95</f>
        <v>0</v>
      </c>
      <c r="M56" s="89">
        <f>(Užs3!E95/1000)*(Užs3!H95/1000)*Užs3!L95</f>
        <v>0</v>
      </c>
      <c r="N56" s="90">
        <f>SUM(IF(Užs3!F95="MEL",(Užs3!E95/1000)*Užs3!L95,0)+(IF(Užs3!G95="MEL",(Užs3!E95/1000)*Užs3!L95,0)+(IF(Užs3!I95="MEL",(Užs3!H95/1000)*Užs3!L95,0)+(IF(Užs3!J95="MEL",(Užs3!H95/1000)*Užs3!L95,0)))))</f>
        <v>0</v>
      </c>
      <c r="O56" s="91">
        <f>SUM(IF(Užs3!F95="MEL-BALTAS",(Užs3!E95/1000)*Užs3!L95,0)+(IF(Užs3!G95="MEL-BALTAS",(Užs3!E95/1000)*Užs3!L95,0)+(IF(Užs3!I95="MEL-BALTAS",(Užs3!H95/1000)*Užs3!L95,0)+(IF(Užs3!J95="MEL-BALTAS",(Užs3!H95/1000)*Užs3!L95,0)))))</f>
        <v>0</v>
      </c>
      <c r="P56" s="91">
        <f>SUM(IF(Užs3!F95="MEL-PILKAS",(Užs3!E95/1000)*Užs3!L95,0)+(IF(Užs3!G95="MEL-PILKAS",(Užs3!E95/1000)*Užs3!L95,0)+(IF(Užs3!I95="MEL-PILKAS",(Užs3!H95/1000)*Užs3!L95,0)+(IF(Užs3!J95="MEL-PILKAS",(Užs3!H95/1000)*Užs3!L95,0)))))</f>
        <v>0</v>
      </c>
      <c r="Q56" s="91">
        <f>SUM(IF(Užs3!F95="MEL-KLIENTO",(Užs3!E95/1000)*Užs3!L95,0)+(IF(Užs3!G95="MEL-KLIENTO",(Užs3!E95/1000)*Užs3!L95,0)+(IF(Užs3!I95="MEL-KLIENTO",(Užs3!H95/1000)*Užs3!L95,0)+(IF(Užs3!J95="MEL-KLIENTO",(Užs3!H95/1000)*Užs3!L95,0)))))</f>
        <v>0</v>
      </c>
      <c r="R56" s="91">
        <f>SUM(IF(Užs3!F95="MEL-NE-PL",(Užs3!E95/1000)*Užs3!L95,0)+(IF(Užs3!G95="MEL-NE-PL",(Užs3!E95/1000)*Užs3!L95,0)+(IF(Užs3!I95="MEL-NE-PL",(Užs3!H95/1000)*Užs3!L95,0)+(IF(Užs3!J95="MEL-NE-PL",(Užs3!H95/1000)*Užs3!L95,0)))))</f>
        <v>0</v>
      </c>
      <c r="S56" s="91">
        <f>SUM(IF(Užs3!F95="MEL-40mm",(Užs3!E95/1000)*Užs3!L95,0)+(IF(Užs3!G95="MEL-40mm",(Užs3!E95/1000)*Užs3!L95,0)+(IF(Užs3!I95="MEL-40mm",(Užs3!H95/1000)*Užs3!L95,0)+(IF(Užs3!J95="MEL-40mm",(Užs3!H95/1000)*Užs3!L95,0)))))</f>
        <v>0</v>
      </c>
      <c r="T56" s="92">
        <f>SUM(IF(Užs3!F95="PVC-04mm",(Užs3!E95/1000)*Užs3!L95,0)+(IF(Užs3!G95="PVC-04mm",(Užs3!E95/1000)*Užs3!L95,0)+(IF(Užs3!I95="PVC-04mm",(Užs3!H95/1000)*Užs3!L95,0)+(IF(Užs3!J95="PVC-04mm",(Užs3!H95/1000)*Užs3!L95,0)))))</f>
        <v>0</v>
      </c>
      <c r="U56" s="92">
        <f>SUM(IF(Užs3!F95="PVC-06mm",(Užs3!E95/1000)*Užs3!L95,0)+(IF(Užs3!G95="PVC-06mm",(Užs3!E95/1000)*Užs3!L95,0)+(IF(Užs3!I95="PVC-06mm",(Užs3!H95/1000)*Užs3!L95,0)+(IF(Užs3!J95="PVC-06mm",(Užs3!H95/1000)*Užs3!L95,0)))))</f>
        <v>0</v>
      </c>
      <c r="V56" s="92">
        <f>SUM(IF(Užs3!F95="PVC-08mm",(Užs3!E95/1000)*Užs3!L95,0)+(IF(Užs3!G95="PVC-08mm",(Užs3!E95/1000)*Užs3!L95,0)+(IF(Užs3!I95="PVC-08mm",(Užs3!H95/1000)*Užs3!L95,0)+(IF(Užs3!J95="PVC-08mm",(Užs3!H95/1000)*Užs3!L95,0)))))</f>
        <v>0</v>
      </c>
      <c r="W56" s="92">
        <f>SUM(IF(Užs3!F95="PVC-1mm",(Užs3!E95/1000)*Užs3!L95,0)+(IF(Užs3!G95="PVC-1mm",(Užs3!E95/1000)*Užs3!L95,0)+(IF(Užs3!I95="PVC-1mm",(Užs3!H95/1000)*Užs3!L95,0)+(IF(Užs3!J95="PVC-1mm",(Užs3!H95/1000)*Užs3!L95,0)))))</f>
        <v>0</v>
      </c>
      <c r="X56" s="92">
        <f>SUM(IF(Užs3!F95="PVC-2mm",(Užs3!E95/1000)*Užs3!L95,0)+(IF(Užs3!G95="PVC-2mm",(Užs3!E95/1000)*Užs3!L95,0)+(IF(Užs3!I95="PVC-2mm",(Užs3!H95/1000)*Užs3!L95,0)+(IF(Užs3!J95="PVC-2mm",(Užs3!H95/1000)*Užs3!L95,0)))))</f>
        <v>0</v>
      </c>
      <c r="Y56" s="92">
        <f>SUM(IF(Užs3!F95="PVC-42/2mm",(Užs3!E95/1000)*Užs3!L95,0)+(IF(Užs3!G95="PVC-42/2mm",(Užs3!E95/1000)*Užs3!L95,0)+(IF(Užs3!I95="PVC-42/2mm",(Užs3!H95/1000)*Užs3!L95,0)+(IF(Užs3!J95="PVC-42/2mm",(Užs3!H95/1000)*Užs3!L95,0)))))</f>
        <v>0</v>
      </c>
      <c r="Z56" s="313">
        <f>SUM(IF(Užs3!F95="BESIULIS-08mm",(Užs3!E95/1000)*Užs3!L95,0)+(IF(Užs3!G95="BESIULIS-08mm",(Užs3!E95/1000)*Užs3!L95,0)+(IF(Užs3!I95="BESIULIS-08mm",(Užs3!H95/1000)*Užs3!L95,0)+(IF(Užs3!J95="BESIULIS-08mm",(Užs3!H95/1000)*Užs3!L95,0)))))</f>
        <v>0</v>
      </c>
      <c r="AA56" s="313">
        <f>SUM(IF(Užs3!F95="BESIULIS-1mm",(Užs3!E95/1000)*Užs3!L95,0)+(IF(Užs3!G95="BESIULIS-1mm",(Užs3!E95/1000)*Užs3!L95,0)+(IF(Užs3!I95="BESIULIS-1mm",(Užs3!H95/1000)*Užs3!L95,0)+(IF(Užs3!J95="BESIULIS-1mm",(Užs3!H95/1000)*Užs3!L95,0)))))</f>
        <v>0</v>
      </c>
      <c r="AB56" s="313">
        <f>SUM(IF(Užs3!F95="BESIULIS-2mm",(Užs3!E95/1000)*Užs3!L95,0)+(IF(Užs3!G95="BESIULIS-2mm",(Užs3!E95/1000)*Užs3!L95,0)+(IF(Užs3!I95="BESIULIS-2mm",(Užs3!H95/1000)*Užs3!L95,0)+(IF(Užs3!J95="BESIULIS-2mm",(Užs3!H95/1000)*Užs3!L95,0)))))</f>
        <v>0</v>
      </c>
      <c r="AC56" s="93">
        <f>SUM(IF(Užs3!F95="KLIEN-PVC-04mm",(Užs3!E95/1000)*Užs3!L95,0)+(IF(Užs3!G95="KLIEN-PVC-04mm",(Užs3!E95/1000)*Užs3!L95,0)+(IF(Užs3!I95="KLIEN-PVC-04mm",(Užs3!H95/1000)*Užs3!L95,0)+(IF(Užs3!J95="KLIEN-PVC-04mm",(Užs3!H95/1000)*Užs3!L95,0)))))</f>
        <v>0</v>
      </c>
      <c r="AD56" s="93">
        <f>SUM(IF(Užs3!F95="KLIEN-PVC-06mm",(Užs3!E95/1000)*Užs3!L95,0)+(IF(Užs3!G95="KLIEN-PVC-06mm",(Užs3!E95/1000)*Užs3!L95,0)+(IF(Užs3!I95="KLIEN-PVC-06mm",(Užs3!H95/1000)*Užs3!L95,0)+(IF(Užs3!J95="KLIEN-PVC-06mm",(Užs3!H95/1000)*Užs3!L95,0)))))</f>
        <v>0</v>
      </c>
      <c r="AE56" s="93">
        <f>SUM(IF(Užs3!F95="KLIEN-PVC-08mm",(Užs3!E95/1000)*Užs3!L95,0)+(IF(Užs3!G95="KLIEN-PVC-08mm",(Užs3!E95/1000)*Užs3!L95,0)+(IF(Užs3!I95="KLIEN-PVC-08mm",(Užs3!H95/1000)*Užs3!L95,0)+(IF(Užs3!J95="KLIEN-PVC-08mm",(Užs3!H95/1000)*Užs3!L95,0)))))</f>
        <v>0</v>
      </c>
      <c r="AF56" s="93">
        <f>SUM(IF(Užs3!F95="KLIEN-PVC-1mm",(Užs3!E95/1000)*Užs3!L95,0)+(IF(Užs3!G95="KLIEN-PVC-1mm",(Užs3!E95/1000)*Užs3!L95,0)+(IF(Užs3!I95="KLIEN-PVC-1mm",(Užs3!H95/1000)*Užs3!L95,0)+(IF(Užs3!J95="KLIEN-PVC-1mm",(Užs3!H95/1000)*Užs3!L95,0)))))</f>
        <v>0</v>
      </c>
      <c r="AG56" s="93">
        <f>SUM(IF(Užs3!F95="KLIEN-PVC-2mm",(Užs3!E95/1000)*Užs3!L95,0)+(IF(Užs3!G95="KLIEN-PVC-2mm",(Užs3!E95/1000)*Užs3!L95,0)+(IF(Užs3!I95="KLIEN-PVC-2mm",(Užs3!H95/1000)*Užs3!L95,0)+(IF(Užs3!J95="KLIEN-PVC-2mm",(Užs3!H95/1000)*Užs3!L95,0)))))</f>
        <v>0</v>
      </c>
      <c r="AH56" s="93">
        <f>SUM(IF(Užs3!F95="KLIEN-PVC-42/2mm",(Užs3!E95/1000)*Užs3!L95,0)+(IF(Užs3!G95="KLIEN-PVC-42/2mm",(Užs3!E95/1000)*Užs3!L95,0)+(IF(Užs3!I95="KLIEN-PVC-42/2mm",(Užs3!H95/1000)*Užs3!L95,0)+(IF(Užs3!J95="KLIEN-PVC-42/2mm",(Užs3!H95/1000)*Užs3!L95,0)))))</f>
        <v>0</v>
      </c>
      <c r="AI56" s="315">
        <f>SUM(IF(Užs3!F95="KLIEN-BESIUL-08mm",(Užs3!E95/1000)*Užs3!L95,0)+(IF(Užs3!G95="KLIEN-BESIUL-08mm",(Užs3!E95/1000)*Užs3!L95,0)+(IF(Užs3!I95="KLIEN-BESIUL-08mm",(Užs3!H95/1000)*Užs3!L95,0)+(IF(Užs3!J95="KLIEN-BESIUL-08mm",(Užs3!H95/1000)*Užs3!L95,0)))))</f>
        <v>0</v>
      </c>
      <c r="AJ56" s="315">
        <f>SUM(IF(Užs3!F95="KLIEN-BESIUL-1mm",(Užs3!E95/1000)*Užs3!L95,0)+(IF(Užs3!G95="KLIEN-BESIUL-1mm",(Užs3!E95/1000)*Užs3!L95,0)+(IF(Užs3!I95="KLIEN-BESIUL-1mm",(Užs3!H95/1000)*Užs3!L95,0)+(IF(Užs3!J95="KLIEN-BESIUL-1mm",(Užs3!H95/1000)*Užs3!L95,0)))))</f>
        <v>0</v>
      </c>
      <c r="AK56" s="315">
        <f>SUM(IF(Užs3!F95="KLIEN-BESIUL-2mm",(Užs3!E95/1000)*Užs3!L95,0)+(IF(Užs3!G95="KLIEN-BESIUL-2mm",(Užs3!E95/1000)*Užs3!L95,0)+(IF(Užs3!I95="KLIEN-BESIUL-2mm",(Užs3!H95/1000)*Užs3!L95,0)+(IF(Užs3!J95="KLIEN-BESIUL-2mm",(Užs3!H95/1000)*Užs3!L95,0)))))</f>
        <v>0</v>
      </c>
      <c r="AL56" s="94">
        <f>SUM(IF(Užs3!F95="NE-PL-PVC-04mm",(Užs3!E95/1000)*Užs3!L95,0)+(IF(Užs3!G95="NE-PL-PVC-04mm",(Užs3!E95/1000)*Užs3!L95,0)+(IF(Užs3!I95="NE-PL-PVC-04mm",(Užs3!H95/1000)*Užs3!L95,0)+(IF(Užs3!J95="NE-PL-PVC-04mm",(Užs3!H95/1000)*Užs3!L95,0)))))</f>
        <v>0</v>
      </c>
      <c r="AM56" s="94">
        <f>SUM(IF(Užs3!F95="NE-PL-PVC-06mm",(Užs3!E95/1000)*Užs3!L95,0)+(IF(Užs3!G95="NE-PL-PVC-06mm",(Užs3!E95/1000)*Užs3!L95,0)+(IF(Užs3!I95="NE-PL-PVC-06mm",(Užs3!H95/1000)*Užs3!L95,0)+(IF(Užs3!J95="NE-PL-PVC-06mm",(Užs3!H95/1000)*Užs3!L95,0)))))</f>
        <v>0</v>
      </c>
      <c r="AN56" s="94">
        <f>SUM(IF(Užs3!F95="NE-PL-PVC-08mm",(Užs3!E95/1000)*Užs3!L95,0)+(IF(Užs3!G95="NE-PL-PVC-08mm",(Užs3!E95/1000)*Užs3!L95,0)+(IF(Užs3!I95="NE-PL-PVC-08mm",(Užs3!H95/1000)*Užs3!L95,0)+(IF(Užs3!J95="NE-PL-PVC-08mm",(Užs3!H95/1000)*Užs3!L95,0)))))</f>
        <v>0</v>
      </c>
      <c r="AO56" s="94">
        <f>SUM(IF(Užs3!F95="NE-PL-PVC-1mm",(Užs3!E95/1000)*Užs3!L95,0)+(IF(Užs3!G95="NE-PL-PVC-1mm",(Užs3!E95/1000)*Užs3!L95,0)+(IF(Užs3!I95="NE-PL-PVC-1mm",(Užs3!H95/1000)*Užs3!L95,0)+(IF(Užs3!J95="NE-PL-PVC-1mm",(Užs3!H95/1000)*Užs3!L95,0)))))</f>
        <v>0</v>
      </c>
      <c r="AP56" s="94">
        <f>SUM(IF(Užs3!F95="NE-PL-PVC-2mm",(Užs3!E95/1000)*Užs3!L95,0)+(IF(Užs3!G95="NE-PL-PVC-2mm",(Užs3!E95/1000)*Užs3!L95,0)+(IF(Užs3!I95="NE-PL-PVC-2mm",(Užs3!H95/1000)*Užs3!L95,0)+(IF(Užs3!J95="NE-PL-PVC-2mm",(Užs3!H95/1000)*Užs3!L95,0)))))</f>
        <v>0</v>
      </c>
      <c r="AQ56" s="94">
        <f>SUM(IF(Užs3!F95="NE-PL-PVC-42/2mm",(Užs3!E95/1000)*Užs3!L95,0)+(IF(Užs3!G95="NE-PL-PVC-42/2mm",(Užs3!E95/1000)*Užs3!L95,0)+(IF(Užs3!I95="NE-PL-PVC-42/2mm",(Užs3!H95/1000)*Užs3!L95,0)+(IF(Užs3!J95="NE-PL-PVC-42/2mm",(Užs3!H95/1000)*Užs3!L95,0)))))</f>
        <v>0</v>
      </c>
      <c r="AR56" s="79"/>
    </row>
    <row r="57" spans="1:44" ht="16.8">
      <c r="A57" s="79"/>
      <c r="B57" s="79"/>
      <c r="C57" s="95"/>
      <c r="D57" s="79"/>
      <c r="E57" s="79"/>
      <c r="F57" s="79"/>
      <c r="G57" s="79"/>
      <c r="H57" s="79"/>
      <c r="I57" s="79"/>
      <c r="J57" s="79"/>
      <c r="K57" s="87">
        <v>56</v>
      </c>
      <c r="L57" s="88">
        <f>Užs3!L96</f>
        <v>0</v>
      </c>
      <c r="M57" s="89">
        <f>(Užs3!E96/1000)*(Užs3!H96/1000)*Užs3!L96</f>
        <v>0</v>
      </c>
      <c r="N57" s="90">
        <f>SUM(IF(Užs3!F96="MEL",(Užs3!E96/1000)*Užs3!L96,0)+(IF(Užs3!G96="MEL",(Užs3!E96/1000)*Užs3!L96,0)+(IF(Užs3!I96="MEL",(Užs3!H96/1000)*Užs3!L96,0)+(IF(Užs3!J96="MEL",(Užs3!H96/1000)*Užs3!L96,0)))))</f>
        <v>0</v>
      </c>
      <c r="O57" s="91">
        <f>SUM(IF(Užs3!F96="MEL-BALTAS",(Užs3!E96/1000)*Užs3!L96,0)+(IF(Užs3!G96="MEL-BALTAS",(Užs3!E96/1000)*Užs3!L96,0)+(IF(Užs3!I96="MEL-BALTAS",(Užs3!H96/1000)*Užs3!L96,0)+(IF(Užs3!J96="MEL-BALTAS",(Užs3!H96/1000)*Užs3!L96,0)))))</f>
        <v>0</v>
      </c>
      <c r="P57" s="91">
        <f>SUM(IF(Užs3!F96="MEL-PILKAS",(Užs3!E96/1000)*Užs3!L96,0)+(IF(Užs3!G96="MEL-PILKAS",(Užs3!E96/1000)*Užs3!L96,0)+(IF(Užs3!I96="MEL-PILKAS",(Užs3!H96/1000)*Užs3!L96,0)+(IF(Užs3!J96="MEL-PILKAS",(Užs3!H96/1000)*Užs3!L96,0)))))</f>
        <v>0</v>
      </c>
      <c r="Q57" s="91">
        <f>SUM(IF(Užs3!F96="MEL-KLIENTO",(Užs3!E96/1000)*Užs3!L96,0)+(IF(Užs3!G96="MEL-KLIENTO",(Užs3!E96/1000)*Užs3!L96,0)+(IF(Užs3!I96="MEL-KLIENTO",(Užs3!H96/1000)*Užs3!L96,0)+(IF(Užs3!J96="MEL-KLIENTO",(Užs3!H96/1000)*Užs3!L96,0)))))</f>
        <v>0</v>
      </c>
      <c r="R57" s="91">
        <f>SUM(IF(Užs3!F96="MEL-NE-PL",(Užs3!E96/1000)*Užs3!L96,0)+(IF(Užs3!G96="MEL-NE-PL",(Užs3!E96/1000)*Užs3!L96,0)+(IF(Užs3!I96="MEL-NE-PL",(Užs3!H96/1000)*Užs3!L96,0)+(IF(Užs3!J96="MEL-NE-PL",(Užs3!H96/1000)*Užs3!L96,0)))))</f>
        <v>0</v>
      </c>
      <c r="S57" s="91">
        <f>SUM(IF(Užs3!F96="MEL-40mm",(Užs3!E96/1000)*Užs3!L96,0)+(IF(Užs3!G96="MEL-40mm",(Užs3!E96/1000)*Užs3!L96,0)+(IF(Užs3!I96="MEL-40mm",(Užs3!H96/1000)*Užs3!L96,0)+(IF(Užs3!J96="MEL-40mm",(Užs3!H96/1000)*Užs3!L96,0)))))</f>
        <v>0</v>
      </c>
      <c r="T57" s="92">
        <f>SUM(IF(Užs3!F96="PVC-04mm",(Užs3!E96/1000)*Užs3!L96,0)+(IF(Užs3!G96="PVC-04mm",(Užs3!E96/1000)*Užs3!L96,0)+(IF(Užs3!I96="PVC-04mm",(Užs3!H96/1000)*Užs3!L96,0)+(IF(Užs3!J96="PVC-04mm",(Užs3!H96/1000)*Užs3!L96,0)))))</f>
        <v>0</v>
      </c>
      <c r="U57" s="92">
        <f>SUM(IF(Užs3!F96="PVC-06mm",(Užs3!E96/1000)*Užs3!L96,0)+(IF(Užs3!G96="PVC-06mm",(Užs3!E96/1000)*Užs3!L96,0)+(IF(Užs3!I96="PVC-06mm",(Užs3!H96/1000)*Užs3!L96,0)+(IF(Užs3!J96="PVC-06mm",(Užs3!H96/1000)*Užs3!L96,0)))))</f>
        <v>0</v>
      </c>
      <c r="V57" s="92">
        <f>SUM(IF(Užs3!F96="PVC-08mm",(Užs3!E96/1000)*Užs3!L96,0)+(IF(Užs3!G96="PVC-08mm",(Užs3!E96/1000)*Užs3!L96,0)+(IF(Užs3!I96="PVC-08mm",(Užs3!H96/1000)*Užs3!L96,0)+(IF(Užs3!J96="PVC-08mm",(Užs3!H96/1000)*Užs3!L96,0)))))</f>
        <v>0</v>
      </c>
      <c r="W57" s="92">
        <f>SUM(IF(Užs3!F96="PVC-1mm",(Užs3!E96/1000)*Užs3!L96,0)+(IF(Užs3!G96="PVC-1mm",(Užs3!E96/1000)*Užs3!L96,0)+(IF(Užs3!I96="PVC-1mm",(Užs3!H96/1000)*Užs3!L96,0)+(IF(Užs3!J96="PVC-1mm",(Užs3!H96/1000)*Užs3!L96,0)))))</f>
        <v>0</v>
      </c>
      <c r="X57" s="92">
        <f>SUM(IF(Užs3!F96="PVC-2mm",(Užs3!E96/1000)*Užs3!L96,0)+(IF(Užs3!G96="PVC-2mm",(Užs3!E96/1000)*Užs3!L96,0)+(IF(Užs3!I96="PVC-2mm",(Užs3!H96/1000)*Užs3!L96,0)+(IF(Užs3!J96="PVC-2mm",(Užs3!H96/1000)*Užs3!L96,0)))))</f>
        <v>0</v>
      </c>
      <c r="Y57" s="92">
        <f>SUM(IF(Užs3!F96="PVC-42/2mm",(Užs3!E96/1000)*Užs3!L96,0)+(IF(Užs3!G96="PVC-42/2mm",(Užs3!E96/1000)*Užs3!L96,0)+(IF(Užs3!I96="PVC-42/2mm",(Užs3!H96/1000)*Užs3!L96,0)+(IF(Užs3!J96="PVC-42/2mm",(Užs3!H96/1000)*Užs3!L96,0)))))</f>
        <v>0</v>
      </c>
      <c r="Z57" s="313">
        <f>SUM(IF(Užs3!F96="BESIULIS-08mm",(Užs3!E96/1000)*Užs3!L96,0)+(IF(Užs3!G96="BESIULIS-08mm",(Užs3!E96/1000)*Užs3!L96,0)+(IF(Užs3!I96="BESIULIS-08mm",(Užs3!H96/1000)*Užs3!L96,0)+(IF(Užs3!J96="BESIULIS-08mm",(Užs3!H96/1000)*Užs3!L96,0)))))</f>
        <v>0</v>
      </c>
      <c r="AA57" s="313">
        <f>SUM(IF(Užs3!F96="BESIULIS-1mm",(Užs3!E96/1000)*Užs3!L96,0)+(IF(Užs3!G96="BESIULIS-1mm",(Užs3!E96/1000)*Užs3!L96,0)+(IF(Užs3!I96="BESIULIS-1mm",(Užs3!H96/1000)*Užs3!L96,0)+(IF(Užs3!J96="BESIULIS-1mm",(Užs3!H96/1000)*Užs3!L96,0)))))</f>
        <v>0</v>
      </c>
      <c r="AB57" s="313">
        <f>SUM(IF(Užs3!F96="BESIULIS-2mm",(Užs3!E96/1000)*Užs3!L96,0)+(IF(Užs3!G96="BESIULIS-2mm",(Užs3!E96/1000)*Užs3!L96,0)+(IF(Užs3!I96="BESIULIS-2mm",(Užs3!H96/1000)*Užs3!L96,0)+(IF(Užs3!J96="BESIULIS-2mm",(Užs3!H96/1000)*Užs3!L96,0)))))</f>
        <v>0</v>
      </c>
      <c r="AC57" s="93">
        <f>SUM(IF(Užs3!F96="KLIEN-PVC-04mm",(Užs3!E96/1000)*Užs3!L96,0)+(IF(Užs3!G96="KLIEN-PVC-04mm",(Užs3!E96/1000)*Užs3!L96,0)+(IF(Užs3!I96="KLIEN-PVC-04mm",(Užs3!H96/1000)*Užs3!L96,0)+(IF(Užs3!J96="KLIEN-PVC-04mm",(Užs3!H96/1000)*Užs3!L96,0)))))</f>
        <v>0</v>
      </c>
      <c r="AD57" s="93">
        <f>SUM(IF(Užs3!F96="KLIEN-PVC-06mm",(Užs3!E96/1000)*Užs3!L96,0)+(IF(Užs3!G96="KLIEN-PVC-06mm",(Užs3!E96/1000)*Užs3!L96,0)+(IF(Užs3!I96="KLIEN-PVC-06mm",(Užs3!H96/1000)*Užs3!L96,0)+(IF(Užs3!J96="KLIEN-PVC-06mm",(Užs3!H96/1000)*Užs3!L96,0)))))</f>
        <v>0</v>
      </c>
      <c r="AE57" s="93">
        <f>SUM(IF(Užs3!F96="KLIEN-PVC-08mm",(Užs3!E96/1000)*Užs3!L96,0)+(IF(Užs3!G96="KLIEN-PVC-08mm",(Užs3!E96/1000)*Užs3!L96,0)+(IF(Užs3!I96="KLIEN-PVC-08mm",(Užs3!H96/1000)*Užs3!L96,0)+(IF(Užs3!J96="KLIEN-PVC-08mm",(Užs3!H96/1000)*Užs3!L96,0)))))</f>
        <v>0</v>
      </c>
      <c r="AF57" s="93">
        <f>SUM(IF(Užs3!F96="KLIEN-PVC-1mm",(Užs3!E96/1000)*Užs3!L96,0)+(IF(Užs3!G96="KLIEN-PVC-1mm",(Užs3!E96/1000)*Užs3!L96,0)+(IF(Užs3!I96="KLIEN-PVC-1mm",(Užs3!H96/1000)*Užs3!L96,0)+(IF(Užs3!J96="KLIEN-PVC-1mm",(Užs3!H96/1000)*Užs3!L96,0)))))</f>
        <v>0</v>
      </c>
      <c r="AG57" s="93">
        <f>SUM(IF(Užs3!F96="KLIEN-PVC-2mm",(Užs3!E96/1000)*Užs3!L96,0)+(IF(Užs3!G96="KLIEN-PVC-2mm",(Užs3!E96/1000)*Užs3!L96,0)+(IF(Užs3!I96="KLIEN-PVC-2mm",(Užs3!H96/1000)*Užs3!L96,0)+(IF(Užs3!J96="KLIEN-PVC-2mm",(Užs3!H96/1000)*Užs3!L96,0)))))</f>
        <v>0</v>
      </c>
      <c r="AH57" s="93">
        <f>SUM(IF(Užs3!F96="KLIEN-PVC-42/2mm",(Užs3!E96/1000)*Užs3!L96,0)+(IF(Užs3!G96="KLIEN-PVC-42/2mm",(Užs3!E96/1000)*Užs3!L96,0)+(IF(Užs3!I96="KLIEN-PVC-42/2mm",(Užs3!H96/1000)*Užs3!L96,0)+(IF(Užs3!J96="KLIEN-PVC-42/2mm",(Užs3!H96/1000)*Užs3!L96,0)))))</f>
        <v>0</v>
      </c>
      <c r="AI57" s="315">
        <f>SUM(IF(Užs3!F96="KLIEN-BESIUL-08mm",(Užs3!E96/1000)*Užs3!L96,0)+(IF(Užs3!G96="KLIEN-BESIUL-08mm",(Užs3!E96/1000)*Užs3!L96,0)+(IF(Užs3!I96="KLIEN-BESIUL-08mm",(Užs3!H96/1000)*Užs3!L96,0)+(IF(Užs3!J96="KLIEN-BESIUL-08mm",(Užs3!H96/1000)*Užs3!L96,0)))))</f>
        <v>0</v>
      </c>
      <c r="AJ57" s="315">
        <f>SUM(IF(Užs3!F96="KLIEN-BESIUL-1mm",(Užs3!E96/1000)*Užs3!L96,0)+(IF(Užs3!G96="KLIEN-BESIUL-1mm",(Užs3!E96/1000)*Užs3!L96,0)+(IF(Užs3!I96="KLIEN-BESIUL-1mm",(Užs3!H96/1000)*Užs3!L96,0)+(IF(Užs3!J96="KLIEN-BESIUL-1mm",(Užs3!H96/1000)*Užs3!L96,0)))))</f>
        <v>0</v>
      </c>
      <c r="AK57" s="315">
        <f>SUM(IF(Užs3!F96="KLIEN-BESIUL-2mm",(Užs3!E96/1000)*Užs3!L96,0)+(IF(Užs3!G96="KLIEN-BESIUL-2mm",(Užs3!E96/1000)*Užs3!L96,0)+(IF(Užs3!I96="KLIEN-BESIUL-2mm",(Užs3!H96/1000)*Užs3!L96,0)+(IF(Užs3!J96="KLIEN-BESIUL-2mm",(Užs3!H96/1000)*Užs3!L96,0)))))</f>
        <v>0</v>
      </c>
      <c r="AL57" s="94">
        <f>SUM(IF(Užs3!F96="NE-PL-PVC-04mm",(Užs3!E96/1000)*Užs3!L96,0)+(IF(Užs3!G96="NE-PL-PVC-04mm",(Užs3!E96/1000)*Užs3!L96,0)+(IF(Užs3!I96="NE-PL-PVC-04mm",(Užs3!H96/1000)*Užs3!L96,0)+(IF(Užs3!J96="NE-PL-PVC-04mm",(Užs3!H96/1000)*Užs3!L96,0)))))</f>
        <v>0</v>
      </c>
      <c r="AM57" s="94">
        <f>SUM(IF(Užs3!F96="NE-PL-PVC-06mm",(Užs3!E96/1000)*Užs3!L96,0)+(IF(Užs3!G96="NE-PL-PVC-06mm",(Užs3!E96/1000)*Užs3!L96,0)+(IF(Užs3!I96="NE-PL-PVC-06mm",(Užs3!H96/1000)*Užs3!L96,0)+(IF(Užs3!J96="NE-PL-PVC-06mm",(Užs3!H96/1000)*Užs3!L96,0)))))</f>
        <v>0</v>
      </c>
      <c r="AN57" s="94">
        <f>SUM(IF(Užs3!F96="NE-PL-PVC-08mm",(Užs3!E96/1000)*Užs3!L96,0)+(IF(Užs3!G96="NE-PL-PVC-08mm",(Užs3!E96/1000)*Užs3!L96,0)+(IF(Užs3!I96="NE-PL-PVC-08mm",(Užs3!H96/1000)*Užs3!L96,0)+(IF(Užs3!J96="NE-PL-PVC-08mm",(Užs3!H96/1000)*Užs3!L96,0)))))</f>
        <v>0</v>
      </c>
      <c r="AO57" s="94">
        <f>SUM(IF(Užs3!F96="NE-PL-PVC-1mm",(Užs3!E96/1000)*Užs3!L96,0)+(IF(Užs3!G96="NE-PL-PVC-1mm",(Užs3!E96/1000)*Užs3!L96,0)+(IF(Užs3!I96="NE-PL-PVC-1mm",(Užs3!H96/1000)*Užs3!L96,0)+(IF(Užs3!J96="NE-PL-PVC-1mm",(Užs3!H96/1000)*Užs3!L96,0)))))</f>
        <v>0</v>
      </c>
      <c r="AP57" s="94">
        <f>SUM(IF(Užs3!F96="NE-PL-PVC-2mm",(Užs3!E96/1000)*Užs3!L96,0)+(IF(Užs3!G96="NE-PL-PVC-2mm",(Užs3!E96/1000)*Užs3!L96,0)+(IF(Užs3!I96="NE-PL-PVC-2mm",(Užs3!H96/1000)*Užs3!L96,0)+(IF(Užs3!J96="NE-PL-PVC-2mm",(Užs3!H96/1000)*Užs3!L96,0)))))</f>
        <v>0</v>
      </c>
      <c r="AQ57" s="94">
        <f>SUM(IF(Užs3!F96="NE-PL-PVC-42/2mm",(Užs3!E96/1000)*Užs3!L96,0)+(IF(Užs3!G96="NE-PL-PVC-42/2mm",(Užs3!E96/1000)*Užs3!L96,0)+(IF(Užs3!I96="NE-PL-PVC-42/2mm",(Užs3!H96/1000)*Užs3!L96,0)+(IF(Užs3!J96="NE-PL-PVC-42/2mm",(Užs3!H96/1000)*Užs3!L96,0)))))</f>
        <v>0</v>
      </c>
      <c r="AR57" s="79"/>
    </row>
    <row r="58" spans="1:44" ht="16.8">
      <c r="A58" s="79"/>
      <c r="B58" s="79"/>
      <c r="C58" s="95"/>
      <c r="D58" s="79"/>
      <c r="E58" s="79"/>
      <c r="F58" s="79"/>
      <c r="G58" s="79"/>
      <c r="H58" s="79"/>
      <c r="I58" s="79"/>
      <c r="J58" s="79"/>
      <c r="K58" s="87">
        <v>57</v>
      </c>
      <c r="L58" s="88">
        <f>Užs3!L97</f>
        <v>0</v>
      </c>
      <c r="M58" s="89">
        <f>(Užs3!E97/1000)*(Užs3!H97/1000)*Užs3!L97</f>
        <v>0</v>
      </c>
      <c r="N58" s="90">
        <f>SUM(IF(Užs3!F97="MEL",(Užs3!E97/1000)*Užs3!L97,0)+(IF(Užs3!G97="MEL",(Užs3!E97/1000)*Užs3!L97,0)+(IF(Užs3!I97="MEL",(Užs3!H97/1000)*Užs3!L97,0)+(IF(Užs3!J97="MEL",(Užs3!H97/1000)*Užs3!L97,0)))))</f>
        <v>0</v>
      </c>
      <c r="O58" s="91">
        <f>SUM(IF(Užs3!F97="MEL-BALTAS",(Užs3!E97/1000)*Užs3!L97,0)+(IF(Užs3!G97="MEL-BALTAS",(Užs3!E97/1000)*Užs3!L97,0)+(IF(Užs3!I97="MEL-BALTAS",(Užs3!H97/1000)*Užs3!L97,0)+(IF(Užs3!J97="MEL-BALTAS",(Užs3!H97/1000)*Užs3!L97,0)))))</f>
        <v>0</v>
      </c>
      <c r="P58" s="91">
        <f>SUM(IF(Užs3!F97="MEL-PILKAS",(Užs3!E97/1000)*Užs3!L97,0)+(IF(Užs3!G97="MEL-PILKAS",(Užs3!E97/1000)*Užs3!L97,0)+(IF(Užs3!I97="MEL-PILKAS",(Užs3!H97/1000)*Užs3!L97,0)+(IF(Užs3!J97="MEL-PILKAS",(Užs3!H97/1000)*Užs3!L97,0)))))</f>
        <v>0</v>
      </c>
      <c r="Q58" s="91">
        <f>SUM(IF(Užs3!F97="MEL-KLIENTO",(Užs3!E97/1000)*Užs3!L97,0)+(IF(Užs3!G97="MEL-KLIENTO",(Užs3!E97/1000)*Užs3!L97,0)+(IF(Užs3!I97="MEL-KLIENTO",(Užs3!H97/1000)*Užs3!L97,0)+(IF(Užs3!J97="MEL-KLIENTO",(Užs3!H97/1000)*Užs3!L97,0)))))</f>
        <v>0</v>
      </c>
      <c r="R58" s="91">
        <f>SUM(IF(Užs3!F97="MEL-NE-PL",(Užs3!E97/1000)*Užs3!L97,0)+(IF(Užs3!G97="MEL-NE-PL",(Užs3!E97/1000)*Užs3!L97,0)+(IF(Užs3!I97="MEL-NE-PL",(Užs3!H97/1000)*Užs3!L97,0)+(IF(Užs3!J97="MEL-NE-PL",(Užs3!H97/1000)*Užs3!L97,0)))))</f>
        <v>0</v>
      </c>
      <c r="S58" s="91">
        <f>SUM(IF(Užs3!F97="MEL-40mm",(Užs3!E97/1000)*Užs3!L97,0)+(IF(Užs3!G97="MEL-40mm",(Užs3!E97/1000)*Užs3!L97,0)+(IF(Užs3!I97="MEL-40mm",(Užs3!H97/1000)*Užs3!L97,0)+(IF(Užs3!J97="MEL-40mm",(Užs3!H97/1000)*Užs3!L97,0)))))</f>
        <v>0</v>
      </c>
      <c r="T58" s="92">
        <f>SUM(IF(Užs3!F97="PVC-04mm",(Užs3!E97/1000)*Užs3!L97,0)+(IF(Užs3!G97="PVC-04mm",(Užs3!E97/1000)*Užs3!L97,0)+(IF(Užs3!I97="PVC-04mm",(Užs3!H97/1000)*Užs3!L97,0)+(IF(Užs3!J97="PVC-04mm",(Užs3!H97/1000)*Užs3!L97,0)))))</f>
        <v>0</v>
      </c>
      <c r="U58" s="92">
        <f>SUM(IF(Užs3!F97="PVC-06mm",(Užs3!E97/1000)*Užs3!L97,0)+(IF(Užs3!G97="PVC-06mm",(Užs3!E97/1000)*Užs3!L97,0)+(IF(Užs3!I97="PVC-06mm",(Užs3!H97/1000)*Užs3!L97,0)+(IF(Užs3!J97="PVC-06mm",(Užs3!H97/1000)*Užs3!L97,0)))))</f>
        <v>0</v>
      </c>
      <c r="V58" s="92">
        <f>SUM(IF(Užs3!F97="PVC-08mm",(Užs3!E97/1000)*Užs3!L97,0)+(IF(Užs3!G97="PVC-08mm",(Užs3!E97/1000)*Užs3!L97,0)+(IF(Užs3!I97="PVC-08mm",(Užs3!H97/1000)*Užs3!L97,0)+(IF(Užs3!J97="PVC-08mm",(Užs3!H97/1000)*Užs3!L97,0)))))</f>
        <v>0</v>
      </c>
      <c r="W58" s="92">
        <f>SUM(IF(Užs3!F97="PVC-1mm",(Užs3!E97/1000)*Užs3!L97,0)+(IF(Užs3!G97="PVC-1mm",(Užs3!E97/1000)*Užs3!L97,0)+(IF(Užs3!I97="PVC-1mm",(Užs3!H97/1000)*Užs3!L97,0)+(IF(Užs3!J97="PVC-1mm",(Užs3!H97/1000)*Užs3!L97,0)))))</f>
        <v>0</v>
      </c>
      <c r="X58" s="92">
        <f>SUM(IF(Užs3!F97="PVC-2mm",(Užs3!E97/1000)*Užs3!L97,0)+(IF(Užs3!G97="PVC-2mm",(Užs3!E97/1000)*Užs3!L97,0)+(IF(Užs3!I97="PVC-2mm",(Užs3!H97/1000)*Užs3!L97,0)+(IF(Užs3!J97="PVC-2mm",(Užs3!H97/1000)*Užs3!L97,0)))))</f>
        <v>0</v>
      </c>
      <c r="Y58" s="92">
        <f>SUM(IF(Užs3!F97="PVC-42/2mm",(Užs3!E97/1000)*Užs3!L97,0)+(IF(Užs3!G97="PVC-42/2mm",(Užs3!E97/1000)*Užs3!L97,0)+(IF(Užs3!I97="PVC-42/2mm",(Užs3!H97/1000)*Užs3!L97,0)+(IF(Užs3!J97="PVC-42/2mm",(Užs3!H97/1000)*Užs3!L97,0)))))</f>
        <v>0</v>
      </c>
      <c r="Z58" s="313">
        <f>SUM(IF(Užs3!F97="BESIULIS-08mm",(Užs3!E97/1000)*Užs3!L97,0)+(IF(Užs3!G97="BESIULIS-08mm",(Užs3!E97/1000)*Užs3!L97,0)+(IF(Užs3!I97="BESIULIS-08mm",(Užs3!H97/1000)*Užs3!L97,0)+(IF(Užs3!J97="BESIULIS-08mm",(Užs3!H97/1000)*Užs3!L97,0)))))</f>
        <v>0</v>
      </c>
      <c r="AA58" s="313">
        <f>SUM(IF(Užs3!F97="BESIULIS-1mm",(Užs3!E97/1000)*Užs3!L97,0)+(IF(Užs3!G97="BESIULIS-1mm",(Užs3!E97/1000)*Užs3!L97,0)+(IF(Užs3!I97="BESIULIS-1mm",(Užs3!H97/1000)*Užs3!L97,0)+(IF(Užs3!J97="BESIULIS-1mm",(Užs3!H97/1000)*Užs3!L97,0)))))</f>
        <v>0</v>
      </c>
      <c r="AB58" s="313">
        <f>SUM(IF(Užs3!F97="BESIULIS-2mm",(Užs3!E97/1000)*Užs3!L97,0)+(IF(Užs3!G97="BESIULIS-2mm",(Užs3!E97/1000)*Užs3!L97,0)+(IF(Užs3!I97="BESIULIS-2mm",(Užs3!H97/1000)*Užs3!L97,0)+(IF(Užs3!J97="BESIULIS-2mm",(Užs3!H97/1000)*Užs3!L97,0)))))</f>
        <v>0</v>
      </c>
      <c r="AC58" s="93">
        <f>SUM(IF(Užs3!F97="KLIEN-PVC-04mm",(Užs3!E97/1000)*Užs3!L97,0)+(IF(Užs3!G97="KLIEN-PVC-04mm",(Užs3!E97/1000)*Užs3!L97,0)+(IF(Užs3!I97="KLIEN-PVC-04mm",(Užs3!H97/1000)*Užs3!L97,0)+(IF(Užs3!J97="KLIEN-PVC-04mm",(Užs3!H97/1000)*Užs3!L97,0)))))</f>
        <v>0</v>
      </c>
      <c r="AD58" s="93">
        <f>SUM(IF(Užs3!F97="KLIEN-PVC-06mm",(Užs3!E97/1000)*Užs3!L97,0)+(IF(Užs3!G97="KLIEN-PVC-06mm",(Užs3!E97/1000)*Užs3!L97,0)+(IF(Užs3!I97="KLIEN-PVC-06mm",(Užs3!H97/1000)*Užs3!L97,0)+(IF(Užs3!J97="KLIEN-PVC-06mm",(Užs3!H97/1000)*Užs3!L97,0)))))</f>
        <v>0</v>
      </c>
      <c r="AE58" s="93">
        <f>SUM(IF(Užs3!F97="KLIEN-PVC-08mm",(Užs3!E97/1000)*Užs3!L97,0)+(IF(Užs3!G97="KLIEN-PVC-08mm",(Užs3!E97/1000)*Užs3!L97,0)+(IF(Užs3!I97="KLIEN-PVC-08mm",(Užs3!H97/1000)*Užs3!L97,0)+(IF(Užs3!J97="KLIEN-PVC-08mm",(Užs3!H97/1000)*Užs3!L97,0)))))</f>
        <v>0</v>
      </c>
      <c r="AF58" s="93">
        <f>SUM(IF(Užs3!F97="KLIEN-PVC-1mm",(Užs3!E97/1000)*Užs3!L97,0)+(IF(Užs3!G97="KLIEN-PVC-1mm",(Užs3!E97/1000)*Užs3!L97,0)+(IF(Užs3!I97="KLIEN-PVC-1mm",(Užs3!H97/1000)*Užs3!L97,0)+(IF(Užs3!J97="KLIEN-PVC-1mm",(Užs3!H97/1000)*Užs3!L97,0)))))</f>
        <v>0</v>
      </c>
      <c r="AG58" s="93">
        <f>SUM(IF(Užs3!F97="KLIEN-PVC-2mm",(Užs3!E97/1000)*Užs3!L97,0)+(IF(Užs3!G97="KLIEN-PVC-2mm",(Užs3!E97/1000)*Užs3!L97,0)+(IF(Užs3!I97="KLIEN-PVC-2mm",(Užs3!H97/1000)*Užs3!L97,0)+(IF(Užs3!J97="KLIEN-PVC-2mm",(Užs3!H97/1000)*Užs3!L97,0)))))</f>
        <v>0</v>
      </c>
      <c r="AH58" s="93">
        <f>SUM(IF(Užs3!F97="KLIEN-PVC-42/2mm",(Užs3!E97/1000)*Užs3!L97,0)+(IF(Užs3!G97="KLIEN-PVC-42/2mm",(Užs3!E97/1000)*Užs3!L97,0)+(IF(Užs3!I97="KLIEN-PVC-42/2mm",(Užs3!H97/1000)*Užs3!L97,0)+(IF(Užs3!J97="KLIEN-PVC-42/2mm",(Užs3!H97/1000)*Užs3!L97,0)))))</f>
        <v>0</v>
      </c>
      <c r="AI58" s="315">
        <f>SUM(IF(Užs3!F97="KLIEN-BESIUL-08mm",(Užs3!E97/1000)*Užs3!L97,0)+(IF(Užs3!G97="KLIEN-BESIUL-08mm",(Užs3!E97/1000)*Užs3!L97,0)+(IF(Užs3!I97="KLIEN-BESIUL-08mm",(Užs3!H97/1000)*Užs3!L97,0)+(IF(Užs3!J97="KLIEN-BESIUL-08mm",(Užs3!H97/1000)*Užs3!L97,0)))))</f>
        <v>0</v>
      </c>
      <c r="AJ58" s="315">
        <f>SUM(IF(Užs3!F97="KLIEN-BESIUL-1mm",(Užs3!E97/1000)*Užs3!L97,0)+(IF(Užs3!G97="KLIEN-BESIUL-1mm",(Užs3!E97/1000)*Užs3!L97,0)+(IF(Užs3!I97="KLIEN-BESIUL-1mm",(Užs3!H97/1000)*Užs3!L97,0)+(IF(Užs3!J97="KLIEN-BESIUL-1mm",(Užs3!H97/1000)*Užs3!L97,0)))))</f>
        <v>0</v>
      </c>
      <c r="AK58" s="315">
        <f>SUM(IF(Užs3!F97="KLIEN-BESIUL-2mm",(Užs3!E97/1000)*Užs3!L97,0)+(IF(Užs3!G97="KLIEN-BESIUL-2mm",(Užs3!E97/1000)*Užs3!L97,0)+(IF(Užs3!I97="KLIEN-BESIUL-2mm",(Užs3!H97/1000)*Užs3!L97,0)+(IF(Užs3!J97="KLIEN-BESIUL-2mm",(Užs3!H97/1000)*Užs3!L97,0)))))</f>
        <v>0</v>
      </c>
      <c r="AL58" s="94">
        <f>SUM(IF(Užs3!F97="NE-PL-PVC-04mm",(Užs3!E97/1000)*Užs3!L97,0)+(IF(Užs3!G97="NE-PL-PVC-04mm",(Užs3!E97/1000)*Užs3!L97,0)+(IF(Užs3!I97="NE-PL-PVC-04mm",(Užs3!H97/1000)*Užs3!L97,0)+(IF(Užs3!J97="NE-PL-PVC-04mm",(Užs3!H97/1000)*Užs3!L97,0)))))</f>
        <v>0</v>
      </c>
      <c r="AM58" s="94">
        <f>SUM(IF(Užs3!F97="NE-PL-PVC-06mm",(Užs3!E97/1000)*Užs3!L97,0)+(IF(Užs3!G97="NE-PL-PVC-06mm",(Užs3!E97/1000)*Užs3!L97,0)+(IF(Užs3!I97="NE-PL-PVC-06mm",(Užs3!H97/1000)*Užs3!L97,0)+(IF(Užs3!J97="NE-PL-PVC-06mm",(Užs3!H97/1000)*Užs3!L97,0)))))</f>
        <v>0</v>
      </c>
      <c r="AN58" s="94">
        <f>SUM(IF(Užs3!F97="NE-PL-PVC-08mm",(Užs3!E97/1000)*Užs3!L97,0)+(IF(Užs3!G97="NE-PL-PVC-08mm",(Užs3!E97/1000)*Užs3!L97,0)+(IF(Užs3!I97="NE-PL-PVC-08mm",(Užs3!H97/1000)*Užs3!L97,0)+(IF(Užs3!J97="NE-PL-PVC-08mm",(Užs3!H97/1000)*Užs3!L97,0)))))</f>
        <v>0</v>
      </c>
      <c r="AO58" s="94">
        <f>SUM(IF(Užs3!F97="NE-PL-PVC-1mm",(Užs3!E97/1000)*Užs3!L97,0)+(IF(Užs3!G97="NE-PL-PVC-1mm",(Užs3!E97/1000)*Užs3!L97,0)+(IF(Užs3!I97="NE-PL-PVC-1mm",(Užs3!H97/1000)*Užs3!L97,0)+(IF(Užs3!J97="NE-PL-PVC-1mm",(Užs3!H97/1000)*Užs3!L97,0)))))</f>
        <v>0</v>
      </c>
      <c r="AP58" s="94">
        <f>SUM(IF(Užs3!F97="NE-PL-PVC-2mm",(Užs3!E97/1000)*Užs3!L97,0)+(IF(Užs3!G97="NE-PL-PVC-2mm",(Užs3!E97/1000)*Užs3!L97,0)+(IF(Užs3!I97="NE-PL-PVC-2mm",(Užs3!H97/1000)*Užs3!L97,0)+(IF(Užs3!J97="NE-PL-PVC-2mm",(Užs3!H97/1000)*Užs3!L97,0)))))</f>
        <v>0</v>
      </c>
      <c r="AQ58" s="94">
        <f>SUM(IF(Užs3!F97="NE-PL-PVC-42/2mm",(Užs3!E97/1000)*Užs3!L97,0)+(IF(Užs3!G97="NE-PL-PVC-42/2mm",(Užs3!E97/1000)*Užs3!L97,0)+(IF(Užs3!I97="NE-PL-PVC-42/2mm",(Užs3!H97/1000)*Užs3!L97,0)+(IF(Užs3!J97="NE-PL-PVC-42/2mm",(Užs3!H97/1000)*Užs3!L97,0)))))</f>
        <v>0</v>
      </c>
      <c r="AR58" s="79"/>
    </row>
    <row r="59" spans="1:44" ht="16.8">
      <c r="A59" s="79"/>
      <c r="B59" s="79"/>
      <c r="C59" s="95"/>
      <c r="D59" s="79"/>
      <c r="E59" s="79"/>
      <c r="F59" s="79"/>
      <c r="G59" s="79"/>
      <c r="H59" s="79"/>
      <c r="I59" s="79"/>
      <c r="J59" s="79"/>
      <c r="K59" s="87">
        <v>58</v>
      </c>
      <c r="L59" s="88">
        <f>Užs3!L98</f>
        <v>0</v>
      </c>
      <c r="M59" s="89">
        <f>(Užs3!E98/1000)*(Užs3!H98/1000)*Užs3!L98</f>
        <v>0</v>
      </c>
      <c r="N59" s="90">
        <f>SUM(IF(Užs3!F98="MEL",(Užs3!E98/1000)*Užs3!L98,0)+(IF(Užs3!G98="MEL",(Užs3!E98/1000)*Užs3!L98,0)+(IF(Užs3!I98="MEL",(Užs3!H98/1000)*Užs3!L98,0)+(IF(Užs3!J98="MEL",(Užs3!H98/1000)*Užs3!L98,0)))))</f>
        <v>0</v>
      </c>
      <c r="O59" s="91">
        <f>SUM(IF(Užs3!F98="MEL-BALTAS",(Užs3!E98/1000)*Užs3!L98,0)+(IF(Užs3!G98="MEL-BALTAS",(Užs3!E98/1000)*Užs3!L98,0)+(IF(Užs3!I98="MEL-BALTAS",(Užs3!H98/1000)*Užs3!L98,0)+(IF(Užs3!J98="MEL-BALTAS",(Užs3!H98/1000)*Užs3!L98,0)))))</f>
        <v>0</v>
      </c>
      <c r="P59" s="91">
        <f>SUM(IF(Užs3!F98="MEL-PILKAS",(Užs3!E98/1000)*Užs3!L98,0)+(IF(Užs3!G98="MEL-PILKAS",(Užs3!E98/1000)*Užs3!L98,0)+(IF(Užs3!I98="MEL-PILKAS",(Užs3!H98/1000)*Užs3!L98,0)+(IF(Užs3!J98="MEL-PILKAS",(Užs3!H98/1000)*Užs3!L98,0)))))</f>
        <v>0</v>
      </c>
      <c r="Q59" s="91">
        <f>SUM(IF(Užs3!F98="MEL-KLIENTO",(Užs3!E98/1000)*Užs3!L98,0)+(IF(Užs3!G98="MEL-KLIENTO",(Užs3!E98/1000)*Užs3!L98,0)+(IF(Užs3!I98="MEL-KLIENTO",(Užs3!H98/1000)*Užs3!L98,0)+(IF(Užs3!J98="MEL-KLIENTO",(Užs3!H98/1000)*Užs3!L98,0)))))</f>
        <v>0</v>
      </c>
      <c r="R59" s="91">
        <f>SUM(IF(Užs3!F98="MEL-NE-PL",(Užs3!E98/1000)*Užs3!L98,0)+(IF(Užs3!G98="MEL-NE-PL",(Užs3!E98/1000)*Užs3!L98,0)+(IF(Užs3!I98="MEL-NE-PL",(Užs3!H98/1000)*Užs3!L98,0)+(IF(Užs3!J98="MEL-NE-PL",(Užs3!H98/1000)*Užs3!L98,0)))))</f>
        <v>0</v>
      </c>
      <c r="S59" s="91">
        <f>SUM(IF(Užs3!F98="MEL-40mm",(Užs3!E98/1000)*Užs3!L98,0)+(IF(Užs3!G98="MEL-40mm",(Užs3!E98/1000)*Užs3!L98,0)+(IF(Užs3!I98="MEL-40mm",(Užs3!H98/1000)*Užs3!L98,0)+(IF(Užs3!J98="MEL-40mm",(Užs3!H98/1000)*Užs3!L98,0)))))</f>
        <v>0</v>
      </c>
      <c r="T59" s="92">
        <f>SUM(IF(Užs3!F98="PVC-04mm",(Užs3!E98/1000)*Užs3!L98,0)+(IF(Užs3!G98="PVC-04mm",(Užs3!E98/1000)*Užs3!L98,0)+(IF(Užs3!I98="PVC-04mm",(Užs3!H98/1000)*Užs3!L98,0)+(IF(Užs3!J98="PVC-04mm",(Užs3!H98/1000)*Užs3!L98,0)))))</f>
        <v>0</v>
      </c>
      <c r="U59" s="92">
        <f>SUM(IF(Užs3!F98="PVC-06mm",(Užs3!E98/1000)*Užs3!L98,0)+(IF(Užs3!G98="PVC-06mm",(Užs3!E98/1000)*Užs3!L98,0)+(IF(Užs3!I98="PVC-06mm",(Užs3!H98/1000)*Užs3!L98,0)+(IF(Užs3!J98="PVC-06mm",(Užs3!H98/1000)*Užs3!L98,0)))))</f>
        <v>0</v>
      </c>
      <c r="V59" s="92">
        <f>SUM(IF(Užs3!F98="PVC-08mm",(Užs3!E98/1000)*Užs3!L98,0)+(IF(Užs3!G98="PVC-08mm",(Užs3!E98/1000)*Užs3!L98,0)+(IF(Užs3!I98="PVC-08mm",(Užs3!H98/1000)*Užs3!L98,0)+(IF(Užs3!J98="PVC-08mm",(Užs3!H98/1000)*Užs3!L98,0)))))</f>
        <v>0</v>
      </c>
      <c r="W59" s="92">
        <f>SUM(IF(Užs3!F98="PVC-1mm",(Užs3!E98/1000)*Užs3!L98,0)+(IF(Užs3!G98="PVC-1mm",(Užs3!E98/1000)*Užs3!L98,0)+(IF(Užs3!I98="PVC-1mm",(Užs3!H98/1000)*Užs3!L98,0)+(IF(Užs3!J98="PVC-1mm",(Užs3!H98/1000)*Užs3!L98,0)))))</f>
        <v>0</v>
      </c>
      <c r="X59" s="92">
        <f>SUM(IF(Užs3!F98="PVC-2mm",(Užs3!E98/1000)*Užs3!L98,0)+(IF(Užs3!G98="PVC-2mm",(Užs3!E98/1000)*Užs3!L98,0)+(IF(Užs3!I98="PVC-2mm",(Užs3!H98/1000)*Užs3!L98,0)+(IF(Užs3!J98="PVC-2mm",(Užs3!H98/1000)*Užs3!L98,0)))))</f>
        <v>0</v>
      </c>
      <c r="Y59" s="92">
        <f>SUM(IF(Užs3!F98="PVC-42/2mm",(Užs3!E98/1000)*Užs3!L98,0)+(IF(Užs3!G98="PVC-42/2mm",(Užs3!E98/1000)*Užs3!L98,0)+(IF(Užs3!I98="PVC-42/2mm",(Užs3!H98/1000)*Užs3!L98,0)+(IF(Užs3!J98="PVC-42/2mm",(Užs3!H98/1000)*Užs3!L98,0)))))</f>
        <v>0</v>
      </c>
      <c r="Z59" s="313">
        <f>SUM(IF(Užs3!F98="BESIULIS-08mm",(Užs3!E98/1000)*Užs3!L98,0)+(IF(Užs3!G98="BESIULIS-08mm",(Užs3!E98/1000)*Užs3!L98,0)+(IF(Užs3!I98="BESIULIS-08mm",(Užs3!H98/1000)*Užs3!L98,0)+(IF(Užs3!J98="BESIULIS-08mm",(Užs3!H98/1000)*Užs3!L98,0)))))</f>
        <v>0</v>
      </c>
      <c r="AA59" s="313">
        <f>SUM(IF(Užs3!F98="BESIULIS-1mm",(Užs3!E98/1000)*Užs3!L98,0)+(IF(Užs3!G98="BESIULIS-1mm",(Užs3!E98/1000)*Užs3!L98,0)+(IF(Užs3!I98="BESIULIS-1mm",(Užs3!H98/1000)*Užs3!L98,0)+(IF(Užs3!J98="BESIULIS-1mm",(Užs3!H98/1000)*Užs3!L98,0)))))</f>
        <v>0</v>
      </c>
      <c r="AB59" s="313">
        <f>SUM(IF(Užs3!F98="BESIULIS-2mm",(Užs3!E98/1000)*Užs3!L98,0)+(IF(Užs3!G98="BESIULIS-2mm",(Užs3!E98/1000)*Užs3!L98,0)+(IF(Užs3!I98="BESIULIS-2mm",(Užs3!H98/1000)*Užs3!L98,0)+(IF(Užs3!J98="BESIULIS-2mm",(Užs3!H98/1000)*Užs3!L98,0)))))</f>
        <v>0</v>
      </c>
      <c r="AC59" s="93">
        <f>SUM(IF(Užs3!F98="KLIEN-PVC-04mm",(Užs3!E98/1000)*Užs3!L98,0)+(IF(Užs3!G98="KLIEN-PVC-04mm",(Užs3!E98/1000)*Užs3!L98,0)+(IF(Užs3!I98="KLIEN-PVC-04mm",(Užs3!H98/1000)*Užs3!L98,0)+(IF(Užs3!J98="KLIEN-PVC-04mm",(Užs3!H98/1000)*Užs3!L98,0)))))</f>
        <v>0</v>
      </c>
      <c r="AD59" s="93">
        <f>SUM(IF(Užs3!F98="KLIEN-PVC-06mm",(Užs3!E98/1000)*Užs3!L98,0)+(IF(Užs3!G98="KLIEN-PVC-06mm",(Užs3!E98/1000)*Užs3!L98,0)+(IF(Užs3!I98="KLIEN-PVC-06mm",(Užs3!H98/1000)*Užs3!L98,0)+(IF(Užs3!J98="KLIEN-PVC-06mm",(Užs3!H98/1000)*Užs3!L98,0)))))</f>
        <v>0</v>
      </c>
      <c r="AE59" s="93">
        <f>SUM(IF(Užs3!F98="KLIEN-PVC-08mm",(Užs3!E98/1000)*Užs3!L98,0)+(IF(Užs3!G98="KLIEN-PVC-08mm",(Užs3!E98/1000)*Užs3!L98,0)+(IF(Užs3!I98="KLIEN-PVC-08mm",(Užs3!H98/1000)*Užs3!L98,0)+(IF(Užs3!J98="KLIEN-PVC-08mm",(Užs3!H98/1000)*Užs3!L98,0)))))</f>
        <v>0</v>
      </c>
      <c r="AF59" s="93">
        <f>SUM(IF(Užs3!F98="KLIEN-PVC-1mm",(Užs3!E98/1000)*Užs3!L98,0)+(IF(Užs3!G98="KLIEN-PVC-1mm",(Užs3!E98/1000)*Užs3!L98,0)+(IF(Užs3!I98="KLIEN-PVC-1mm",(Užs3!H98/1000)*Užs3!L98,0)+(IF(Užs3!J98="KLIEN-PVC-1mm",(Užs3!H98/1000)*Užs3!L98,0)))))</f>
        <v>0</v>
      </c>
      <c r="AG59" s="93">
        <f>SUM(IF(Užs3!F98="KLIEN-PVC-2mm",(Užs3!E98/1000)*Užs3!L98,0)+(IF(Užs3!G98="KLIEN-PVC-2mm",(Užs3!E98/1000)*Užs3!L98,0)+(IF(Užs3!I98="KLIEN-PVC-2mm",(Užs3!H98/1000)*Užs3!L98,0)+(IF(Užs3!J98="KLIEN-PVC-2mm",(Užs3!H98/1000)*Užs3!L98,0)))))</f>
        <v>0</v>
      </c>
      <c r="AH59" s="93">
        <f>SUM(IF(Užs3!F98="KLIEN-PVC-42/2mm",(Užs3!E98/1000)*Užs3!L98,0)+(IF(Užs3!G98="KLIEN-PVC-42/2mm",(Užs3!E98/1000)*Užs3!L98,0)+(IF(Užs3!I98="KLIEN-PVC-42/2mm",(Užs3!H98/1000)*Užs3!L98,0)+(IF(Užs3!J98="KLIEN-PVC-42/2mm",(Užs3!H98/1000)*Užs3!L98,0)))))</f>
        <v>0</v>
      </c>
      <c r="AI59" s="315">
        <f>SUM(IF(Užs3!F98="KLIEN-BESIUL-08mm",(Užs3!E98/1000)*Užs3!L98,0)+(IF(Užs3!G98="KLIEN-BESIUL-08mm",(Užs3!E98/1000)*Užs3!L98,0)+(IF(Užs3!I98="KLIEN-BESIUL-08mm",(Užs3!H98/1000)*Užs3!L98,0)+(IF(Užs3!J98="KLIEN-BESIUL-08mm",(Užs3!H98/1000)*Užs3!L98,0)))))</f>
        <v>0</v>
      </c>
      <c r="AJ59" s="315">
        <f>SUM(IF(Užs3!F98="KLIEN-BESIUL-1mm",(Užs3!E98/1000)*Užs3!L98,0)+(IF(Užs3!G98="KLIEN-BESIUL-1mm",(Užs3!E98/1000)*Užs3!L98,0)+(IF(Užs3!I98="KLIEN-BESIUL-1mm",(Užs3!H98/1000)*Užs3!L98,0)+(IF(Užs3!J98="KLIEN-BESIUL-1mm",(Užs3!H98/1000)*Užs3!L98,0)))))</f>
        <v>0</v>
      </c>
      <c r="AK59" s="315">
        <f>SUM(IF(Užs3!F98="KLIEN-BESIUL-2mm",(Užs3!E98/1000)*Užs3!L98,0)+(IF(Užs3!G98="KLIEN-BESIUL-2mm",(Užs3!E98/1000)*Užs3!L98,0)+(IF(Užs3!I98="KLIEN-BESIUL-2mm",(Užs3!H98/1000)*Užs3!L98,0)+(IF(Užs3!J98="KLIEN-BESIUL-2mm",(Užs3!H98/1000)*Užs3!L98,0)))))</f>
        <v>0</v>
      </c>
      <c r="AL59" s="94">
        <f>SUM(IF(Užs3!F98="NE-PL-PVC-04mm",(Užs3!E98/1000)*Užs3!L98,0)+(IF(Užs3!G98="NE-PL-PVC-04mm",(Užs3!E98/1000)*Užs3!L98,0)+(IF(Užs3!I98="NE-PL-PVC-04mm",(Užs3!H98/1000)*Užs3!L98,0)+(IF(Užs3!J98="NE-PL-PVC-04mm",(Užs3!H98/1000)*Užs3!L98,0)))))</f>
        <v>0</v>
      </c>
      <c r="AM59" s="94">
        <f>SUM(IF(Užs3!F98="NE-PL-PVC-06mm",(Užs3!E98/1000)*Užs3!L98,0)+(IF(Užs3!G98="NE-PL-PVC-06mm",(Užs3!E98/1000)*Užs3!L98,0)+(IF(Užs3!I98="NE-PL-PVC-06mm",(Užs3!H98/1000)*Užs3!L98,0)+(IF(Užs3!J98="NE-PL-PVC-06mm",(Užs3!H98/1000)*Užs3!L98,0)))))</f>
        <v>0</v>
      </c>
      <c r="AN59" s="94">
        <f>SUM(IF(Užs3!F98="NE-PL-PVC-08mm",(Užs3!E98/1000)*Užs3!L98,0)+(IF(Užs3!G98="NE-PL-PVC-08mm",(Užs3!E98/1000)*Užs3!L98,0)+(IF(Užs3!I98="NE-PL-PVC-08mm",(Užs3!H98/1000)*Užs3!L98,0)+(IF(Užs3!J98="NE-PL-PVC-08mm",(Užs3!H98/1000)*Užs3!L98,0)))))</f>
        <v>0</v>
      </c>
      <c r="AO59" s="94">
        <f>SUM(IF(Užs3!F98="NE-PL-PVC-1mm",(Užs3!E98/1000)*Užs3!L98,0)+(IF(Užs3!G98="NE-PL-PVC-1mm",(Užs3!E98/1000)*Užs3!L98,0)+(IF(Užs3!I98="NE-PL-PVC-1mm",(Užs3!H98/1000)*Užs3!L98,0)+(IF(Užs3!J98="NE-PL-PVC-1mm",(Užs3!H98/1000)*Užs3!L98,0)))))</f>
        <v>0</v>
      </c>
      <c r="AP59" s="94">
        <f>SUM(IF(Užs3!F98="NE-PL-PVC-2mm",(Užs3!E98/1000)*Užs3!L98,0)+(IF(Užs3!G98="NE-PL-PVC-2mm",(Užs3!E98/1000)*Užs3!L98,0)+(IF(Užs3!I98="NE-PL-PVC-2mm",(Užs3!H98/1000)*Užs3!L98,0)+(IF(Užs3!J98="NE-PL-PVC-2mm",(Užs3!H98/1000)*Užs3!L98,0)))))</f>
        <v>0</v>
      </c>
      <c r="AQ59" s="94">
        <f>SUM(IF(Užs3!F98="NE-PL-PVC-42/2mm",(Užs3!E98/1000)*Užs3!L98,0)+(IF(Užs3!G98="NE-PL-PVC-42/2mm",(Užs3!E98/1000)*Užs3!L98,0)+(IF(Užs3!I98="NE-PL-PVC-42/2mm",(Užs3!H98/1000)*Užs3!L98,0)+(IF(Užs3!J98="NE-PL-PVC-42/2mm",(Užs3!H98/1000)*Užs3!L98,0)))))</f>
        <v>0</v>
      </c>
      <c r="AR59" s="79"/>
    </row>
    <row r="60" spans="1:44" ht="16.8">
      <c r="A60" s="79"/>
      <c r="B60" s="79"/>
      <c r="C60" s="95"/>
      <c r="D60" s="79"/>
      <c r="E60" s="79"/>
      <c r="F60" s="79"/>
      <c r="G60" s="79"/>
      <c r="H60" s="79"/>
      <c r="I60" s="79"/>
      <c r="J60" s="79"/>
      <c r="K60" s="87">
        <v>59</v>
      </c>
      <c r="L60" s="88">
        <f>Užs3!L99</f>
        <v>0</v>
      </c>
      <c r="M60" s="89">
        <f>(Užs3!E99/1000)*(Užs3!H99/1000)*Užs3!L99</f>
        <v>0</v>
      </c>
      <c r="N60" s="90">
        <f>SUM(IF(Užs3!F99="MEL",(Užs3!E99/1000)*Užs3!L99,0)+(IF(Užs3!G99="MEL",(Užs3!E99/1000)*Užs3!L99,0)+(IF(Užs3!I99="MEL",(Užs3!H99/1000)*Užs3!L99,0)+(IF(Užs3!J99="MEL",(Užs3!H99/1000)*Užs3!L99,0)))))</f>
        <v>0</v>
      </c>
      <c r="O60" s="91">
        <f>SUM(IF(Užs3!F99="MEL-BALTAS",(Užs3!E99/1000)*Užs3!L99,0)+(IF(Užs3!G99="MEL-BALTAS",(Užs3!E99/1000)*Užs3!L99,0)+(IF(Užs3!I99="MEL-BALTAS",(Užs3!H99/1000)*Užs3!L99,0)+(IF(Užs3!J99="MEL-BALTAS",(Užs3!H99/1000)*Užs3!L99,0)))))</f>
        <v>0</v>
      </c>
      <c r="P60" s="91">
        <f>SUM(IF(Užs3!F99="MEL-PILKAS",(Užs3!E99/1000)*Užs3!L99,0)+(IF(Užs3!G99="MEL-PILKAS",(Užs3!E99/1000)*Užs3!L99,0)+(IF(Užs3!I99="MEL-PILKAS",(Užs3!H99/1000)*Užs3!L99,0)+(IF(Užs3!J99="MEL-PILKAS",(Užs3!H99/1000)*Užs3!L99,0)))))</f>
        <v>0</v>
      </c>
      <c r="Q60" s="91">
        <f>SUM(IF(Užs3!F99="MEL-KLIENTO",(Užs3!E99/1000)*Užs3!L99,0)+(IF(Užs3!G99="MEL-KLIENTO",(Užs3!E99/1000)*Užs3!L99,0)+(IF(Užs3!I99="MEL-KLIENTO",(Užs3!H99/1000)*Užs3!L99,0)+(IF(Užs3!J99="MEL-KLIENTO",(Užs3!H99/1000)*Užs3!L99,0)))))</f>
        <v>0</v>
      </c>
      <c r="R60" s="91">
        <f>SUM(IF(Užs3!F99="MEL-NE-PL",(Užs3!E99/1000)*Užs3!L99,0)+(IF(Užs3!G99="MEL-NE-PL",(Užs3!E99/1000)*Užs3!L99,0)+(IF(Užs3!I99="MEL-NE-PL",(Užs3!H99/1000)*Užs3!L99,0)+(IF(Užs3!J99="MEL-NE-PL",(Užs3!H99/1000)*Užs3!L99,0)))))</f>
        <v>0</v>
      </c>
      <c r="S60" s="91">
        <f>SUM(IF(Užs3!F99="MEL-40mm",(Užs3!E99/1000)*Užs3!L99,0)+(IF(Užs3!G99="MEL-40mm",(Užs3!E99/1000)*Užs3!L99,0)+(IF(Užs3!I99="MEL-40mm",(Užs3!H99/1000)*Užs3!L99,0)+(IF(Užs3!J99="MEL-40mm",(Užs3!H99/1000)*Užs3!L99,0)))))</f>
        <v>0</v>
      </c>
      <c r="T60" s="92">
        <f>SUM(IF(Užs3!F99="PVC-04mm",(Užs3!E99/1000)*Užs3!L99,0)+(IF(Užs3!G99="PVC-04mm",(Užs3!E99/1000)*Užs3!L99,0)+(IF(Užs3!I99="PVC-04mm",(Užs3!H99/1000)*Užs3!L99,0)+(IF(Užs3!J99="PVC-04mm",(Užs3!H99/1000)*Užs3!L99,0)))))</f>
        <v>0</v>
      </c>
      <c r="U60" s="92">
        <f>SUM(IF(Užs3!F99="PVC-06mm",(Užs3!E99/1000)*Užs3!L99,0)+(IF(Užs3!G99="PVC-06mm",(Užs3!E99/1000)*Užs3!L99,0)+(IF(Užs3!I99="PVC-06mm",(Užs3!H99/1000)*Užs3!L99,0)+(IF(Užs3!J99="PVC-06mm",(Užs3!H99/1000)*Užs3!L99,0)))))</f>
        <v>0</v>
      </c>
      <c r="V60" s="92">
        <f>SUM(IF(Užs3!F99="PVC-08mm",(Užs3!E99/1000)*Užs3!L99,0)+(IF(Užs3!G99="PVC-08mm",(Užs3!E99/1000)*Užs3!L99,0)+(IF(Užs3!I99="PVC-08mm",(Užs3!H99/1000)*Užs3!L99,0)+(IF(Užs3!J99="PVC-08mm",(Užs3!H99/1000)*Užs3!L99,0)))))</f>
        <v>0</v>
      </c>
      <c r="W60" s="92">
        <f>SUM(IF(Užs3!F99="PVC-1mm",(Užs3!E99/1000)*Užs3!L99,0)+(IF(Užs3!G99="PVC-1mm",(Užs3!E99/1000)*Užs3!L99,0)+(IF(Užs3!I99="PVC-1mm",(Užs3!H99/1000)*Užs3!L99,0)+(IF(Užs3!J99="PVC-1mm",(Užs3!H99/1000)*Užs3!L99,0)))))</f>
        <v>0</v>
      </c>
      <c r="X60" s="92">
        <f>SUM(IF(Užs3!F99="PVC-2mm",(Užs3!E99/1000)*Užs3!L99,0)+(IF(Užs3!G99="PVC-2mm",(Užs3!E99/1000)*Užs3!L99,0)+(IF(Užs3!I99="PVC-2mm",(Užs3!H99/1000)*Užs3!L99,0)+(IF(Užs3!J99="PVC-2mm",(Užs3!H99/1000)*Užs3!L99,0)))))</f>
        <v>0</v>
      </c>
      <c r="Y60" s="92">
        <f>SUM(IF(Užs3!F99="PVC-42/2mm",(Užs3!E99/1000)*Užs3!L99,0)+(IF(Užs3!G99="PVC-42/2mm",(Užs3!E99/1000)*Užs3!L99,0)+(IF(Užs3!I99="PVC-42/2mm",(Užs3!H99/1000)*Užs3!L99,0)+(IF(Užs3!J99="PVC-42/2mm",(Užs3!H99/1000)*Užs3!L99,0)))))</f>
        <v>0</v>
      </c>
      <c r="Z60" s="313">
        <f>SUM(IF(Užs3!F99="BESIULIS-08mm",(Užs3!E99/1000)*Užs3!L99,0)+(IF(Užs3!G99="BESIULIS-08mm",(Užs3!E99/1000)*Užs3!L99,0)+(IF(Užs3!I99="BESIULIS-08mm",(Užs3!H99/1000)*Užs3!L99,0)+(IF(Užs3!J99="BESIULIS-08mm",(Užs3!H99/1000)*Užs3!L99,0)))))</f>
        <v>0</v>
      </c>
      <c r="AA60" s="313">
        <f>SUM(IF(Užs3!F99="BESIULIS-1mm",(Užs3!E99/1000)*Užs3!L99,0)+(IF(Užs3!G99="BESIULIS-1mm",(Užs3!E99/1000)*Užs3!L99,0)+(IF(Užs3!I99="BESIULIS-1mm",(Užs3!H99/1000)*Užs3!L99,0)+(IF(Užs3!J99="BESIULIS-1mm",(Užs3!H99/1000)*Užs3!L99,0)))))</f>
        <v>0</v>
      </c>
      <c r="AB60" s="313">
        <f>SUM(IF(Užs3!F99="BESIULIS-2mm",(Užs3!E99/1000)*Užs3!L99,0)+(IF(Užs3!G99="BESIULIS-2mm",(Užs3!E99/1000)*Užs3!L99,0)+(IF(Užs3!I99="BESIULIS-2mm",(Užs3!H99/1000)*Užs3!L99,0)+(IF(Užs3!J99="BESIULIS-2mm",(Užs3!H99/1000)*Užs3!L99,0)))))</f>
        <v>0</v>
      </c>
      <c r="AC60" s="93">
        <f>SUM(IF(Užs3!F99="KLIEN-PVC-04mm",(Užs3!E99/1000)*Užs3!L99,0)+(IF(Užs3!G99="KLIEN-PVC-04mm",(Užs3!E99/1000)*Užs3!L99,0)+(IF(Užs3!I99="KLIEN-PVC-04mm",(Užs3!H99/1000)*Užs3!L99,0)+(IF(Užs3!J99="KLIEN-PVC-04mm",(Užs3!H99/1000)*Užs3!L99,0)))))</f>
        <v>0</v>
      </c>
      <c r="AD60" s="93">
        <f>SUM(IF(Užs3!F99="KLIEN-PVC-06mm",(Užs3!E99/1000)*Užs3!L99,0)+(IF(Užs3!G99="KLIEN-PVC-06mm",(Užs3!E99/1000)*Užs3!L99,0)+(IF(Užs3!I99="KLIEN-PVC-06mm",(Užs3!H99/1000)*Užs3!L99,0)+(IF(Užs3!J99="KLIEN-PVC-06mm",(Užs3!H99/1000)*Užs3!L99,0)))))</f>
        <v>0</v>
      </c>
      <c r="AE60" s="93">
        <f>SUM(IF(Užs3!F99="KLIEN-PVC-08mm",(Užs3!E99/1000)*Užs3!L99,0)+(IF(Užs3!G99="KLIEN-PVC-08mm",(Užs3!E99/1000)*Užs3!L99,0)+(IF(Užs3!I99="KLIEN-PVC-08mm",(Užs3!H99/1000)*Užs3!L99,0)+(IF(Užs3!J99="KLIEN-PVC-08mm",(Užs3!H99/1000)*Užs3!L99,0)))))</f>
        <v>0</v>
      </c>
      <c r="AF60" s="93">
        <f>SUM(IF(Užs3!F99="KLIEN-PVC-1mm",(Užs3!E99/1000)*Užs3!L99,0)+(IF(Užs3!G99="KLIEN-PVC-1mm",(Užs3!E99/1000)*Užs3!L99,0)+(IF(Užs3!I99="KLIEN-PVC-1mm",(Užs3!H99/1000)*Užs3!L99,0)+(IF(Užs3!J99="KLIEN-PVC-1mm",(Užs3!H99/1000)*Užs3!L99,0)))))</f>
        <v>0</v>
      </c>
      <c r="AG60" s="93">
        <f>SUM(IF(Užs3!F99="KLIEN-PVC-2mm",(Užs3!E99/1000)*Užs3!L99,0)+(IF(Užs3!G99="KLIEN-PVC-2mm",(Užs3!E99/1000)*Užs3!L99,0)+(IF(Užs3!I99="KLIEN-PVC-2mm",(Užs3!H99/1000)*Užs3!L99,0)+(IF(Užs3!J99="KLIEN-PVC-2mm",(Užs3!H99/1000)*Užs3!L99,0)))))</f>
        <v>0</v>
      </c>
      <c r="AH60" s="93">
        <f>SUM(IF(Užs3!F99="KLIEN-PVC-42/2mm",(Užs3!E99/1000)*Užs3!L99,0)+(IF(Užs3!G99="KLIEN-PVC-42/2mm",(Užs3!E99/1000)*Užs3!L99,0)+(IF(Užs3!I99="KLIEN-PVC-42/2mm",(Užs3!H99/1000)*Užs3!L99,0)+(IF(Užs3!J99="KLIEN-PVC-42/2mm",(Užs3!H99/1000)*Užs3!L99,0)))))</f>
        <v>0</v>
      </c>
      <c r="AI60" s="315">
        <f>SUM(IF(Užs3!F99="KLIEN-BESIUL-08mm",(Užs3!E99/1000)*Užs3!L99,0)+(IF(Užs3!G99="KLIEN-BESIUL-08mm",(Užs3!E99/1000)*Užs3!L99,0)+(IF(Užs3!I99="KLIEN-BESIUL-08mm",(Užs3!H99/1000)*Užs3!L99,0)+(IF(Užs3!J99="KLIEN-BESIUL-08mm",(Užs3!H99/1000)*Užs3!L99,0)))))</f>
        <v>0</v>
      </c>
      <c r="AJ60" s="315">
        <f>SUM(IF(Užs3!F99="KLIEN-BESIUL-1mm",(Užs3!E99/1000)*Užs3!L99,0)+(IF(Užs3!G99="KLIEN-BESIUL-1mm",(Užs3!E99/1000)*Užs3!L99,0)+(IF(Užs3!I99="KLIEN-BESIUL-1mm",(Užs3!H99/1000)*Užs3!L99,0)+(IF(Užs3!J99="KLIEN-BESIUL-1mm",(Užs3!H99/1000)*Užs3!L99,0)))))</f>
        <v>0</v>
      </c>
      <c r="AK60" s="315">
        <f>SUM(IF(Užs3!F99="KLIEN-BESIUL-2mm",(Užs3!E99/1000)*Užs3!L99,0)+(IF(Užs3!G99="KLIEN-BESIUL-2mm",(Užs3!E99/1000)*Užs3!L99,0)+(IF(Užs3!I99="KLIEN-BESIUL-2mm",(Užs3!H99/1000)*Užs3!L99,0)+(IF(Užs3!J99="KLIEN-BESIUL-2mm",(Užs3!H99/1000)*Užs3!L99,0)))))</f>
        <v>0</v>
      </c>
      <c r="AL60" s="94">
        <f>SUM(IF(Užs3!F99="NE-PL-PVC-04mm",(Užs3!E99/1000)*Užs3!L99,0)+(IF(Užs3!G99="NE-PL-PVC-04mm",(Užs3!E99/1000)*Užs3!L99,0)+(IF(Užs3!I99="NE-PL-PVC-04mm",(Užs3!H99/1000)*Užs3!L99,0)+(IF(Užs3!J99="NE-PL-PVC-04mm",(Užs3!H99/1000)*Užs3!L99,0)))))</f>
        <v>0</v>
      </c>
      <c r="AM60" s="94">
        <f>SUM(IF(Užs3!F99="NE-PL-PVC-06mm",(Užs3!E99/1000)*Užs3!L99,0)+(IF(Užs3!G99="NE-PL-PVC-06mm",(Užs3!E99/1000)*Užs3!L99,0)+(IF(Užs3!I99="NE-PL-PVC-06mm",(Užs3!H99/1000)*Užs3!L99,0)+(IF(Užs3!J99="NE-PL-PVC-06mm",(Užs3!H99/1000)*Užs3!L99,0)))))</f>
        <v>0</v>
      </c>
      <c r="AN60" s="94">
        <f>SUM(IF(Užs3!F99="NE-PL-PVC-08mm",(Užs3!E99/1000)*Užs3!L99,0)+(IF(Užs3!G99="NE-PL-PVC-08mm",(Užs3!E99/1000)*Užs3!L99,0)+(IF(Užs3!I99="NE-PL-PVC-08mm",(Užs3!H99/1000)*Užs3!L99,0)+(IF(Užs3!J99="NE-PL-PVC-08mm",(Užs3!H99/1000)*Užs3!L99,0)))))</f>
        <v>0</v>
      </c>
      <c r="AO60" s="94">
        <f>SUM(IF(Užs3!F99="NE-PL-PVC-1mm",(Užs3!E99/1000)*Užs3!L99,0)+(IF(Užs3!G99="NE-PL-PVC-1mm",(Užs3!E99/1000)*Užs3!L99,0)+(IF(Užs3!I99="NE-PL-PVC-1mm",(Užs3!H99/1000)*Užs3!L99,0)+(IF(Užs3!J99="NE-PL-PVC-1mm",(Užs3!H99/1000)*Užs3!L99,0)))))</f>
        <v>0</v>
      </c>
      <c r="AP60" s="94">
        <f>SUM(IF(Užs3!F99="NE-PL-PVC-2mm",(Užs3!E99/1000)*Užs3!L99,0)+(IF(Užs3!G99="NE-PL-PVC-2mm",(Užs3!E99/1000)*Užs3!L99,0)+(IF(Užs3!I99="NE-PL-PVC-2mm",(Užs3!H99/1000)*Užs3!L99,0)+(IF(Užs3!J99="NE-PL-PVC-2mm",(Užs3!H99/1000)*Užs3!L99,0)))))</f>
        <v>0</v>
      </c>
      <c r="AQ60" s="94">
        <f>SUM(IF(Užs3!F99="NE-PL-PVC-42/2mm",(Užs3!E99/1000)*Užs3!L99,0)+(IF(Užs3!G99="NE-PL-PVC-42/2mm",(Užs3!E99/1000)*Užs3!L99,0)+(IF(Užs3!I99="NE-PL-PVC-42/2mm",(Užs3!H99/1000)*Užs3!L99,0)+(IF(Užs3!J99="NE-PL-PVC-42/2mm",(Užs3!H99/1000)*Užs3!L99,0)))))</f>
        <v>0</v>
      </c>
      <c r="AR60" s="79"/>
    </row>
    <row r="61" spans="1:44" ht="16.8">
      <c r="A61" s="79"/>
      <c r="B61" s="79"/>
      <c r="C61" s="95"/>
      <c r="D61" s="79"/>
      <c r="E61" s="79"/>
      <c r="F61" s="79"/>
      <c r="G61" s="79"/>
      <c r="H61" s="79"/>
      <c r="I61" s="79"/>
      <c r="J61" s="79"/>
      <c r="K61" s="87">
        <v>60</v>
      </c>
      <c r="L61" s="88">
        <f>Užs3!L100</f>
        <v>0</v>
      </c>
      <c r="M61" s="89">
        <f>(Užs3!E100/1000)*(Užs3!H100/1000)*Užs3!L100</f>
        <v>0</v>
      </c>
      <c r="N61" s="90">
        <f>SUM(IF(Užs3!F100="MEL",(Užs3!E100/1000)*Užs3!L100,0)+(IF(Užs3!G100="MEL",(Užs3!E100/1000)*Užs3!L100,0)+(IF(Užs3!I100="MEL",(Užs3!H100/1000)*Užs3!L100,0)+(IF(Užs3!J100="MEL",(Užs3!H100/1000)*Užs3!L100,0)))))</f>
        <v>0</v>
      </c>
      <c r="O61" s="91">
        <f>SUM(IF(Užs3!F100="MEL-BALTAS",(Užs3!E100/1000)*Užs3!L100,0)+(IF(Užs3!G100="MEL-BALTAS",(Užs3!E100/1000)*Užs3!L100,0)+(IF(Užs3!I100="MEL-BALTAS",(Užs3!H100/1000)*Užs3!L100,0)+(IF(Užs3!J100="MEL-BALTAS",(Užs3!H100/1000)*Užs3!L100,0)))))</f>
        <v>0</v>
      </c>
      <c r="P61" s="91">
        <f>SUM(IF(Užs3!F100="MEL-PILKAS",(Užs3!E100/1000)*Užs3!L100,0)+(IF(Užs3!G100="MEL-PILKAS",(Užs3!E100/1000)*Užs3!L100,0)+(IF(Užs3!I100="MEL-PILKAS",(Užs3!H100/1000)*Užs3!L100,0)+(IF(Užs3!J100="MEL-PILKAS",(Užs3!H100/1000)*Užs3!L100,0)))))</f>
        <v>0</v>
      </c>
      <c r="Q61" s="91">
        <f>SUM(IF(Užs3!F100="MEL-KLIENTO",(Užs3!E100/1000)*Užs3!L100,0)+(IF(Užs3!G100="MEL-KLIENTO",(Užs3!E100/1000)*Užs3!L100,0)+(IF(Užs3!I100="MEL-KLIENTO",(Užs3!H100/1000)*Užs3!L100,0)+(IF(Užs3!J100="MEL-KLIENTO",(Užs3!H100/1000)*Užs3!L100,0)))))</f>
        <v>0</v>
      </c>
      <c r="R61" s="91">
        <f>SUM(IF(Užs3!F100="MEL-NE-PL",(Užs3!E100/1000)*Užs3!L100,0)+(IF(Užs3!G100="MEL-NE-PL",(Užs3!E100/1000)*Užs3!L100,0)+(IF(Užs3!I100="MEL-NE-PL",(Užs3!H100/1000)*Užs3!L100,0)+(IF(Užs3!J100="MEL-NE-PL",(Užs3!H100/1000)*Užs3!L100,0)))))</f>
        <v>0</v>
      </c>
      <c r="S61" s="91">
        <f>SUM(IF(Užs3!F100="MEL-40mm",(Užs3!E100/1000)*Užs3!L100,0)+(IF(Užs3!G100="MEL-40mm",(Užs3!E100/1000)*Užs3!L100,0)+(IF(Užs3!I100="MEL-40mm",(Užs3!H100/1000)*Užs3!L100,0)+(IF(Užs3!J100="MEL-40mm",(Užs3!H100/1000)*Užs3!L100,0)))))</f>
        <v>0</v>
      </c>
      <c r="T61" s="92">
        <f>SUM(IF(Užs3!F100="PVC-04mm",(Užs3!E100/1000)*Užs3!L100,0)+(IF(Užs3!G100="PVC-04mm",(Užs3!E100/1000)*Užs3!L100,0)+(IF(Užs3!I100="PVC-04mm",(Užs3!H100/1000)*Užs3!L100,0)+(IF(Užs3!J100="PVC-04mm",(Užs3!H100/1000)*Užs3!L100,0)))))</f>
        <v>0</v>
      </c>
      <c r="U61" s="92">
        <f>SUM(IF(Užs3!F100="PVC-06mm",(Užs3!E100/1000)*Užs3!L100,0)+(IF(Užs3!G100="PVC-06mm",(Užs3!E100/1000)*Užs3!L100,0)+(IF(Užs3!I100="PVC-06mm",(Užs3!H100/1000)*Užs3!L100,0)+(IF(Užs3!J100="PVC-06mm",(Užs3!H100/1000)*Užs3!L100,0)))))</f>
        <v>0</v>
      </c>
      <c r="V61" s="92">
        <f>SUM(IF(Užs3!F100="PVC-08mm",(Užs3!E100/1000)*Užs3!L100,0)+(IF(Užs3!G100="PVC-08mm",(Užs3!E100/1000)*Užs3!L100,0)+(IF(Užs3!I100="PVC-08mm",(Užs3!H100/1000)*Užs3!L100,0)+(IF(Užs3!J100="PVC-08mm",(Užs3!H100/1000)*Užs3!L100,0)))))</f>
        <v>0</v>
      </c>
      <c r="W61" s="92">
        <f>SUM(IF(Užs3!F100="PVC-1mm",(Užs3!E100/1000)*Užs3!L100,0)+(IF(Užs3!G100="PVC-1mm",(Užs3!E100/1000)*Užs3!L100,0)+(IF(Užs3!I100="PVC-1mm",(Užs3!H100/1000)*Užs3!L100,0)+(IF(Užs3!J100="PVC-1mm",(Užs3!H100/1000)*Užs3!L100,0)))))</f>
        <v>0</v>
      </c>
      <c r="X61" s="92">
        <f>SUM(IF(Užs3!F100="PVC-2mm",(Užs3!E100/1000)*Užs3!L100,0)+(IF(Užs3!G100="PVC-2mm",(Užs3!E100/1000)*Užs3!L100,0)+(IF(Užs3!I100="PVC-2mm",(Užs3!H100/1000)*Užs3!L100,0)+(IF(Užs3!J100="PVC-2mm",(Užs3!H100/1000)*Užs3!L100,0)))))</f>
        <v>0</v>
      </c>
      <c r="Y61" s="92">
        <f>SUM(IF(Užs3!F100="PVC-42/2mm",(Užs3!E100/1000)*Užs3!L100,0)+(IF(Užs3!G100="PVC-42/2mm",(Užs3!E100/1000)*Užs3!L100,0)+(IF(Užs3!I100="PVC-42/2mm",(Užs3!H100/1000)*Užs3!L100,0)+(IF(Užs3!J100="PVC-42/2mm",(Užs3!H100/1000)*Užs3!L100,0)))))</f>
        <v>0</v>
      </c>
      <c r="Z61" s="313">
        <f>SUM(IF(Užs3!F100="BESIULIS-08mm",(Užs3!E100/1000)*Užs3!L100,0)+(IF(Užs3!G100="BESIULIS-08mm",(Užs3!E100/1000)*Užs3!L100,0)+(IF(Užs3!I100="BESIULIS-08mm",(Užs3!H100/1000)*Užs3!L100,0)+(IF(Užs3!J100="BESIULIS-08mm",(Užs3!H100/1000)*Užs3!L100,0)))))</f>
        <v>0</v>
      </c>
      <c r="AA61" s="313">
        <f>SUM(IF(Užs3!F100="BESIULIS-1mm",(Užs3!E100/1000)*Užs3!L100,0)+(IF(Užs3!G100="BESIULIS-1mm",(Užs3!E100/1000)*Užs3!L100,0)+(IF(Užs3!I100="BESIULIS-1mm",(Užs3!H100/1000)*Užs3!L100,0)+(IF(Užs3!J100="BESIULIS-1mm",(Užs3!H100/1000)*Užs3!L100,0)))))</f>
        <v>0</v>
      </c>
      <c r="AB61" s="313">
        <f>SUM(IF(Užs3!F100="BESIULIS-2mm",(Užs3!E100/1000)*Užs3!L100,0)+(IF(Užs3!G100="BESIULIS-2mm",(Užs3!E100/1000)*Užs3!L100,0)+(IF(Užs3!I100="BESIULIS-2mm",(Užs3!H100/1000)*Užs3!L100,0)+(IF(Užs3!J100="BESIULIS-2mm",(Užs3!H100/1000)*Užs3!L100,0)))))</f>
        <v>0</v>
      </c>
      <c r="AC61" s="93">
        <f>SUM(IF(Užs3!F100="KLIEN-PVC-04mm",(Užs3!E100/1000)*Užs3!L100,0)+(IF(Užs3!G100="KLIEN-PVC-04mm",(Užs3!E100/1000)*Užs3!L100,0)+(IF(Užs3!I100="KLIEN-PVC-04mm",(Užs3!H100/1000)*Užs3!L100,0)+(IF(Užs3!J100="KLIEN-PVC-04mm",(Užs3!H100/1000)*Užs3!L100,0)))))</f>
        <v>0</v>
      </c>
      <c r="AD61" s="93">
        <f>SUM(IF(Užs3!F100="KLIEN-PVC-06mm",(Užs3!E100/1000)*Užs3!L100,0)+(IF(Užs3!G100="KLIEN-PVC-06mm",(Užs3!E100/1000)*Užs3!L100,0)+(IF(Užs3!I100="KLIEN-PVC-06mm",(Užs3!H100/1000)*Užs3!L100,0)+(IF(Užs3!J100="KLIEN-PVC-06mm",(Užs3!H100/1000)*Užs3!L100,0)))))</f>
        <v>0</v>
      </c>
      <c r="AE61" s="93">
        <f>SUM(IF(Užs3!F100="KLIEN-PVC-08mm",(Užs3!E100/1000)*Užs3!L100,0)+(IF(Užs3!G100="KLIEN-PVC-08mm",(Užs3!E100/1000)*Užs3!L100,0)+(IF(Užs3!I100="KLIEN-PVC-08mm",(Užs3!H100/1000)*Užs3!L100,0)+(IF(Užs3!J100="KLIEN-PVC-08mm",(Užs3!H100/1000)*Užs3!L100,0)))))</f>
        <v>0</v>
      </c>
      <c r="AF61" s="93">
        <f>SUM(IF(Užs3!F100="KLIEN-PVC-1mm",(Užs3!E100/1000)*Užs3!L100,0)+(IF(Užs3!G100="KLIEN-PVC-1mm",(Užs3!E100/1000)*Užs3!L100,0)+(IF(Užs3!I100="KLIEN-PVC-1mm",(Užs3!H100/1000)*Užs3!L100,0)+(IF(Užs3!J100="KLIEN-PVC-1mm",(Užs3!H100/1000)*Užs3!L100,0)))))</f>
        <v>0</v>
      </c>
      <c r="AG61" s="93">
        <f>SUM(IF(Užs3!F100="KLIEN-PVC-2mm",(Užs3!E100/1000)*Užs3!L100,0)+(IF(Užs3!G100="KLIEN-PVC-2mm",(Užs3!E100/1000)*Užs3!L100,0)+(IF(Užs3!I100="KLIEN-PVC-2mm",(Užs3!H100/1000)*Užs3!L100,0)+(IF(Užs3!J100="KLIEN-PVC-2mm",(Užs3!H100/1000)*Užs3!L100,0)))))</f>
        <v>0</v>
      </c>
      <c r="AH61" s="93">
        <f>SUM(IF(Užs3!F100="KLIEN-PVC-42/2mm",(Užs3!E100/1000)*Užs3!L100,0)+(IF(Užs3!G100="KLIEN-PVC-42/2mm",(Užs3!E100/1000)*Užs3!L100,0)+(IF(Užs3!I100="KLIEN-PVC-42/2mm",(Užs3!H100/1000)*Užs3!L100,0)+(IF(Užs3!J100="KLIEN-PVC-42/2mm",(Užs3!H100/1000)*Užs3!L100,0)))))</f>
        <v>0</v>
      </c>
      <c r="AI61" s="315">
        <f>SUM(IF(Užs3!F100="KLIEN-BESIUL-08mm",(Užs3!E100/1000)*Užs3!L100,0)+(IF(Užs3!G100="KLIEN-BESIUL-08mm",(Užs3!E100/1000)*Užs3!L100,0)+(IF(Užs3!I100="KLIEN-BESIUL-08mm",(Užs3!H100/1000)*Užs3!L100,0)+(IF(Užs3!J100="KLIEN-BESIUL-08mm",(Užs3!H100/1000)*Užs3!L100,0)))))</f>
        <v>0</v>
      </c>
      <c r="AJ61" s="315">
        <f>SUM(IF(Užs3!F100="KLIEN-BESIUL-1mm",(Užs3!E100/1000)*Užs3!L100,0)+(IF(Užs3!G100="KLIEN-BESIUL-1mm",(Užs3!E100/1000)*Užs3!L100,0)+(IF(Užs3!I100="KLIEN-BESIUL-1mm",(Užs3!H100/1000)*Užs3!L100,0)+(IF(Užs3!J100="KLIEN-BESIUL-1mm",(Užs3!H100/1000)*Užs3!L100,0)))))</f>
        <v>0</v>
      </c>
      <c r="AK61" s="315">
        <f>SUM(IF(Užs3!F100="KLIEN-BESIUL-2mm",(Užs3!E100/1000)*Užs3!L100,0)+(IF(Užs3!G100="KLIEN-BESIUL-2mm",(Užs3!E100/1000)*Užs3!L100,0)+(IF(Užs3!I100="KLIEN-BESIUL-2mm",(Užs3!H100/1000)*Užs3!L100,0)+(IF(Užs3!J100="KLIEN-BESIUL-2mm",(Užs3!H100/1000)*Užs3!L100,0)))))</f>
        <v>0</v>
      </c>
      <c r="AL61" s="94">
        <f>SUM(IF(Užs3!F100="NE-PL-PVC-04mm",(Užs3!E100/1000)*Užs3!L100,0)+(IF(Užs3!G100="NE-PL-PVC-04mm",(Užs3!E100/1000)*Užs3!L100,0)+(IF(Užs3!I100="NE-PL-PVC-04mm",(Užs3!H100/1000)*Užs3!L100,0)+(IF(Užs3!J100="NE-PL-PVC-04mm",(Užs3!H100/1000)*Užs3!L100,0)))))</f>
        <v>0</v>
      </c>
      <c r="AM61" s="94">
        <f>SUM(IF(Užs3!F100="NE-PL-PVC-06mm",(Užs3!E100/1000)*Užs3!L100,0)+(IF(Užs3!G100="NE-PL-PVC-06mm",(Užs3!E100/1000)*Užs3!L100,0)+(IF(Užs3!I100="NE-PL-PVC-06mm",(Užs3!H100/1000)*Užs3!L100,0)+(IF(Užs3!J100="NE-PL-PVC-06mm",(Užs3!H100/1000)*Užs3!L100,0)))))</f>
        <v>0</v>
      </c>
      <c r="AN61" s="94">
        <f>SUM(IF(Užs3!F100="NE-PL-PVC-08mm",(Užs3!E100/1000)*Užs3!L100,0)+(IF(Užs3!G100="NE-PL-PVC-08mm",(Užs3!E100/1000)*Užs3!L100,0)+(IF(Užs3!I100="NE-PL-PVC-08mm",(Užs3!H100/1000)*Užs3!L100,0)+(IF(Užs3!J100="NE-PL-PVC-08mm",(Užs3!H100/1000)*Užs3!L100,0)))))</f>
        <v>0</v>
      </c>
      <c r="AO61" s="94">
        <f>SUM(IF(Užs3!F100="NE-PL-PVC-1mm",(Užs3!E100/1000)*Užs3!L100,0)+(IF(Užs3!G100="NE-PL-PVC-1mm",(Užs3!E100/1000)*Užs3!L100,0)+(IF(Užs3!I100="NE-PL-PVC-1mm",(Užs3!H100/1000)*Užs3!L100,0)+(IF(Užs3!J100="NE-PL-PVC-1mm",(Užs3!H100/1000)*Užs3!L100,0)))))</f>
        <v>0</v>
      </c>
      <c r="AP61" s="94">
        <f>SUM(IF(Užs3!F100="NE-PL-PVC-2mm",(Užs3!E100/1000)*Užs3!L100,0)+(IF(Užs3!G100="NE-PL-PVC-2mm",(Užs3!E100/1000)*Užs3!L100,0)+(IF(Užs3!I100="NE-PL-PVC-2mm",(Užs3!H100/1000)*Užs3!L100,0)+(IF(Užs3!J100="NE-PL-PVC-2mm",(Užs3!H100/1000)*Užs3!L100,0)))))</f>
        <v>0</v>
      </c>
      <c r="AQ61" s="94">
        <f>SUM(IF(Užs3!F100="NE-PL-PVC-42/2mm",(Užs3!E100/1000)*Užs3!L100,0)+(IF(Užs3!G100="NE-PL-PVC-42/2mm",(Užs3!E100/1000)*Užs3!L100,0)+(IF(Užs3!I100="NE-PL-PVC-42/2mm",(Užs3!H100/1000)*Užs3!L100,0)+(IF(Užs3!J100="NE-PL-PVC-42/2mm",(Užs3!H100/1000)*Užs3!L100,0)))))</f>
        <v>0</v>
      </c>
      <c r="AR61" s="79"/>
    </row>
    <row r="62" spans="1:44" ht="16.8">
      <c r="A62" s="79"/>
      <c r="B62" s="79"/>
      <c r="C62" s="95"/>
      <c r="D62" s="79"/>
      <c r="E62" s="79"/>
      <c r="F62" s="79"/>
      <c r="G62" s="79"/>
      <c r="H62" s="79"/>
      <c r="I62" s="79"/>
      <c r="J62" s="79"/>
      <c r="K62" s="87">
        <v>61</v>
      </c>
      <c r="L62" s="88">
        <f>Užs3!L101</f>
        <v>0</v>
      </c>
      <c r="M62" s="89">
        <f>(Užs3!E101/1000)*(Užs3!H101/1000)*Užs3!L101</f>
        <v>0</v>
      </c>
      <c r="N62" s="90">
        <f>SUM(IF(Užs3!F101="MEL",(Užs3!E101/1000)*Užs3!L101,0)+(IF(Užs3!G101="MEL",(Užs3!E101/1000)*Užs3!L101,0)+(IF(Užs3!I101="MEL",(Užs3!H101/1000)*Užs3!L101,0)+(IF(Užs3!J101="MEL",(Užs3!H101/1000)*Užs3!L101,0)))))</f>
        <v>0</v>
      </c>
      <c r="O62" s="91">
        <f>SUM(IF(Užs3!F101="MEL-BALTAS",(Užs3!E101/1000)*Užs3!L101,0)+(IF(Užs3!G101="MEL-BALTAS",(Užs3!E101/1000)*Užs3!L101,0)+(IF(Užs3!I101="MEL-BALTAS",(Užs3!H101/1000)*Užs3!L101,0)+(IF(Užs3!J101="MEL-BALTAS",(Užs3!H101/1000)*Užs3!L101,0)))))</f>
        <v>0</v>
      </c>
      <c r="P62" s="91">
        <f>SUM(IF(Užs3!F101="MEL-PILKAS",(Užs3!E101/1000)*Užs3!L101,0)+(IF(Užs3!G101="MEL-PILKAS",(Užs3!E101/1000)*Užs3!L101,0)+(IF(Užs3!I101="MEL-PILKAS",(Užs3!H101/1000)*Užs3!L101,0)+(IF(Užs3!J101="MEL-PILKAS",(Užs3!H101/1000)*Užs3!L101,0)))))</f>
        <v>0</v>
      </c>
      <c r="Q62" s="91">
        <f>SUM(IF(Užs3!F101="MEL-KLIENTO",(Užs3!E101/1000)*Užs3!L101,0)+(IF(Užs3!G101="MEL-KLIENTO",(Užs3!E101/1000)*Užs3!L101,0)+(IF(Užs3!I101="MEL-KLIENTO",(Užs3!H101/1000)*Užs3!L101,0)+(IF(Užs3!J101="MEL-KLIENTO",(Užs3!H101/1000)*Užs3!L101,0)))))</f>
        <v>0</v>
      </c>
      <c r="R62" s="91">
        <f>SUM(IF(Užs3!F101="MEL-NE-PL",(Užs3!E101/1000)*Užs3!L101,0)+(IF(Užs3!G101="MEL-NE-PL",(Užs3!E101/1000)*Užs3!L101,0)+(IF(Užs3!I101="MEL-NE-PL",(Užs3!H101/1000)*Užs3!L101,0)+(IF(Užs3!J101="MEL-NE-PL",(Užs3!H101/1000)*Užs3!L101,0)))))</f>
        <v>0</v>
      </c>
      <c r="S62" s="91">
        <f>SUM(IF(Užs3!F101="MEL-40mm",(Užs3!E101/1000)*Užs3!L101,0)+(IF(Užs3!G101="MEL-40mm",(Užs3!E101/1000)*Užs3!L101,0)+(IF(Užs3!I101="MEL-40mm",(Užs3!H101/1000)*Užs3!L101,0)+(IF(Užs3!J101="MEL-40mm",(Užs3!H101/1000)*Užs3!L101,0)))))</f>
        <v>0</v>
      </c>
      <c r="T62" s="92">
        <f>SUM(IF(Užs3!F101="PVC-04mm",(Užs3!E101/1000)*Užs3!L101,0)+(IF(Užs3!G101="PVC-04mm",(Užs3!E101/1000)*Užs3!L101,0)+(IF(Užs3!I101="PVC-04mm",(Užs3!H101/1000)*Užs3!L101,0)+(IF(Užs3!J101="PVC-04mm",(Užs3!H101/1000)*Užs3!L101,0)))))</f>
        <v>0</v>
      </c>
      <c r="U62" s="92">
        <f>SUM(IF(Užs3!F101="PVC-06mm",(Užs3!E101/1000)*Užs3!L101,0)+(IF(Užs3!G101="PVC-06mm",(Užs3!E101/1000)*Užs3!L101,0)+(IF(Užs3!I101="PVC-06mm",(Užs3!H101/1000)*Užs3!L101,0)+(IF(Užs3!J101="PVC-06mm",(Užs3!H101/1000)*Užs3!L101,0)))))</f>
        <v>0</v>
      </c>
      <c r="V62" s="92">
        <f>SUM(IF(Užs3!F101="PVC-08mm",(Užs3!E101/1000)*Užs3!L101,0)+(IF(Užs3!G101="PVC-08mm",(Užs3!E101/1000)*Užs3!L101,0)+(IF(Užs3!I101="PVC-08mm",(Užs3!H101/1000)*Užs3!L101,0)+(IF(Užs3!J101="PVC-08mm",(Užs3!H101/1000)*Užs3!L101,0)))))</f>
        <v>0</v>
      </c>
      <c r="W62" s="92">
        <f>SUM(IF(Užs3!F101="PVC-1mm",(Užs3!E101/1000)*Užs3!L101,0)+(IF(Užs3!G101="PVC-1mm",(Užs3!E101/1000)*Užs3!L101,0)+(IF(Užs3!I101="PVC-1mm",(Užs3!H101/1000)*Užs3!L101,0)+(IF(Užs3!J101="PVC-1mm",(Užs3!H101/1000)*Užs3!L101,0)))))</f>
        <v>0</v>
      </c>
      <c r="X62" s="92">
        <f>SUM(IF(Užs3!F101="PVC-2mm",(Užs3!E101/1000)*Užs3!L101,0)+(IF(Užs3!G101="PVC-2mm",(Užs3!E101/1000)*Užs3!L101,0)+(IF(Užs3!I101="PVC-2mm",(Užs3!H101/1000)*Užs3!L101,0)+(IF(Užs3!J101="PVC-2mm",(Užs3!H101/1000)*Užs3!L101,0)))))</f>
        <v>0</v>
      </c>
      <c r="Y62" s="92">
        <f>SUM(IF(Užs3!F101="PVC-42/2mm",(Užs3!E101/1000)*Užs3!L101,0)+(IF(Užs3!G101="PVC-42/2mm",(Užs3!E101/1000)*Užs3!L101,0)+(IF(Užs3!I101="PVC-42/2mm",(Užs3!H101/1000)*Užs3!L101,0)+(IF(Užs3!J101="PVC-42/2mm",(Užs3!H101/1000)*Užs3!L101,0)))))</f>
        <v>0</v>
      </c>
      <c r="Z62" s="313">
        <f>SUM(IF(Užs3!F101="BESIULIS-08mm",(Užs3!E101/1000)*Užs3!L101,0)+(IF(Užs3!G101="BESIULIS-08mm",(Užs3!E101/1000)*Užs3!L101,0)+(IF(Užs3!I101="BESIULIS-08mm",(Užs3!H101/1000)*Užs3!L101,0)+(IF(Užs3!J101="BESIULIS-08mm",(Užs3!H101/1000)*Užs3!L101,0)))))</f>
        <v>0</v>
      </c>
      <c r="AA62" s="313">
        <f>SUM(IF(Užs3!F101="BESIULIS-1mm",(Užs3!E101/1000)*Užs3!L101,0)+(IF(Užs3!G101="BESIULIS-1mm",(Užs3!E101/1000)*Užs3!L101,0)+(IF(Užs3!I101="BESIULIS-1mm",(Užs3!H101/1000)*Užs3!L101,0)+(IF(Užs3!J101="BESIULIS-1mm",(Užs3!H101/1000)*Užs3!L101,0)))))</f>
        <v>0</v>
      </c>
      <c r="AB62" s="313">
        <f>SUM(IF(Užs3!F101="BESIULIS-2mm",(Užs3!E101/1000)*Užs3!L101,0)+(IF(Užs3!G101="BESIULIS-2mm",(Užs3!E101/1000)*Užs3!L101,0)+(IF(Užs3!I101="BESIULIS-2mm",(Užs3!H101/1000)*Užs3!L101,0)+(IF(Užs3!J101="BESIULIS-2mm",(Užs3!H101/1000)*Užs3!L101,0)))))</f>
        <v>0</v>
      </c>
      <c r="AC62" s="93">
        <f>SUM(IF(Užs3!F101="KLIEN-PVC-04mm",(Užs3!E101/1000)*Užs3!L101,0)+(IF(Užs3!G101="KLIEN-PVC-04mm",(Užs3!E101/1000)*Užs3!L101,0)+(IF(Užs3!I101="KLIEN-PVC-04mm",(Užs3!H101/1000)*Užs3!L101,0)+(IF(Užs3!J101="KLIEN-PVC-04mm",(Užs3!H101/1000)*Užs3!L101,0)))))</f>
        <v>0</v>
      </c>
      <c r="AD62" s="93">
        <f>SUM(IF(Užs3!F101="KLIEN-PVC-06mm",(Užs3!E101/1000)*Užs3!L101,0)+(IF(Užs3!G101="KLIEN-PVC-06mm",(Užs3!E101/1000)*Užs3!L101,0)+(IF(Užs3!I101="KLIEN-PVC-06mm",(Užs3!H101/1000)*Užs3!L101,0)+(IF(Užs3!J101="KLIEN-PVC-06mm",(Užs3!H101/1000)*Užs3!L101,0)))))</f>
        <v>0</v>
      </c>
      <c r="AE62" s="93">
        <f>SUM(IF(Užs3!F101="KLIEN-PVC-08mm",(Užs3!E101/1000)*Užs3!L101,0)+(IF(Užs3!G101="KLIEN-PVC-08mm",(Užs3!E101/1000)*Užs3!L101,0)+(IF(Užs3!I101="KLIEN-PVC-08mm",(Užs3!H101/1000)*Užs3!L101,0)+(IF(Užs3!J101="KLIEN-PVC-08mm",(Užs3!H101/1000)*Užs3!L101,0)))))</f>
        <v>0</v>
      </c>
      <c r="AF62" s="93">
        <f>SUM(IF(Užs3!F101="KLIEN-PVC-1mm",(Užs3!E101/1000)*Užs3!L101,0)+(IF(Užs3!G101="KLIEN-PVC-1mm",(Užs3!E101/1000)*Užs3!L101,0)+(IF(Užs3!I101="KLIEN-PVC-1mm",(Užs3!H101/1000)*Užs3!L101,0)+(IF(Užs3!J101="KLIEN-PVC-1mm",(Užs3!H101/1000)*Užs3!L101,0)))))</f>
        <v>0</v>
      </c>
      <c r="AG62" s="93">
        <f>SUM(IF(Užs3!F101="KLIEN-PVC-2mm",(Užs3!E101/1000)*Užs3!L101,0)+(IF(Užs3!G101="KLIEN-PVC-2mm",(Užs3!E101/1000)*Užs3!L101,0)+(IF(Užs3!I101="KLIEN-PVC-2mm",(Užs3!H101/1000)*Užs3!L101,0)+(IF(Užs3!J101="KLIEN-PVC-2mm",(Užs3!H101/1000)*Užs3!L101,0)))))</f>
        <v>0</v>
      </c>
      <c r="AH62" s="93">
        <f>SUM(IF(Užs3!F101="KLIEN-PVC-42/2mm",(Užs3!E101/1000)*Užs3!L101,0)+(IF(Užs3!G101="KLIEN-PVC-42/2mm",(Užs3!E101/1000)*Užs3!L101,0)+(IF(Užs3!I101="KLIEN-PVC-42/2mm",(Užs3!H101/1000)*Užs3!L101,0)+(IF(Užs3!J101="KLIEN-PVC-42/2mm",(Užs3!H101/1000)*Užs3!L101,0)))))</f>
        <v>0</v>
      </c>
      <c r="AI62" s="315">
        <f>SUM(IF(Užs3!F101="KLIEN-BESIUL-08mm",(Užs3!E101/1000)*Užs3!L101,0)+(IF(Užs3!G101="KLIEN-BESIUL-08mm",(Užs3!E101/1000)*Užs3!L101,0)+(IF(Užs3!I101="KLIEN-BESIUL-08mm",(Užs3!H101/1000)*Užs3!L101,0)+(IF(Užs3!J101="KLIEN-BESIUL-08mm",(Užs3!H101/1000)*Užs3!L101,0)))))</f>
        <v>0</v>
      </c>
      <c r="AJ62" s="315">
        <f>SUM(IF(Užs3!F101="KLIEN-BESIUL-1mm",(Užs3!E101/1000)*Užs3!L101,0)+(IF(Užs3!G101="KLIEN-BESIUL-1mm",(Užs3!E101/1000)*Užs3!L101,0)+(IF(Užs3!I101="KLIEN-BESIUL-1mm",(Užs3!H101/1000)*Užs3!L101,0)+(IF(Užs3!J101="KLIEN-BESIUL-1mm",(Užs3!H101/1000)*Užs3!L101,0)))))</f>
        <v>0</v>
      </c>
      <c r="AK62" s="315">
        <f>SUM(IF(Užs3!F101="KLIEN-BESIUL-2mm",(Užs3!E101/1000)*Užs3!L101,0)+(IF(Užs3!G101="KLIEN-BESIUL-2mm",(Užs3!E101/1000)*Užs3!L101,0)+(IF(Užs3!I101="KLIEN-BESIUL-2mm",(Užs3!H101/1000)*Užs3!L101,0)+(IF(Užs3!J101="KLIEN-BESIUL-2mm",(Užs3!H101/1000)*Užs3!L101,0)))))</f>
        <v>0</v>
      </c>
      <c r="AL62" s="94">
        <f>SUM(IF(Užs3!F101="NE-PL-PVC-04mm",(Užs3!E101/1000)*Užs3!L101,0)+(IF(Užs3!G101="NE-PL-PVC-04mm",(Užs3!E101/1000)*Užs3!L101,0)+(IF(Užs3!I101="NE-PL-PVC-04mm",(Užs3!H101/1000)*Užs3!L101,0)+(IF(Užs3!J101="NE-PL-PVC-04mm",(Užs3!H101/1000)*Užs3!L101,0)))))</f>
        <v>0</v>
      </c>
      <c r="AM62" s="94">
        <f>SUM(IF(Užs3!F101="NE-PL-PVC-06mm",(Užs3!E101/1000)*Užs3!L101,0)+(IF(Užs3!G101="NE-PL-PVC-06mm",(Užs3!E101/1000)*Užs3!L101,0)+(IF(Užs3!I101="NE-PL-PVC-06mm",(Užs3!H101/1000)*Užs3!L101,0)+(IF(Užs3!J101="NE-PL-PVC-06mm",(Užs3!H101/1000)*Užs3!L101,0)))))</f>
        <v>0</v>
      </c>
      <c r="AN62" s="94">
        <f>SUM(IF(Užs3!F101="NE-PL-PVC-08mm",(Užs3!E101/1000)*Užs3!L101,0)+(IF(Užs3!G101="NE-PL-PVC-08mm",(Užs3!E101/1000)*Užs3!L101,0)+(IF(Užs3!I101="NE-PL-PVC-08mm",(Užs3!H101/1000)*Užs3!L101,0)+(IF(Užs3!J101="NE-PL-PVC-08mm",(Užs3!H101/1000)*Užs3!L101,0)))))</f>
        <v>0</v>
      </c>
      <c r="AO62" s="94">
        <f>SUM(IF(Užs3!F101="NE-PL-PVC-1mm",(Užs3!E101/1000)*Užs3!L101,0)+(IF(Užs3!G101="NE-PL-PVC-1mm",(Užs3!E101/1000)*Užs3!L101,0)+(IF(Užs3!I101="NE-PL-PVC-1mm",(Užs3!H101/1000)*Užs3!L101,0)+(IF(Užs3!J101="NE-PL-PVC-1mm",(Užs3!H101/1000)*Užs3!L101,0)))))</f>
        <v>0</v>
      </c>
      <c r="AP62" s="94">
        <f>SUM(IF(Užs3!F101="NE-PL-PVC-2mm",(Užs3!E101/1000)*Užs3!L101,0)+(IF(Užs3!G101="NE-PL-PVC-2mm",(Užs3!E101/1000)*Užs3!L101,0)+(IF(Užs3!I101="NE-PL-PVC-2mm",(Užs3!H101/1000)*Užs3!L101,0)+(IF(Užs3!J101="NE-PL-PVC-2mm",(Užs3!H101/1000)*Užs3!L101,0)))))</f>
        <v>0</v>
      </c>
      <c r="AQ62" s="94">
        <f>SUM(IF(Užs3!F101="NE-PL-PVC-42/2mm",(Užs3!E101/1000)*Užs3!L101,0)+(IF(Užs3!G101="NE-PL-PVC-42/2mm",(Užs3!E101/1000)*Užs3!L101,0)+(IF(Užs3!I101="NE-PL-PVC-42/2mm",(Užs3!H101/1000)*Užs3!L101,0)+(IF(Užs3!J101="NE-PL-PVC-42/2mm",(Užs3!H101/1000)*Užs3!L101,0)))))</f>
        <v>0</v>
      </c>
      <c r="AR62" s="79"/>
    </row>
    <row r="63" spans="1:44" ht="16.8">
      <c r="A63" s="79"/>
      <c r="B63" s="79"/>
      <c r="C63" s="95"/>
      <c r="D63" s="79"/>
      <c r="E63" s="79"/>
      <c r="F63" s="79"/>
      <c r="G63" s="79"/>
      <c r="H63" s="79"/>
      <c r="I63" s="79"/>
      <c r="J63" s="79"/>
      <c r="K63" s="87">
        <v>62</v>
      </c>
      <c r="L63" s="88">
        <f>Užs3!L102</f>
        <v>0</v>
      </c>
      <c r="M63" s="89">
        <f>(Užs3!E102/1000)*(Užs3!H102/1000)*Užs3!L102</f>
        <v>0</v>
      </c>
      <c r="N63" s="90">
        <f>SUM(IF(Užs3!F102="MEL",(Užs3!E102/1000)*Užs3!L102,0)+(IF(Užs3!G102="MEL",(Užs3!E102/1000)*Užs3!L102,0)+(IF(Užs3!I102="MEL",(Užs3!H102/1000)*Užs3!L102,0)+(IF(Užs3!J102="MEL",(Užs3!H102/1000)*Užs3!L102,0)))))</f>
        <v>0</v>
      </c>
      <c r="O63" s="91">
        <f>SUM(IF(Užs3!F102="MEL-BALTAS",(Užs3!E102/1000)*Užs3!L102,0)+(IF(Užs3!G102="MEL-BALTAS",(Užs3!E102/1000)*Užs3!L102,0)+(IF(Užs3!I102="MEL-BALTAS",(Užs3!H102/1000)*Užs3!L102,0)+(IF(Užs3!J102="MEL-BALTAS",(Užs3!H102/1000)*Užs3!L102,0)))))</f>
        <v>0</v>
      </c>
      <c r="P63" s="91">
        <f>SUM(IF(Užs3!F102="MEL-PILKAS",(Užs3!E102/1000)*Užs3!L102,0)+(IF(Užs3!G102="MEL-PILKAS",(Užs3!E102/1000)*Užs3!L102,0)+(IF(Užs3!I102="MEL-PILKAS",(Užs3!H102/1000)*Užs3!L102,0)+(IF(Užs3!J102="MEL-PILKAS",(Užs3!H102/1000)*Užs3!L102,0)))))</f>
        <v>0</v>
      </c>
      <c r="Q63" s="91">
        <f>SUM(IF(Užs3!F102="MEL-KLIENTO",(Užs3!E102/1000)*Užs3!L102,0)+(IF(Užs3!G102="MEL-KLIENTO",(Užs3!E102/1000)*Užs3!L102,0)+(IF(Užs3!I102="MEL-KLIENTO",(Užs3!H102/1000)*Užs3!L102,0)+(IF(Užs3!J102="MEL-KLIENTO",(Užs3!H102/1000)*Užs3!L102,0)))))</f>
        <v>0</v>
      </c>
      <c r="R63" s="91">
        <f>SUM(IF(Užs3!F102="MEL-NE-PL",(Užs3!E102/1000)*Užs3!L102,0)+(IF(Užs3!G102="MEL-NE-PL",(Užs3!E102/1000)*Užs3!L102,0)+(IF(Užs3!I102="MEL-NE-PL",(Užs3!H102/1000)*Užs3!L102,0)+(IF(Užs3!J102="MEL-NE-PL",(Užs3!H102/1000)*Užs3!L102,0)))))</f>
        <v>0</v>
      </c>
      <c r="S63" s="91">
        <f>SUM(IF(Užs3!F102="MEL-40mm",(Užs3!E102/1000)*Užs3!L102,0)+(IF(Užs3!G102="MEL-40mm",(Užs3!E102/1000)*Užs3!L102,0)+(IF(Užs3!I102="MEL-40mm",(Užs3!H102/1000)*Užs3!L102,0)+(IF(Užs3!J102="MEL-40mm",(Užs3!H102/1000)*Užs3!L102,0)))))</f>
        <v>0</v>
      </c>
      <c r="T63" s="92">
        <f>SUM(IF(Užs3!F102="PVC-04mm",(Užs3!E102/1000)*Užs3!L102,0)+(IF(Užs3!G102="PVC-04mm",(Užs3!E102/1000)*Užs3!L102,0)+(IF(Užs3!I102="PVC-04mm",(Užs3!H102/1000)*Užs3!L102,0)+(IF(Užs3!J102="PVC-04mm",(Užs3!H102/1000)*Užs3!L102,0)))))</f>
        <v>0</v>
      </c>
      <c r="U63" s="92">
        <f>SUM(IF(Užs3!F102="PVC-06mm",(Užs3!E102/1000)*Užs3!L102,0)+(IF(Užs3!G102="PVC-06mm",(Užs3!E102/1000)*Užs3!L102,0)+(IF(Užs3!I102="PVC-06mm",(Užs3!H102/1000)*Užs3!L102,0)+(IF(Užs3!J102="PVC-06mm",(Užs3!H102/1000)*Užs3!L102,0)))))</f>
        <v>0</v>
      </c>
      <c r="V63" s="92">
        <f>SUM(IF(Užs3!F102="PVC-08mm",(Užs3!E102/1000)*Užs3!L102,0)+(IF(Užs3!G102="PVC-08mm",(Užs3!E102/1000)*Užs3!L102,0)+(IF(Užs3!I102="PVC-08mm",(Užs3!H102/1000)*Užs3!L102,0)+(IF(Užs3!J102="PVC-08mm",(Užs3!H102/1000)*Užs3!L102,0)))))</f>
        <v>0</v>
      </c>
      <c r="W63" s="92">
        <f>SUM(IF(Užs3!F102="PVC-1mm",(Užs3!E102/1000)*Užs3!L102,0)+(IF(Užs3!G102="PVC-1mm",(Užs3!E102/1000)*Užs3!L102,0)+(IF(Užs3!I102="PVC-1mm",(Užs3!H102/1000)*Užs3!L102,0)+(IF(Užs3!J102="PVC-1mm",(Užs3!H102/1000)*Užs3!L102,0)))))</f>
        <v>0</v>
      </c>
      <c r="X63" s="92">
        <f>SUM(IF(Užs3!F102="PVC-2mm",(Užs3!E102/1000)*Užs3!L102,0)+(IF(Užs3!G102="PVC-2mm",(Užs3!E102/1000)*Užs3!L102,0)+(IF(Užs3!I102="PVC-2mm",(Užs3!H102/1000)*Užs3!L102,0)+(IF(Užs3!J102="PVC-2mm",(Užs3!H102/1000)*Užs3!L102,0)))))</f>
        <v>0</v>
      </c>
      <c r="Y63" s="92">
        <f>SUM(IF(Užs3!F102="PVC-42/2mm",(Užs3!E102/1000)*Užs3!L102,0)+(IF(Užs3!G102="PVC-42/2mm",(Užs3!E102/1000)*Užs3!L102,0)+(IF(Užs3!I102="PVC-42/2mm",(Užs3!H102/1000)*Užs3!L102,0)+(IF(Užs3!J102="PVC-42/2mm",(Užs3!H102/1000)*Užs3!L102,0)))))</f>
        <v>0</v>
      </c>
      <c r="Z63" s="313">
        <f>SUM(IF(Užs3!F102="BESIULIS-08mm",(Užs3!E102/1000)*Užs3!L102,0)+(IF(Užs3!G102="BESIULIS-08mm",(Užs3!E102/1000)*Užs3!L102,0)+(IF(Užs3!I102="BESIULIS-08mm",(Užs3!H102/1000)*Užs3!L102,0)+(IF(Užs3!J102="BESIULIS-08mm",(Užs3!H102/1000)*Užs3!L102,0)))))</f>
        <v>0</v>
      </c>
      <c r="AA63" s="313">
        <f>SUM(IF(Užs3!F102="BESIULIS-1mm",(Užs3!E102/1000)*Užs3!L102,0)+(IF(Užs3!G102="BESIULIS-1mm",(Užs3!E102/1000)*Užs3!L102,0)+(IF(Užs3!I102="BESIULIS-1mm",(Užs3!H102/1000)*Užs3!L102,0)+(IF(Užs3!J102="BESIULIS-1mm",(Užs3!H102/1000)*Užs3!L102,0)))))</f>
        <v>0</v>
      </c>
      <c r="AB63" s="313">
        <f>SUM(IF(Užs3!F102="BESIULIS-2mm",(Užs3!E102/1000)*Užs3!L102,0)+(IF(Užs3!G102="BESIULIS-2mm",(Užs3!E102/1000)*Užs3!L102,0)+(IF(Užs3!I102="BESIULIS-2mm",(Užs3!H102/1000)*Užs3!L102,0)+(IF(Užs3!J102="BESIULIS-2mm",(Užs3!H102/1000)*Užs3!L102,0)))))</f>
        <v>0</v>
      </c>
      <c r="AC63" s="93">
        <f>SUM(IF(Užs3!F102="KLIEN-PVC-04mm",(Užs3!E102/1000)*Užs3!L102,0)+(IF(Užs3!G102="KLIEN-PVC-04mm",(Užs3!E102/1000)*Užs3!L102,0)+(IF(Užs3!I102="KLIEN-PVC-04mm",(Užs3!H102/1000)*Užs3!L102,0)+(IF(Užs3!J102="KLIEN-PVC-04mm",(Užs3!H102/1000)*Užs3!L102,0)))))</f>
        <v>0</v>
      </c>
      <c r="AD63" s="93">
        <f>SUM(IF(Užs3!F102="KLIEN-PVC-06mm",(Užs3!E102/1000)*Užs3!L102,0)+(IF(Užs3!G102="KLIEN-PVC-06mm",(Užs3!E102/1000)*Užs3!L102,0)+(IF(Užs3!I102="KLIEN-PVC-06mm",(Užs3!H102/1000)*Užs3!L102,0)+(IF(Užs3!J102="KLIEN-PVC-06mm",(Užs3!H102/1000)*Užs3!L102,0)))))</f>
        <v>0</v>
      </c>
      <c r="AE63" s="93">
        <f>SUM(IF(Užs3!F102="KLIEN-PVC-08mm",(Užs3!E102/1000)*Užs3!L102,0)+(IF(Užs3!G102="KLIEN-PVC-08mm",(Užs3!E102/1000)*Užs3!L102,0)+(IF(Užs3!I102="KLIEN-PVC-08mm",(Užs3!H102/1000)*Užs3!L102,0)+(IF(Užs3!J102="KLIEN-PVC-08mm",(Užs3!H102/1000)*Užs3!L102,0)))))</f>
        <v>0</v>
      </c>
      <c r="AF63" s="93">
        <f>SUM(IF(Užs3!F102="KLIEN-PVC-1mm",(Užs3!E102/1000)*Užs3!L102,0)+(IF(Užs3!G102="KLIEN-PVC-1mm",(Užs3!E102/1000)*Užs3!L102,0)+(IF(Užs3!I102="KLIEN-PVC-1mm",(Užs3!H102/1000)*Užs3!L102,0)+(IF(Užs3!J102="KLIEN-PVC-1mm",(Užs3!H102/1000)*Užs3!L102,0)))))</f>
        <v>0</v>
      </c>
      <c r="AG63" s="93">
        <f>SUM(IF(Užs3!F102="KLIEN-PVC-2mm",(Užs3!E102/1000)*Užs3!L102,0)+(IF(Užs3!G102="KLIEN-PVC-2mm",(Užs3!E102/1000)*Užs3!L102,0)+(IF(Užs3!I102="KLIEN-PVC-2mm",(Užs3!H102/1000)*Užs3!L102,0)+(IF(Užs3!J102="KLIEN-PVC-2mm",(Užs3!H102/1000)*Užs3!L102,0)))))</f>
        <v>0</v>
      </c>
      <c r="AH63" s="93">
        <f>SUM(IF(Užs3!F102="KLIEN-PVC-42/2mm",(Užs3!E102/1000)*Užs3!L102,0)+(IF(Užs3!G102="KLIEN-PVC-42/2mm",(Užs3!E102/1000)*Užs3!L102,0)+(IF(Užs3!I102="KLIEN-PVC-42/2mm",(Užs3!H102/1000)*Užs3!L102,0)+(IF(Užs3!J102="KLIEN-PVC-42/2mm",(Užs3!H102/1000)*Užs3!L102,0)))))</f>
        <v>0</v>
      </c>
      <c r="AI63" s="315">
        <f>SUM(IF(Užs3!F102="KLIEN-BESIUL-08mm",(Užs3!E102/1000)*Užs3!L102,0)+(IF(Užs3!G102="KLIEN-BESIUL-08mm",(Užs3!E102/1000)*Užs3!L102,0)+(IF(Užs3!I102="KLIEN-BESIUL-08mm",(Užs3!H102/1000)*Užs3!L102,0)+(IF(Užs3!J102="KLIEN-BESIUL-08mm",(Užs3!H102/1000)*Užs3!L102,0)))))</f>
        <v>0</v>
      </c>
      <c r="AJ63" s="315">
        <f>SUM(IF(Užs3!F102="KLIEN-BESIUL-1mm",(Užs3!E102/1000)*Užs3!L102,0)+(IF(Užs3!G102="KLIEN-BESIUL-1mm",(Užs3!E102/1000)*Užs3!L102,0)+(IF(Užs3!I102="KLIEN-BESIUL-1mm",(Užs3!H102/1000)*Užs3!L102,0)+(IF(Užs3!J102="KLIEN-BESIUL-1mm",(Užs3!H102/1000)*Užs3!L102,0)))))</f>
        <v>0</v>
      </c>
      <c r="AK63" s="315">
        <f>SUM(IF(Užs3!F102="KLIEN-BESIUL-2mm",(Užs3!E102/1000)*Užs3!L102,0)+(IF(Užs3!G102="KLIEN-BESIUL-2mm",(Užs3!E102/1000)*Užs3!L102,0)+(IF(Užs3!I102="KLIEN-BESIUL-2mm",(Užs3!H102/1000)*Užs3!L102,0)+(IF(Užs3!J102="KLIEN-BESIUL-2mm",(Užs3!H102/1000)*Užs3!L102,0)))))</f>
        <v>0</v>
      </c>
      <c r="AL63" s="94">
        <f>SUM(IF(Užs3!F102="NE-PL-PVC-04mm",(Užs3!E102/1000)*Užs3!L102,0)+(IF(Užs3!G102="NE-PL-PVC-04mm",(Užs3!E102/1000)*Užs3!L102,0)+(IF(Užs3!I102="NE-PL-PVC-04mm",(Užs3!H102/1000)*Užs3!L102,0)+(IF(Užs3!J102="NE-PL-PVC-04mm",(Užs3!H102/1000)*Užs3!L102,0)))))</f>
        <v>0</v>
      </c>
      <c r="AM63" s="94">
        <f>SUM(IF(Užs3!F102="NE-PL-PVC-06mm",(Užs3!E102/1000)*Užs3!L102,0)+(IF(Užs3!G102="NE-PL-PVC-06mm",(Užs3!E102/1000)*Užs3!L102,0)+(IF(Užs3!I102="NE-PL-PVC-06mm",(Užs3!H102/1000)*Užs3!L102,0)+(IF(Užs3!J102="NE-PL-PVC-06mm",(Užs3!H102/1000)*Užs3!L102,0)))))</f>
        <v>0</v>
      </c>
      <c r="AN63" s="94">
        <f>SUM(IF(Užs3!F102="NE-PL-PVC-08mm",(Užs3!E102/1000)*Užs3!L102,0)+(IF(Užs3!G102="NE-PL-PVC-08mm",(Užs3!E102/1000)*Užs3!L102,0)+(IF(Užs3!I102="NE-PL-PVC-08mm",(Užs3!H102/1000)*Užs3!L102,0)+(IF(Užs3!J102="NE-PL-PVC-08mm",(Užs3!H102/1000)*Užs3!L102,0)))))</f>
        <v>0</v>
      </c>
      <c r="AO63" s="94">
        <f>SUM(IF(Užs3!F102="NE-PL-PVC-1mm",(Užs3!E102/1000)*Užs3!L102,0)+(IF(Užs3!G102="NE-PL-PVC-1mm",(Užs3!E102/1000)*Užs3!L102,0)+(IF(Užs3!I102="NE-PL-PVC-1mm",(Užs3!H102/1000)*Užs3!L102,0)+(IF(Užs3!J102="NE-PL-PVC-1mm",(Užs3!H102/1000)*Užs3!L102,0)))))</f>
        <v>0</v>
      </c>
      <c r="AP63" s="94">
        <f>SUM(IF(Užs3!F102="NE-PL-PVC-2mm",(Užs3!E102/1000)*Užs3!L102,0)+(IF(Užs3!G102="NE-PL-PVC-2mm",(Užs3!E102/1000)*Užs3!L102,0)+(IF(Užs3!I102="NE-PL-PVC-2mm",(Užs3!H102/1000)*Užs3!L102,0)+(IF(Užs3!J102="NE-PL-PVC-2mm",(Užs3!H102/1000)*Užs3!L102,0)))))</f>
        <v>0</v>
      </c>
      <c r="AQ63" s="94">
        <f>SUM(IF(Užs3!F102="NE-PL-PVC-42/2mm",(Užs3!E102/1000)*Užs3!L102,0)+(IF(Užs3!G102="NE-PL-PVC-42/2mm",(Užs3!E102/1000)*Užs3!L102,0)+(IF(Užs3!I102="NE-PL-PVC-42/2mm",(Užs3!H102/1000)*Užs3!L102,0)+(IF(Užs3!J102="NE-PL-PVC-42/2mm",(Užs3!H102/1000)*Užs3!L102,0)))))</f>
        <v>0</v>
      </c>
      <c r="AR63" s="79"/>
    </row>
    <row r="64" spans="1:44" ht="16.8">
      <c r="A64" s="79"/>
      <c r="B64" s="79"/>
      <c r="C64" s="95"/>
      <c r="D64" s="79"/>
      <c r="E64" s="79"/>
      <c r="F64" s="79"/>
      <c r="G64" s="79"/>
      <c r="H64" s="79"/>
      <c r="I64" s="79"/>
      <c r="J64" s="79"/>
      <c r="K64" s="87">
        <v>63</v>
      </c>
      <c r="L64" s="88">
        <f>Užs3!L103</f>
        <v>0</v>
      </c>
      <c r="M64" s="89">
        <f>(Užs3!E103/1000)*(Užs3!H103/1000)*Užs3!L103</f>
        <v>0</v>
      </c>
      <c r="N64" s="90">
        <f>SUM(IF(Užs3!F103="MEL",(Užs3!E103/1000)*Užs3!L103,0)+(IF(Užs3!G103="MEL",(Užs3!E103/1000)*Užs3!L103,0)+(IF(Užs3!I103="MEL",(Užs3!H103/1000)*Užs3!L103,0)+(IF(Užs3!J103="MEL",(Užs3!H103/1000)*Užs3!L103,0)))))</f>
        <v>0</v>
      </c>
      <c r="O64" s="91">
        <f>SUM(IF(Užs3!F103="MEL-BALTAS",(Užs3!E103/1000)*Užs3!L103,0)+(IF(Užs3!G103="MEL-BALTAS",(Užs3!E103/1000)*Užs3!L103,0)+(IF(Užs3!I103="MEL-BALTAS",(Užs3!H103/1000)*Užs3!L103,0)+(IF(Užs3!J103="MEL-BALTAS",(Užs3!H103/1000)*Užs3!L103,0)))))</f>
        <v>0</v>
      </c>
      <c r="P64" s="91">
        <f>SUM(IF(Užs3!F103="MEL-PILKAS",(Užs3!E103/1000)*Užs3!L103,0)+(IF(Užs3!G103="MEL-PILKAS",(Užs3!E103/1000)*Užs3!L103,0)+(IF(Užs3!I103="MEL-PILKAS",(Užs3!H103/1000)*Užs3!L103,0)+(IF(Užs3!J103="MEL-PILKAS",(Užs3!H103/1000)*Užs3!L103,0)))))</f>
        <v>0</v>
      </c>
      <c r="Q64" s="91">
        <f>SUM(IF(Užs3!F103="MEL-KLIENTO",(Užs3!E103/1000)*Užs3!L103,0)+(IF(Užs3!G103="MEL-KLIENTO",(Užs3!E103/1000)*Užs3!L103,0)+(IF(Užs3!I103="MEL-KLIENTO",(Užs3!H103/1000)*Užs3!L103,0)+(IF(Užs3!J103="MEL-KLIENTO",(Užs3!H103/1000)*Užs3!L103,0)))))</f>
        <v>0</v>
      </c>
      <c r="R64" s="91">
        <f>SUM(IF(Užs3!F103="MEL-NE-PL",(Užs3!E103/1000)*Užs3!L103,0)+(IF(Užs3!G103="MEL-NE-PL",(Užs3!E103/1000)*Užs3!L103,0)+(IF(Užs3!I103="MEL-NE-PL",(Užs3!H103/1000)*Užs3!L103,0)+(IF(Užs3!J103="MEL-NE-PL",(Užs3!H103/1000)*Užs3!L103,0)))))</f>
        <v>0</v>
      </c>
      <c r="S64" s="91">
        <f>SUM(IF(Užs3!F103="MEL-40mm",(Užs3!E103/1000)*Užs3!L103,0)+(IF(Užs3!G103="MEL-40mm",(Užs3!E103/1000)*Užs3!L103,0)+(IF(Užs3!I103="MEL-40mm",(Užs3!H103/1000)*Užs3!L103,0)+(IF(Užs3!J103="MEL-40mm",(Užs3!H103/1000)*Užs3!L103,0)))))</f>
        <v>0</v>
      </c>
      <c r="T64" s="92">
        <f>SUM(IF(Užs3!F103="PVC-04mm",(Užs3!E103/1000)*Užs3!L103,0)+(IF(Užs3!G103="PVC-04mm",(Užs3!E103/1000)*Užs3!L103,0)+(IF(Užs3!I103="PVC-04mm",(Užs3!H103/1000)*Užs3!L103,0)+(IF(Užs3!J103="PVC-04mm",(Užs3!H103/1000)*Užs3!L103,0)))))</f>
        <v>0</v>
      </c>
      <c r="U64" s="92">
        <f>SUM(IF(Užs3!F103="PVC-06mm",(Užs3!E103/1000)*Užs3!L103,0)+(IF(Užs3!G103="PVC-06mm",(Užs3!E103/1000)*Užs3!L103,0)+(IF(Užs3!I103="PVC-06mm",(Užs3!H103/1000)*Užs3!L103,0)+(IF(Užs3!J103="PVC-06mm",(Užs3!H103/1000)*Užs3!L103,0)))))</f>
        <v>0</v>
      </c>
      <c r="V64" s="92">
        <f>SUM(IF(Užs3!F103="PVC-08mm",(Užs3!E103/1000)*Užs3!L103,0)+(IF(Užs3!G103="PVC-08mm",(Užs3!E103/1000)*Užs3!L103,0)+(IF(Užs3!I103="PVC-08mm",(Užs3!H103/1000)*Užs3!L103,0)+(IF(Užs3!J103="PVC-08mm",(Užs3!H103/1000)*Užs3!L103,0)))))</f>
        <v>0</v>
      </c>
      <c r="W64" s="92">
        <f>SUM(IF(Užs3!F103="PVC-1mm",(Užs3!E103/1000)*Užs3!L103,0)+(IF(Užs3!G103="PVC-1mm",(Užs3!E103/1000)*Užs3!L103,0)+(IF(Užs3!I103="PVC-1mm",(Užs3!H103/1000)*Užs3!L103,0)+(IF(Užs3!J103="PVC-1mm",(Užs3!H103/1000)*Užs3!L103,0)))))</f>
        <v>0</v>
      </c>
      <c r="X64" s="92">
        <f>SUM(IF(Užs3!F103="PVC-2mm",(Užs3!E103/1000)*Užs3!L103,0)+(IF(Užs3!G103="PVC-2mm",(Užs3!E103/1000)*Užs3!L103,0)+(IF(Užs3!I103="PVC-2mm",(Užs3!H103/1000)*Užs3!L103,0)+(IF(Užs3!J103="PVC-2mm",(Užs3!H103/1000)*Užs3!L103,0)))))</f>
        <v>0</v>
      </c>
      <c r="Y64" s="92">
        <f>SUM(IF(Užs3!F103="PVC-42/2mm",(Užs3!E103/1000)*Užs3!L103,0)+(IF(Užs3!G103="PVC-42/2mm",(Užs3!E103/1000)*Užs3!L103,0)+(IF(Užs3!I103="PVC-42/2mm",(Užs3!H103/1000)*Užs3!L103,0)+(IF(Užs3!J103="PVC-42/2mm",(Užs3!H103/1000)*Užs3!L103,0)))))</f>
        <v>0</v>
      </c>
      <c r="Z64" s="313">
        <f>SUM(IF(Užs3!F103="BESIULIS-08mm",(Užs3!E103/1000)*Užs3!L103,0)+(IF(Užs3!G103="BESIULIS-08mm",(Užs3!E103/1000)*Užs3!L103,0)+(IF(Užs3!I103="BESIULIS-08mm",(Užs3!H103/1000)*Užs3!L103,0)+(IF(Užs3!J103="BESIULIS-08mm",(Užs3!H103/1000)*Užs3!L103,0)))))</f>
        <v>0</v>
      </c>
      <c r="AA64" s="313">
        <f>SUM(IF(Užs3!F103="BESIULIS-1mm",(Užs3!E103/1000)*Užs3!L103,0)+(IF(Užs3!G103="BESIULIS-1mm",(Užs3!E103/1000)*Užs3!L103,0)+(IF(Užs3!I103="BESIULIS-1mm",(Užs3!H103/1000)*Užs3!L103,0)+(IF(Užs3!J103="BESIULIS-1mm",(Užs3!H103/1000)*Užs3!L103,0)))))</f>
        <v>0</v>
      </c>
      <c r="AB64" s="313">
        <f>SUM(IF(Užs3!F103="BESIULIS-2mm",(Užs3!E103/1000)*Užs3!L103,0)+(IF(Užs3!G103="BESIULIS-2mm",(Užs3!E103/1000)*Užs3!L103,0)+(IF(Užs3!I103="BESIULIS-2mm",(Užs3!H103/1000)*Užs3!L103,0)+(IF(Užs3!J103="BESIULIS-2mm",(Užs3!H103/1000)*Užs3!L103,0)))))</f>
        <v>0</v>
      </c>
      <c r="AC64" s="93">
        <f>SUM(IF(Užs3!F103="KLIEN-PVC-04mm",(Užs3!E103/1000)*Užs3!L103,0)+(IF(Užs3!G103="KLIEN-PVC-04mm",(Užs3!E103/1000)*Užs3!L103,0)+(IF(Užs3!I103="KLIEN-PVC-04mm",(Užs3!H103/1000)*Užs3!L103,0)+(IF(Užs3!J103="KLIEN-PVC-04mm",(Užs3!H103/1000)*Užs3!L103,0)))))</f>
        <v>0</v>
      </c>
      <c r="AD64" s="93">
        <f>SUM(IF(Užs3!F103="KLIEN-PVC-06mm",(Užs3!E103/1000)*Užs3!L103,0)+(IF(Užs3!G103="KLIEN-PVC-06mm",(Užs3!E103/1000)*Užs3!L103,0)+(IF(Užs3!I103="KLIEN-PVC-06mm",(Užs3!H103/1000)*Užs3!L103,0)+(IF(Užs3!J103="KLIEN-PVC-06mm",(Užs3!H103/1000)*Užs3!L103,0)))))</f>
        <v>0</v>
      </c>
      <c r="AE64" s="93">
        <f>SUM(IF(Užs3!F103="KLIEN-PVC-08mm",(Užs3!E103/1000)*Užs3!L103,0)+(IF(Užs3!G103="KLIEN-PVC-08mm",(Užs3!E103/1000)*Užs3!L103,0)+(IF(Užs3!I103="KLIEN-PVC-08mm",(Užs3!H103/1000)*Užs3!L103,0)+(IF(Užs3!J103="KLIEN-PVC-08mm",(Užs3!H103/1000)*Užs3!L103,0)))))</f>
        <v>0</v>
      </c>
      <c r="AF64" s="93">
        <f>SUM(IF(Užs3!F103="KLIEN-PVC-1mm",(Užs3!E103/1000)*Užs3!L103,0)+(IF(Užs3!G103="KLIEN-PVC-1mm",(Užs3!E103/1000)*Užs3!L103,0)+(IF(Užs3!I103="KLIEN-PVC-1mm",(Užs3!H103/1000)*Užs3!L103,0)+(IF(Užs3!J103="KLIEN-PVC-1mm",(Užs3!H103/1000)*Užs3!L103,0)))))</f>
        <v>0</v>
      </c>
      <c r="AG64" s="93">
        <f>SUM(IF(Užs3!F103="KLIEN-PVC-2mm",(Užs3!E103/1000)*Užs3!L103,0)+(IF(Užs3!G103="KLIEN-PVC-2mm",(Užs3!E103/1000)*Užs3!L103,0)+(IF(Užs3!I103="KLIEN-PVC-2mm",(Užs3!H103/1000)*Užs3!L103,0)+(IF(Užs3!J103="KLIEN-PVC-2mm",(Užs3!H103/1000)*Užs3!L103,0)))))</f>
        <v>0</v>
      </c>
      <c r="AH64" s="93">
        <f>SUM(IF(Užs3!F103="KLIEN-PVC-42/2mm",(Užs3!E103/1000)*Užs3!L103,0)+(IF(Užs3!G103="KLIEN-PVC-42/2mm",(Užs3!E103/1000)*Užs3!L103,0)+(IF(Užs3!I103="KLIEN-PVC-42/2mm",(Užs3!H103/1000)*Užs3!L103,0)+(IF(Užs3!J103="KLIEN-PVC-42/2mm",(Užs3!H103/1000)*Užs3!L103,0)))))</f>
        <v>0</v>
      </c>
      <c r="AI64" s="315">
        <f>SUM(IF(Užs3!F103="KLIEN-BESIUL-08mm",(Užs3!E103/1000)*Užs3!L103,0)+(IF(Užs3!G103="KLIEN-BESIUL-08mm",(Užs3!E103/1000)*Užs3!L103,0)+(IF(Užs3!I103="KLIEN-BESIUL-08mm",(Užs3!H103/1000)*Užs3!L103,0)+(IF(Užs3!J103="KLIEN-BESIUL-08mm",(Užs3!H103/1000)*Užs3!L103,0)))))</f>
        <v>0</v>
      </c>
      <c r="AJ64" s="315">
        <f>SUM(IF(Užs3!F103="KLIEN-BESIUL-1mm",(Užs3!E103/1000)*Užs3!L103,0)+(IF(Užs3!G103="KLIEN-BESIUL-1mm",(Užs3!E103/1000)*Užs3!L103,0)+(IF(Užs3!I103="KLIEN-BESIUL-1mm",(Užs3!H103/1000)*Užs3!L103,0)+(IF(Užs3!J103="KLIEN-BESIUL-1mm",(Užs3!H103/1000)*Užs3!L103,0)))))</f>
        <v>0</v>
      </c>
      <c r="AK64" s="315">
        <f>SUM(IF(Užs3!F103="KLIEN-BESIUL-2mm",(Užs3!E103/1000)*Užs3!L103,0)+(IF(Užs3!G103="KLIEN-BESIUL-2mm",(Užs3!E103/1000)*Užs3!L103,0)+(IF(Užs3!I103="KLIEN-BESIUL-2mm",(Užs3!H103/1000)*Užs3!L103,0)+(IF(Užs3!J103="KLIEN-BESIUL-2mm",(Užs3!H103/1000)*Užs3!L103,0)))))</f>
        <v>0</v>
      </c>
      <c r="AL64" s="94">
        <f>SUM(IF(Užs3!F103="NE-PL-PVC-04mm",(Užs3!E103/1000)*Užs3!L103,0)+(IF(Užs3!G103="NE-PL-PVC-04mm",(Užs3!E103/1000)*Užs3!L103,0)+(IF(Užs3!I103="NE-PL-PVC-04mm",(Užs3!H103/1000)*Užs3!L103,0)+(IF(Užs3!J103="NE-PL-PVC-04mm",(Užs3!H103/1000)*Užs3!L103,0)))))</f>
        <v>0</v>
      </c>
      <c r="AM64" s="94">
        <f>SUM(IF(Užs3!F103="NE-PL-PVC-06mm",(Užs3!E103/1000)*Užs3!L103,0)+(IF(Užs3!G103="NE-PL-PVC-06mm",(Užs3!E103/1000)*Užs3!L103,0)+(IF(Užs3!I103="NE-PL-PVC-06mm",(Užs3!H103/1000)*Užs3!L103,0)+(IF(Užs3!J103="NE-PL-PVC-06mm",(Užs3!H103/1000)*Užs3!L103,0)))))</f>
        <v>0</v>
      </c>
      <c r="AN64" s="94">
        <f>SUM(IF(Užs3!F103="NE-PL-PVC-08mm",(Užs3!E103/1000)*Užs3!L103,0)+(IF(Užs3!G103="NE-PL-PVC-08mm",(Užs3!E103/1000)*Užs3!L103,0)+(IF(Užs3!I103="NE-PL-PVC-08mm",(Užs3!H103/1000)*Užs3!L103,0)+(IF(Užs3!J103="NE-PL-PVC-08mm",(Užs3!H103/1000)*Užs3!L103,0)))))</f>
        <v>0</v>
      </c>
      <c r="AO64" s="94">
        <f>SUM(IF(Užs3!F103="NE-PL-PVC-1mm",(Užs3!E103/1000)*Užs3!L103,0)+(IF(Užs3!G103="NE-PL-PVC-1mm",(Užs3!E103/1000)*Užs3!L103,0)+(IF(Užs3!I103="NE-PL-PVC-1mm",(Užs3!H103/1000)*Užs3!L103,0)+(IF(Užs3!J103="NE-PL-PVC-1mm",(Užs3!H103/1000)*Užs3!L103,0)))))</f>
        <v>0</v>
      </c>
      <c r="AP64" s="94">
        <f>SUM(IF(Užs3!F103="NE-PL-PVC-2mm",(Užs3!E103/1000)*Užs3!L103,0)+(IF(Užs3!G103="NE-PL-PVC-2mm",(Užs3!E103/1000)*Užs3!L103,0)+(IF(Užs3!I103="NE-PL-PVC-2mm",(Užs3!H103/1000)*Užs3!L103,0)+(IF(Užs3!J103="NE-PL-PVC-2mm",(Užs3!H103/1000)*Užs3!L103,0)))))</f>
        <v>0</v>
      </c>
      <c r="AQ64" s="94">
        <f>SUM(IF(Užs3!F103="NE-PL-PVC-42/2mm",(Užs3!E103/1000)*Užs3!L103,0)+(IF(Užs3!G103="NE-PL-PVC-42/2mm",(Užs3!E103/1000)*Užs3!L103,0)+(IF(Užs3!I103="NE-PL-PVC-42/2mm",(Užs3!H103/1000)*Užs3!L103,0)+(IF(Užs3!J103="NE-PL-PVC-42/2mm",(Užs3!H103/1000)*Užs3!L103,0)))))</f>
        <v>0</v>
      </c>
      <c r="AR64" s="79"/>
    </row>
    <row r="65" spans="1:44" ht="16.8">
      <c r="A65" s="79"/>
      <c r="B65" s="79"/>
      <c r="C65" s="95"/>
      <c r="D65" s="79"/>
      <c r="E65" s="79"/>
      <c r="F65" s="79"/>
      <c r="G65" s="79"/>
      <c r="H65" s="79"/>
      <c r="I65" s="79"/>
      <c r="J65" s="79"/>
      <c r="K65" s="87">
        <v>64</v>
      </c>
      <c r="L65" s="88">
        <f>Užs3!L104</f>
        <v>0</v>
      </c>
      <c r="M65" s="89">
        <f>(Užs3!E104/1000)*(Užs3!H104/1000)*Užs3!L104</f>
        <v>0</v>
      </c>
      <c r="N65" s="90">
        <f>SUM(IF(Užs3!F104="MEL",(Užs3!E104/1000)*Užs3!L104,0)+(IF(Užs3!G104="MEL",(Užs3!E104/1000)*Užs3!L104,0)+(IF(Užs3!I104="MEL",(Užs3!H104/1000)*Užs3!L104,0)+(IF(Užs3!J104="MEL",(Užs3!H104/1000)*Užs3!L104,0)))))</f>
        <v>0</v>
      </c>
      <c r="O65" s="91">
        <f>SUM(IF(Užs3!F104="MEL-BALTAS",(Užs3!E104/1000)*Užs3!L104,0)+(IF(Užs3!G104="MEL-BALTAS",(Užs3!E104/1000)*Užs3!L104,0)+(IF(Užs3!I104="MEL-BALTAS",(Užs3!H104/1000)*Užs3!L104,0)+(IF(Užs3!J104="MEL-BALTAS",(Užs3!H104/1000)*Užs3!L104,0)))))</f>
        <v>0</v>
      </c>
      <c r="P65" s="91">
        <f>SUM(IF(Užs3!F104="MEL-PILKAS",(Užs3!E104/1000)*Užs3!L104,0)+(IF(Užs3!G104="MEL-PILKAS",(Užs3!E104/1000)*Užs3!L104,0)+(IF(Užs3!I104="MEL-PILKAS",(Užs3!H104/1000)*Užs3!L104,0)+(IF(Užs3!J104="MEL-PILKAS",(Užs3!H104/1000)*Užs3!L104,0)))))</f>
        <v>0</v>
      </c>
      <c r="Q65" s="91">
        <f>SUM(IF(Užs3!F104="MEL-KLIENTO",(Užs3!E104/1000)*Užs3!L104,0)+(IF(Užs3!G104="MEL-KLIENTO",(Užs3!E104/1000)*Užs3!L104,0)+(IF(Užs3!I104="MEL-KLIENTO",(Užs3!H104/1000)*Užs3!L104,0)+(IF(Užs3!J104="MEL-KLIENTO",(Užs3!H104/1000)*Užs3!L104,0)))))</f>
        <v>0</v>
      </c>
      <c r="R65" s="91">
        <f>SUM(IF(Užs3!F104="MEL-NE-PL",(Užs3!E104/1000)*Užs3!L104,0)+(IF(Užs3!G104="MEL-NE-PL",(Užs3!E104/1000)*Užs3!L104,0)+(IF(Užs3!I104="MEL-NE-PL",(Užs3!H104/1000)*Užs3!L104,0)+(IF(Užs3!J104="MEL-NE-PL",(Užs3!H104/1000)*Užs3!L104,0)))))</f>
        <v>0</v>
      </c>
      <c r="S65" s="91">
        <f>SUM(IF(Užs3!F104="MEL-40mm",(Užs3!E104/1000)*Užs3!L104,0)+(IF(Užs3!G104="MEL-40mm",(Užs3!E104/1000)*Užs3!L104,0)+(IF(Užs3!I104="MEL-40mm",(Užs3!H104/1000)*Užs3!L104,0)+(IF(Užs3!J104="MEL-40mm",(Užs3!H104/1000)*Užs3!L104,0)))))</f>
        <v>0</v>
      </c>
      <c r="T65" s="92">
        <f>SUM(IF(Užs3!F104="PVC-04mm",(Užs3!E104/1000)*Užs3!L104,0)+(IF(Užs3!G104="PVC-04mm",(Užs3!E104/1000)*Užs3!L104,0)+(IF(Užs3!I104="PVC-04mm",(Užs3!H104/1000)*Užs3!L104,0)+(IF(Užs3!J104="PVC-04mm",(Užs3!H104/1000)*Užs3!L104,0)))))</f>
        <v>0</v>
      </c>
      <c r="U65" s="92">
        <f>SUM(IF(Užs3!F104="PVC-06mm",(Užs3!E104/1000)*Užs3!L104,0)+(IF(Užs3!G104="PVC-06mm",(Užs3!E104/1000)*Užs3!L104,0)+(IF(Užs3!I104="PVC-06mm",(Užs3!H104/1000)*Užs3!L104,0)+(IF(Užs3!J104="PVC-06mm",(Užs3!H104/1000)*Užs3!L104,0)))))</f>
        <v>0</v>
      </c>
      <c r="V65" s="92">
        <f>SUM(IF(Užs3!F104="PVC-08mm",(Užs3!E104/1000)*Užs3!L104,0)+(IF(Užs3!G104="PVC-08mm",(Užs3!E104/1000)*Užs3!L104,0)+(IF(Užs3!I104="PVC-08mm",(Užs3!H104/1000)*Užs3!L104,0)+(IF(Užs3!J104="PVC-08mm",(Užs3!H104/1000)*Užs3!L104,0)))))</f>
        <v>0</v>
      </c>
      <c r="W65" s="92">
        <f>SUM(IF(Užs3!F104="PVC-1mm",(Užs3!E104/1000)*Užs3!L104,0)+(IF(Užs3!G104="PVC-1mm",(Užs3!E104/1000)*Užs3!L104,0)+(IF(Užs3!I104="PVC-1mm",(Užs3!H104/1000)*Užs3!L104,0)+(IF(Užs3!J104="PVC-1mm",(Užs3!H104/1000)*Užs3!L104,0)))))</f>
        <v>0</v>
      </c>
      <c r="X65" s="92">
        <f>SUM(IF(Užs3!F104="PVC-2mm",(Užs3!E104/1000)*Užs3!L104,0)+(IF(Užs3!G104="PVC-2mm",(Užs3!E104/1000)*Užs3!L104,0)+(IF(Užs3!I104="PVC-2mm",(Užs3!H104/1000)*Užs3!L104,0)+(IF(Užs3!J104="PVC-2mm",(Užs3!H104/1000)*Užs3!L104,0)))))</f>
        <v>0</v>
      </c>
      <c r="Y65" s="92">
        <f>SUM(IF(Užs3!F104="PVC-42/2mm",(Užs3!E104/1000)*Užs3!L104,0)+(IF(Užs3!G104="PVC-42/2mm",(Užs3!E104/1000)*Užs3!L104,0)+(IF(Užs3!I104="PVC-42/2mm",(Užs3!H104/1000)*Užs3!L104,0)+(IF(Užs3!J104="PVC-42/2mm",(Užs3!H104/1000)*Užs3!L104,0)))))</f>
        <v>0</v>
      </c>
      <c r="Z65" s="313">
        <f>SUM(IF(Užs3!F104="BESIULIS-08mm",(Užs3!E104/1000)*Užs3!L104,0)+(IF(Užs3!G104="BESIULIS-08mm",(Užs3!E104/1000)*Užs3!L104,0)+(IF(Užs3!I104="BESIULIS-08mm",(Užs3!H104/1000)*Užs3!L104,0)+(IF(Užs3!J104="BESIULIS-08mm",(Užs3!H104/1000)*Užs3!L104,0)))))</f>
        <v>0</v>
      </c>
      <c r="AA65" s="313">
        <f>SUM(IF(Užs3!F104="BESIULIS-1mm",(Užs3!E104/1000)*Užs3!L104,0)+(IF(Užs3!G104="BESIULIS-1mm",(Užs3!E104/1000)*Užs3!L104,0)+(IF(Užs3!I104="BESIULIS-1mm",(Užs3!H104/1000)*Užs3!L104,0)+(IF(Užs3!J104="BESIULIS-1mm",(Užs3!H104/1000)*Užs3!L104,0)))))</f>
        <v>0</v>
      </c>
      <c r="AB65" s="313">
        <f>SUM(IF(Užs3!F104="BESIULIS-2mm",(Užs3!E104/1000)*Užs3!L104,0)+(IF(Užs3!G104="BESIULIS-2mm",(Užs3!E104/1000)*Užs3!L104,0)+(IF(Užs3!I104="BESIULIS-2mm",(Užs3!H104/1000)*Užs3!L104,0)+(IF(Užs3!J104="BESIULIS-2mm",(Užs3!H104/1000)*Užs3!L104,0)))))</f>
        <v>0</v>
      </c>
      <c r="AC65" s="93">
        <f>SUM(IF(Užs3!F104="KLIEN-PVC-04mm",(Užs3!E104/1000)*Užs3!L104,0)+(IF(Užs3!G104="KLIEN-PVC-04mm",(Užs3!E104/1000)*Užs3!L104,0)+(IF(Užs3!I104="KLIEN-PVC-04mm",(Užs3!H104/1000)*Užs3!L104,0)+(IF(Užs3!J104="KLIEN-PVC-04mm",(Užs3!H104/1000)*Užs3!L104,0)))))</f>
        <v>0</v>
      </c>
      <c r="AD65" s="93">
        <f>SUM(IF(Užs3!F104="KLIEN-PVC-06mm",(Užs3!E104/1000)*Užs3!L104,0)+(IF(Užs3!G104="KLIEN-PVC-06mm",(Užs3!E104/1000)*Užs3!L104,0)+(IF(Užs3!I104="KLIEN-PVC-06mm",(Užs3!H104/1000)*Užs3!L104,0)+(IF(Užs3!J104="KLIEN-PVC-06mm",(Užs3!H104/1000)*Užs3!L104,0)))))</f>
        <v>0</v>
      </c>
      <c r="AE65" s="93">
        <f>SUM(IF(Užs3!F104="KLIEN-PVC-08mm",(Užs3!E104/1000)*Užs3!L104,0)+(IF(Užs3!G104="KLIEN-PVC-08mm",(Užs3!E104/1000)*Užs3!L104,0)+(IF(Užs3!I104="KLIEN-PVC-08mm",(Užs3!H104/1000)*Užs3!L104,0)+(IF(Užs3!J104="KLIEN-PVC-08mm",(Užs3!H104/1000)*Užs3!L104,0)))))</f>
        <v>0</v>
      </c>
      <c r="AF65" s="93">
        <f>SUM(IF(Užs3!F104="KLIEN-PVC-1mm",(Užs3!E104/1000)*Užs3!L104,0)+(IF(Užs3!G104="KLIEN-PVC-1mm",(Užs3!E104/1000)*Užs3!L104,0)+(IF(Užs3!I104="KLIEN-PVC-1mm",(Užs3!H104/1000)*Užs3!L104,0)+(IF(Užs3!J104="KLIEN-PVC-1mm",(Užs3!H104/1000)*Užs3!L104,0)))))</f>
        <v>0</v>
      </c>
      <c r="AG65" s="93">
        <f>SUM(IF(Užs3!F104="KLIEN-PVC-2mm",(Užs3!E104/1000)*Užs3!L104,0)+(IF(Užs3!G104="KLIEN-PVC-2mm",(Užs3!E104/1000)*Užs3!L104,0)+(IF(Užs3!I104="KLIEN-PVC-2mm",(Užs3!H104/1000)*Užs3!L104,0)+(IF(Užs3!J104="KLIEN-PVC-2mm",(Užs3!H104/1000)*Užs3!L104,0)))))</f>
        <v>0</v>
      </c>
      <c r="AH65" s="93">
        <f>SUM(IF(Užs3!F104="KLIEN-PVC-42/2mm",(Užs3!E104/1000)*Užs3!L104,0)+(IF(Užs3!G104="KLIEN-PVC-42/2mm",(Užs3!E104/1000)*Užs3!L104,0)+(IF(Užs3!I104="KLIEN-PVC-42/2mm",(Užs3!H104/1000)*Užs3!L104,0)+(IF(Užs3!J104="KLIEN-PVC-42/2mm",(Užs3!H104/1000)*Užs3!L104,0)))))</f>
        <v>0</v>
      </c>
      <c r="AI65" s="315">
        <f>SUM(IF(Užs3!F104="KLIEN-BESIUL-08mm",(Užs3!E104/1000)*Užs3!L104,0)+(IF(Užs3!G104="KLIEN-BESIUL-08mm",(Užs3!E104/1000)*Užs3!L104,0)+(IF(Užs3!I104="KLIEN-BESIUL-08mm",(Užs3!H104/1000)*Užs3!L104,0)+(IF(Užs3!J104="KLIEN-BESIUL-08mm",(Užs3!H104/1000)*Užs3!L104,0)))))</f>
        <v>0</v>
      </c>
      <c r="AJ65" s="315">
        <f>SUM(IF(Užs3!F104="KLIEN-BESIUL-1mm",(Užs3!E104/1000)*Užs3!L104,0)+(IF(Užs3!G104="KLIEN-BESIUL-1mm",(Užs3!E104/1000)*Užs3!L104,0)+(IF(Užs3!I104="KLIEN-BESIUL-1mm",(Užs3!H104/1000)*Užs3!L104,0)+(IF(Užs3!J104="KLIEN-BESIUL-1mm",(Užs3!H104/1000)*Užs3!L104,0)))))</f>
        <v>0</v>
      </c>
      <c r="AK65" s="315">
        <f>SUM(IF(Užs3!F104="KLIEN-BESIUL-2mm",(Užs3!E104/1000)*Užs3!L104,0)+(IF(Užs3!G104="KLIEN-BESIUL-2mm",(Užs3!E104/1000)*Užs3!L104,0)+(IF(Užs3!I104="KLIEN-BESIUL-2mm",(Užs3!H104/1000)*Užs3!L104,0)+(IF(Užs3!J104="KLIEN-BESIUL-2mm",(Užs3!H104/1000)*Užs3!L104,0)))))</f>
        <v>0</v>
      </c>
      <c r="AL65" s="94">
        <f>SUM(IF(Užs3!F104="NE-PL-PVC-04mm",(Užs3!E104/1000)*Užs3!L104,0)+(IF(Užs3!G104="NE-PL-PVC-04mm",(Užs3!E104/1000)*Užs3!L104,0)+(IF(Užs3!I104="NE-PL-PVC-04mm",(Užs3!H104/1000)*Užs3!L104,0)+(IF(Užs3!J104="NE-PL-PVC-04mm",(Užs3!H104/1000)*Užs3!L104,0)))))</f>
        <v>0</v>
      </c>
      <c r="AM65" s="94">
        <f>SUM(IF(Užs3!F104="NE-PL-PVC-06mm",(Užs3!E104/1000)*Užs3!L104,0)+(IF(Užs3!G104="NE-PL-PVC-06mm",(Užs3!E104/1000)*Užs3!L104,0)+(IF(Užs3!I104="NE-PL-PVC-06mm",(Užs3!H104/1000)*Užs3!L104,0)+(IF(Užs3!J104="NE-PL-PVC-06mm",(Užs3!H104/1000)*Užs3!L104,0)))))</f>
        <v>0</v>
      </c>
      <c r="AN65" s="94">
        <f>SUM(IF(Užs3!F104="NE-PL-PVC-08mm",(Užs3!E104/1000)*Užs3!L104,0)+(IF(Užs3!G104="NE-PL-PVC-08mm",(Užs3!E104/1000)*Užs3!L104,0)+(IF(Užs3!I104="NE-PL-PVC-08mm",(Užs3!H104/1000)*Užs3!L104,0)+(IF(Užs3!J104="NE-PL-PVC-08mm",(Užs3!H104/1000)*Užs3!L104,0)))))</f>
        <v>0</v>
      </c>
      <c r="AO65" s="94">
        <f>SUM(IF(Užs3!F104="NE-PL-PVC-1mm",(Užs3!E104/1000)*Užs3!L104,0)+(IF(Užs3!G104="NE-PL-PVC-1mm",(Užs3!E104/1000)*Užs3!L104,0)+(IF(Užs3!I104="NE-PL-PVC-1mm",(Užs3!H104/1000)*Užs3!L104,0)+(IF(Užs3!J104="NE-PL-PVC-1mm",(Užs3!H104/1000)*Užs3!L104,0)))))</f>
        <v>0</v>
      </c>
      <c r="AP65" s="94">
        <f>SUM(IF(Užs3!F104="NE-PL-PVC-2mm",(Užs3!E104/1000)*Užs3!L104,0)+(IF(Užs3!G104="NE-PL-PVC-2mm",(Užs3!E104/1000)*Užs3!L104,0)+(IF(Užs3!I104="NE-PL-PVC-2mm",(Užs3!H104/1000)*Užs3!L104,0)+(IF(Užs3!J104="NE-PL-PVC-2mm",(Užs3!H104/1000)*Užs3!L104,0)))))</f>
        <v>0</v>
      </c>
      <c r="AQ65" s="94">
        <f>SUM(IF(Užs3!F104="NE-PL-PVC-42/2mm",(Užs3!E104/1000)*Užs3!L104,0)+(IF(Užs3!G104="NE-PL-PVC-42/2mm",(Užs3!E104/1000)*Užs3!L104,0)+(IF(Užs3!I104="NE-PL-PVC-42/2mm",(Užs3!H104/1000)*Užs3!L104,0)+(IF(Užs3!J104="NE-PL-PVC-42/2mm",(Užs3!H104/1000)*Užs3!L104,0)))))</f>
        <v>0</v>
      </c>
      <c r="AR65" s="79"/>
    </row>
    <row r="66" spans="1:44" ht="16.8">
      <c r="A66" s="79"/>
      <c r="B66" s="79"/>
      <c r="C66" s="95"/>
      <c r="D66" s="79"/>
      <c r="E66" s="79"/>
      <c r="F66" s="79"/>
      <c r="G66" s="79"/>
      <c r="H66" s="79"/>
      <c r="I66" s="79"/>
      <c r="J66" s="79"/>
      <c r="K66" s="87">
        <v>65</v>
      </c>
      <c r="L66" s="88">
        <f>Užs3!L105</f>
        <v>0</v>
      </c>
      <c r="M66" s="89">
        <f>(Užs3!E105/1000)*(Užs3!H105/1000)*Užs3!L105</f>
        <v>0</v>
      </c>
      <c r="N66" s="90">
        <f>SUM(IF(Užs3!F105="MEL",(Užs3!E105/1000)*Užs3!L105,0)+(IF(Užs3!G105="MEL",(Užs3!E105/1000)*Užs3!L105,0)+(IF(Užs3!I105="MEL",(Užs3!H105/1000)*Užs3!L105,0)+(IF(Užs3!J105="MEL",(Užs3!H105/1000)*Užs3!L105,0)))))</f>
        <v>0</v>
      </c>
      <c r="O66" s="91">
        <f>SUM(IF(Užs3!F105="MEL-BALTAS",(Užs3!E105/1000)*Užs3!L105,0)+(IF(Užs3!G105="MEL-BALTAS",(Užs3!E105/1000)*Užs3!L105,0)+(IF(Užs3!I105="MEL-BALTAS",(Užs3!H105/1000)*Užs3!L105,0)+(IF(Užs3!J105="MEL-BALTAS",(Užs3!H105/1000)*Užs3!L105,0)))))</f>
        <v>0</v>
      </c>
      <c r="P66" s="91">
        <f>SUM(IF(Užs3!F105="MEL-PILKAS",(Užs3!E105/1000)*Užs3!L105,0)+(IF(Užs3!G105="MEL-PILKAS",(Užs3!E105/1000)*Užs3!L105,0)+(IF(Užs3!I105="MEL-PILKAS",(Užs3!H105/1000)*Užs3!L105,0)+(IF(Užs3!J105="MEL-PILKAS",(Užs3!H105/1000)*Užs3!L105,0)))))</f>
        <v>0</v>
      </c>
      <c r="Q66" s="91">
        <f>SUM(IF(Užs3!F105="MEL-KLIENTO",(Užs3!E105/1000)*Užs3!L105,0)+(IF(Užs3!G105="MEL-KLIENTO",(Užs3!E105/1000)*Užs3!L105,0)+(IF(Užs3!I105="MEL-KLIENTO",(Užs3!H105/1000)*Užs3!L105,0)+(IF(Užs3!J105="MEL-KLIENTO",(Užs3!H105/1000)*Užs3!L105,0)))))</f>
        <v>0</v>
      </c>
      <c r="R66" s="91">
        <f>SUM(IF(Užs3!F105="MEL-NE-PL",(Užs3!E105/1000)*Užs3!L105,0)+(IF(Užs3!G105="MEL-NE-PL",(Užs3!E105/1000)*Užs3!L105,0)+(IF(Užs3!I105="MEL-NE-PL",(Užs3!H105/1000)*Užs3!L105,0)+(IF(Užs3!J105="MEL-NE-PL",(Užs3!H105/1000)*Užs3!L105,0)))))</f>
        <v>0</v>
      </c>
      <c r="S66" s="91">
        <f>SUM(IF(Užs3!F105="MEL-40mm",(Užs3!E105/1000)*Užs3!L105,0)+(IF(Užs3!G105="MEL-40mm",(Užs3!E105/1000)*Užs3!L105,0)+(IF(Užs3!I105="MEL-40mm",(Užs3!H105/1000)*Užs3!L105,0)+(IF(Užs3!J105="MEL-40mm",(Užs3!H105/1000)*Užs3!L105,0)))))</f>
        <v>0</v>
      </c>
      <c r="T66" s="92">
        <f>SUM(IF(Užs3!F105="PVC-04mm",(Užs3!E105/1000)*Užs3!L105,0)+(IF(Užs3!G105="PVC-04mm",(Užs3!E105/1000)*Užs3!L105,0)+(IF(Užs3!I105="PVC-04mm",(Užs3!H105/1000)*Užs3!L105,0)+(IF(Užs3!J105="PVC-04mm",(Užs3!H105/1000)*Užs3!L105,0)))))</f>
        <v>0</v>
      </c>
      <c r="U66" s="92">
        <f>SUM(IF(Užs3!F105="PVC-06mm",(Užs3!E105/1000)*Užs3!L105,0)+(IF(Užs3!G105="PVC-06mm",(Užs3!E105/1000)*Užs3!L105,0)+(IF(Užs3!I105="PVC-06mm",(Užs3!H105/1000)*Užs3!L105,0)+(IF(Užs3!J105="PVC-06mm",(Užs3!H105/1000)*Užs3!L105,0)))))</f>
        <v>0</v>
      </c>
      <c r="V66" s="92">
        <f>SUM(IF(Užs3!F105="PVC-08mm",(Užs3!E105/1000)*Užs3!L105,0)+(IF(Užs3!G105="PVC-08mm",(Užs3!E105/1000)*Užs3!L105,0)+(IF(Užs3!I105="PVC-08mm",(Užs3!H105/1000)*Užs3!L105,0)+(IF(Užs3!J105="PVC-08mm",(Užs3!H105/1000)*Užs3!L105,0)))))</f>
        <v>0</v>
      </c>
      <c r="W66" s="92">
        <f>SUM(IF(Užs3!F105="PVC-1mm",(Užs3!E105/1000)*Užs3!L105,0)+(IF(Užs3!G105="PVC-1mm",(Užs3!E105/1000)*Užs3!L105,0)+(IF(Užs3!I105="PVC-1mm",(Užs3!H105/1000)*Užs3!L105,0)+(IF(Užs3!J105="PVC-1mm",(Užs3!H105/1000)*Užs3!L105,0)))))</f>
        <v>0</v>
      </c>
      <c r="X66" s="92">
        <f>SUM(IF(Užs3!F105="PVC-2mm",(Užs3!E105/1000)*Užs3!L105,0)+(IF(Užs3!G105="PVC-2mm",(Užs3!E105/1000)*Užs3!L105,0)+(IF(Užs3!I105="PVC-2mm",(Užs3!H105/1000)*Užs3!L105,0)+(IF(Užs3!J105="PVC-2mm",(Užs3!H105/1000)*Užs3!L105,0)))))</f>
        <v>0</v>
      </c>
      <c r="Y66" s="92">
        <f>SUM(IF(Užs3!F105="PVC-42/2mm",(Užs3!E105/1000)*Užs3!L105,0)+(IF(Užs3!G105="PVC-42/2mm",(Užs3!E105/1000)*Užs3!L105,0)+(IF(Užs3!I105="PVC-42/2mm",(Užs3!H105/1000)*Užs3!L105,0)+(IF(Užs3!J105="PVC-42/2mm",(Užs3!H105/1000)*Užs3!L105,0)))))</f>
        <v>0</v>
      </c>
      <c r="Z66" s="313">
        <f>SUM(IF(Užs3!F105="BESIULIS-08mm",(Užs3!E105/1000)*Užs3!L105,0)+(IF(Užs3!G105="BESIULIS-08mm",(Užs3!E105/1000)*Užs3!L105,0)+(IF(Užs3!I105="BESIULIS-08mm",(Užs3!H105/1000)*Užs3!L105,0)+(IF(Užs3!J105="BESIULIS-08mm",(Užs3!H105/1000)*Užs3!L105,0)))))</f>
        <v>0</v>
      </c>
      <c r="AA66" s="313">
        <f>SUM(IF(Užs3!F105="BESIULIS-1mm",(Užs3!E105/1000)*Užs3!L105,0)+(IF(Užs3!G105="BESIULIS-1mm",(Užs3!E105/1000)*Užs3!L105,0)+(IF(Užs3!I105="BESIULIS-1mm",(Užs3!H105/1000)*Užs3!L105,0)+(IF(Užs3!J105="BESIULIS-1mm",(Užs3!H105/1000)*Užs3!L105,0)))))</f>
        <v>0</v>
      </c>
      <c r="AB66" s="313">
        <f>SUM(IF(Užs3!F105="BESIULIS-2mm",(Užs3!E105/1000)*Užs3!L105,0)+(IF(Užs3!G105="BESIULIS-2mm",(Užs3!E105/1000)*Užs3!L105,0)+(IF(Užs3!I105="BESIULIS-2mm",(Užs3!H105/1000)*Užs3!L105,0)+(IF(Užs3!J105="BESIULIS-2mm",(Užs3!H105/1000)*Užs3!L105,0)))))</f>
        <v>0</v>
      </c>
      <c r="AC66" s="93">
        <f>SUM(IF(Užs3!F105="KLIEN-PVC-04mm",(Užs3!E105/1000)*Užs3!L105,0)+(IF(Užs3!G105="KLIEN-PVC-04mm",(Užs3!E105/1000)*Užs3!L105,0)+(IF(Užs3!I105="KLIEN-PVC-04mm",(Užs3!H105/1000)*Užs3!L105,0)+(IF(Užs3!J105="KLIEN-PVC-04mm",(Užs3!H105/1000)*Užs3!L105,0)))))</f>
        <v>0</v>
      </c>
      <c r="AD66" s="93">
        <f>SUM(IF(Užs3!F105="KLIEN-PVC-06mm",(Užs3!E105/1000)*Užs3!L105,0)+(IF(Užs3!G105="KLIEN-PVC-06mm",(Užs3!E105/1000)*Užs3!L105,0)+(IF(Užs3!I105="KLIEN-PVC-06mm",(Užs3!H105/1000)*Užs3!L105,0)+(IF(Užs3!J105="KLIEN-PVC-06mm",(Užs3!H105/1000)*Užs3!L105,0)))))</f>
        <v>0</v>
      </c>
      <c r="AE66" s="93">
        <f>SUM(IF(Užs3!F105="KLIEN-PVC-08mm",(Užs3!E105/1000)*Užs3!L105,0)+(IF(Užs3!G105="KLIEN-PVC-08mm",(Užs3!E105/1000)*Užs3!L105,0)+(IF(Užs3!I105="KLIEN-PVC-08mm",(Užs3!H105/1000)*Užs3!L105,0)+(IF(Užs3!J105="KLIEN-PVC-08mm",(Užs3!H105/1000)*Užs3!L105,0)))))</f>
        <v>0</v>
      </c>
      <c r="AF66" s="93">
        <f>SUM(IF(Užs3!F105="KLIEN-PVC-1mm",(Užs3!E105/1000)*Užs3!L105,0)+(IF(Užs3!G105="KLIEN-PVC-1mm",(Užs3!E105/1000)*Užs3!L105,0)+(IF(Užs3!I105="KLIEN-PVC-1mm",(Užs3!H105/1000)*Užs3!L105,0)+(IF(Užs3!J105="KLIEN-PVC-1mm",(Užs3!H105/1000)*Užs3!L105,0)))))</f>
        <v>0</v>
      </c>
      <c r="AG66" s="93">
        <f>SUM(IF(Užs3!F105="KLIEN-PVC-2mm",(Užs3!E105/1000)*Užs3!L105,0)+(IF(Užs3!G105="KLIEN-PVC-2mm",(Užs3!E105/1000)*Užs3!L105,0)+(IF(Užs3!I105="KLIEN-PVC-2mm",(Užs3!H105/1000)*Užs3!L105,0)+(IF(Užs3!J105="KLIEN-PVC-2mm",(Užs3!H105/1000)*Užs3!L105,0)))))</f>
        <v>0</v>
      </c>
      <c r="AH66" s="93">
        <f>SUM(IF(Užs3!F105="KLIEN-PVC-42/2mm",(Užs3!E105/1000)*Užs3!L105,0)+(IF(Užs3!G105="KLIEN-PVC-42/2mm",(Užs3!E105/1000)*Užs3!L105,0)+(IF(Užs3!I105="KLIEN-PVC-42/2mm",(Užs3!H105/1000)*Užs3!L105,0)+(IF(Užs3!J105="KLIEN-PVC-42/2mm",(Užs3!H105/1000)*Užs3!L105,0)))))</f>
        <v>0</v>
      </c>
      <c r="AI66" s="315">
        <f>SUM(IF(Užs3!F105="KLIEN-BESIUL-08mm",(Užs3!E105/1000)*Užs3!L105,0)+(IF(Užs3!G105="KLIEN-BESIUL-08mm",(Užs3!E105/1000)*Užs3!L105,0)+(IF(Užs3!I105="KLIEN-BESIUL-08mm",(Užs3!H105/1000)*Užs3!L105,0)+(IF(Užs3!J105="KLIEN-BESIUL-08mm",(Užs3!H105/1000)*Užs3!L105,0)))))</f>
        <v>0</v>
      </c>
      <c r="AJ66" s="315">
        <f>SUM(IF(Užs3!F105="KLIEN-BESIUL-1mm",(Užs3!E105/1000)*Užs3!L105,0)+(IF(Užs3!G105="KLIEN-BESIUL-1mm",(Užs3!E105/1000)*Užs3!L105,0)+(IF(Užs3!I105="KLIEN-BESIUL-1mm",(Užs3!H105/1000)*Užs3!L105,0)+(IF(Užs3!J105="KLIEN-BESIUL-1mm",(Užs3!H105/1000)*Užs3!L105,0)))))</f>
        <v>0</v>
      </c>
      <c r="AK66" s="315">
        <f>SUM(IF(Užs3!F105="KLIEN-BESIUL-2mm",(Užs3!E105/1000)*Užs3!L105,0)+(IF(Užs3!G105="KLIEN-BESIUL-2mm",(Užs3!E105/1000)*Užs3!L105,0)+(IF(Užs3!I105="KLIEN-BESIUL-2mm",(Užs3!H105/1000)*Užs3!L105,0)+(IF(Užs3!J105="KLIEN-BESIUL-2mm",(Užs3!H105/1000)*Užs3!L105,0)))))</f>
        <v>0</v>
      </c>
      <c r="AL66" s="94">
        <f>SUM(IF(Užs3!F105="NE-PL-PVC-04mm",(Užs3!E105/1000)*Užs3!L105,0)+(IF(Užs3!G105="NE-PL-PVC-04mm",(Užs3!E105/1000)*Užs3!L105,0)+(IF(Užs3!I105="NE-PL-PVC-04mm",(Užs3!H105/1000)*Užs3!L105,0)+(IF(Užs3!J105="NE-PL-PVC-04mm",(Užs3!H105/1000)*Užs3!L105,0)))))</f>
        <v>0</v>
      </c>
      <c r="AM66" s="94">
        <f>SUM(IF(Užs3!F105="NE-PL-PVC-06mm",(Užs3!E105/1000)*Užs3!L105,0)+(IF(Užs3!G105="NE-PL-PVC-06mm",(Užs3!E105/1000)*Užs3!L105,0)+(IF(Užs3!I105="NE-PL-PVC-06mm",(Užs3!H105/1000)*Užs3!L105,0)+(IF(Užs3!J105="NE-PL-PVC-06mm",(Užs3!H105/1000)*Užs3!L105,0)))))</f>
        <v>0</v>
      </c>
      <c r="AN66" s="94">
        <f>SUM(IF(Užs3!F105="NE-PL-PVC-08mm",(Užs3!E105/1000)*Užs3!L105,0)+(IF(Užs3!G105="NE-PL-PVC-08mm",(Užs3!E105/1000)*Užs3!L105,0)+(IF(Užs3!I105="NE-PL-PVC-08mm",(Užs3!H105/1000)*Užs3!L105,0)+(IF(Užs3!J105="NE-PL-PVC-08mm",(Užs3!H105/1000)*Užs3!L105,0)))))</f>
        <v>0</v>
      </c>
      <c r="AO66" s="94">
        <f>SUM(IF(Užs3!F105="NE-PL-PVC-1mm",(Užs3!E105/1000)*Užs3!L105,0)+(IF(Užs3!G105="NE-PL-PVC-1mm",(Užs3!E105/1000)*Užs3!L105,0)+(IF(Užs3!I105="NE-PL-PVC-1mm",(Užs3!H105/1000)*Užs3!L105,0)+(IF(Užs3!J105="NE-PL-PVC-1mm",(Užs3!H105/1000)*Užs3!L105,0)))))</f>
        <v>0</v>
      </c>
      <c r="AP66" s="94">
        <f>SUM(IF(Užs3!F105="NE-PL-PVC-2mm",(Užs3!E105/1000)*Užs3!L105,0)+(IF(Užs3!G105="NE-PL-PVC-2mm",(Užs3!E105/1000)*Užs3!L105,0)+(IF(Užs3!I105="NE-PL-PVC-2mm",(Užs3!H105/1000)*Užs3!L105,0)+(IF(Užs3!J105="NE-PL-PVC-2mm",(Užs3!H105/1000)*Užs3!L105,0)))))</f>
        <v>0</v>
      </c>
      <c r="AQ66" s="94">
        <f>SUM(IF(Užs3!F105="NE-PL-PVC-42/2mm",(Užs3!E105/1000)*Užs3!L105,0)+(IF(Užs3!G105="NE-PL-PVC-42/2mm",(Užs3!E105/1000)*Užs3!L105,0)+(IF(Užs3!I105="NE-PL-PVC-42/2mm",(Užs3!H105/1000)*Užs3!L105,0)+(IF(Užs3!J105="NE-PL-PVC-42/2mm",(Užs3!H105/1000)*Užs3!L105,0)))))</f>
        <v>0</v>
      </c>
      <c r="AR66" s="79"/>
    </row>
    <row r="67" spans="1:44" ht="16.8">
      <c r="A67" s="79"/>
      <c r="B67" s="79"/>
      <c r="C67" s="95"/>
      <c r="D67" s="79"/>
      <c r="E67" s="79"/>
      <c r="F67" s="79"/>
      <c r="G67" s="79"/>
      <c r="H67" s="79"/>
      <c r="I67" s="79"/>
      <c r="J67" s="79"/>
      <c r="K67" s="87">
        <v>66</v>
      </c>
      <c r="L67" s="88">
        <f>Užs3!L106</f>
        <v>0</v>
      </c>
      <c r="M67" s="89">
        <f>(Užs3!E106/1000)*(Užs3!H106/1000)*Užs3!L106</f>
        <v>0</v>
      </c>
      <c r="N67" s="90">
        <f>SUM(IF(Užs3!F106="MEL",(Užs3!E106/1000)*Užs3!L106,0)+(IF(Užs3!G106="MEL",(Užs3!E106/1000)*Užs3!L106,0)+(IF(Užs3!I106="MEL",(Užs3!H106/1000)*Užs3!L106,0)+(IF(Užs3!J106="MEL",(Užs3!H106/1000)*Užs3!L106,0)))))</f>
        <v>0</v>
      </c>
      <c r="O67" s="91">
        <f>SUM(IF(Užs3!F106="MEL-BALTAS",(Užs3!E106/1000)*Užs3!L106,0)+(IF(Užs3!G106="MEL-BALTAS",(Užs3!E106/1000)*Užs3!L106,0)+(IF(Užs3!I106="MEL-BALTAS",(Užs3!H106/1000)*Užs3!L106,0)+(IF(Užs3!J106="MEL-BALTAS",(Užs3!H106/1000)*Užs3!L106,0)))))</f>
        <v>0</v>
      </c>
      <c r="P67" s="91">
        <f>SUM(IF(Užs3!F106="MEL-PILKAS",(Užs3!E106/1000)*Užs3!L106,0)+(IF(Užs3!G106="MEL-PILKAS",(Užs3!E106/1000)*Užs3!L106,0)+(IF(Užs3!I106="MEL-PILKAS",(Užs3!H106/1000)*Užs3!L106,0)+(IF(Užs3!J106="MEL-PILKAS",(Užs3!H106/1000)*Užs3!L106,0)))))</f>
        <v>0</v>
      </c>
      <c r="Q67" s="91">
        <f>SUM(IF(Užs3!F106="MEL-KLIENTO",(Užs3!E106/1000)*Užs3!L106,0)+(IF(Užs3!G106="MEL-KLIENTO",(Užs3!E106/1000)*Užs3!L106,0)+(IF(Užs3!I106="MEL-KLIENTO",(Užs3!H106/1000)*Užs3!L106,0)+(IF(Užs3!J106="MEL-KLIENTO",(Užs3!H106/1000)*Užs3!L106,0)))))</f>
        <v>0</v>
      </c>
      <c r="R67" s="91">
        <f>SUM(IF(Užs3!F106="MEL-NE-PL",(Užs3!E106/1000)*Užs3!L106,0)+(IF(Užs3!G106="MEL-NE-PL",(Užs3!E106/1000)*Užs3!L106,0)+(IF(Užs3!I106="MEL-NE-PL",(Užs3!H106/1000)*Užs3!L106,0)+(IF(Užs3!J106="MEL-NE-PL",(Užs3!H106/1000)*Užs3!L106,0)))))</f>
        <v>0</v>
      </c>
      <c r="S67" s="91">
        <f>SUM(IF(Užs3!F106="MEL-40mm",(Užs3!E106/1000)*Užs3!L106,0)+(IF(Užs3!G106="MEL-40mm",(Užs3!E106/1000)*Užs3!L106,0)+(IF(Užs3!I106="MEL-40mm",(Užs3!H106/1000)*Užs3!L106,0)+(IF(Užs3!J106="MEL-40mm",(Užs3!H106/1000)*Užs3!L106,0)))))</f>
        <v>0</v>
      </c>
      <c r="T67" s="92">
        <f>SUM(IF(Užs3!F106="PVC-04mm",(Užs3!E106/1000)*Užs3!L106,0)+(IF(Užs3!G106="PVC-04mm",(Užs3!E106/1000)*Užs3!L106,0)+(IF(Užs3!I106="PVC-04mm",(Užs3!H106/1000)*Užs3!L106,0)+(IF(Užs3!J106="PVC-04mm",(Užs3!H106/1000)*Užs3!L106,0)))))</f>
        <v>0</v>
      </c>
      <c r="U67" s="92">
        <f>SUM(IF(Užs3!F106="PVC-06mm",(Užs3!E106/1000)*Užs3!L106,0)+(IF(Užs3!G106="PVC-06mm",(Užs3!E106/1000)*Užs3!L106,0)+(IF(Užs3!I106="PVC-06mm",(Užs3!H106/1000)*Užs3!L106,0)+(IF(Užs3!J106="PVC-06mm",(Užs3!H106/1000)*Užs3!L106,0)))))</f>
        <v>0</v>
      </c>
      <c r="V67" s="92">
        <f>SUM(IF(Užs3!F106="PVC-08mm",(Užs3!E106/1000)*Užs3!L106,0)+(IF(Užs3!G106="PVC-08mm",(Užs3!E106/1000)*Užs3!L106,0)+(IF(Užs3!I106="PVC-08mm",(Užs3!H106/1000)*Užs3!L106,0)+(IF(Užs3!J106="PVC-08mm",(Užs3!H106/1000)*Užs3!L106,0)))))</f>
        <v>0</v>
      </c>
      <c r="W67" s="92">
        <f>SUM(IF(Užs3!F106="PVC-1mm",(Užs3!E106/1000)*Užs3!L106,0)+(IF(Užs3!G106="PVC-1mm",(Užs3!E106/1000)*Užs3!L106,0)+(IF(Užs3!I106="PVC-1mm",(Užs3!H106/1000)*Užs3!L106,0)+(IF(Užs3!J106="PVC-1mm",(Užs3!H106/1000)*Užs3!L106,0)))))</f>
        <v>0</v>
      </c>
      <c r="X67" s="92">
        <f>SUM(IF(Užs3!F106="PVC-2mm",(Užs3!E106/1000)*Užs3!L106,0)+(IF(Užs3!G106="PVC-2mm",(Užs3!E106/1000)*Užs3!L106,0)+(IF(Užs3!I106="PVC-2mm",(Užs3!H106/1000)*Užs3!L106,0)+(IF(Užs3!J106="PVC-2mm",(Užs3!H106/1000)*Užs3!L106,0)))))</f>
        <v>0</v>
      </c>
      <c r="Y67" s="92">
        <f>SUM(IF(Užs3!F106="PVC-42/2mm",(Užs3!E106/1000)*Užs3!L106,0)+(IF(Užs3!G106="PVC-42/2mm",(Užs3!E106/1000)*Užs3!L106,0)+(IF(Užs3!I106="PVC-42/2mm",(Užs3!H106/1000)*Užs3!L106,0)+(IF(Užs3!J106="PVC-42/2mm",(Užs3!H106/1000)*Užs3!L106,0)))))</f>
        <v>0</v>
      </c>
      <c r="Z67" s="313">
        <f>SUM(IF(Užs3!F106="BESIULIS-08mm",(Užs3!E106/1000)*Užs3!L106,0)+(IF(Užs3!G106="BESIULIS-08mm",(Užs3!E106/1000)*Užs3!L106,0)+(IF(Užs3!I106="BESIULIS-08mm",(Užs3!H106/1000)*Užs3!L106,0)+(IF(Užs3!J106="BESIULIS-08mm",(Užs3!H106/1000)*Užs3!L106,0)))))</f>
        <v>0</v>
      </c>
      <c r="AA67" s="313">
        <f>SUM(IF(Užs3!F106="BESIULIS-1mm",(Užs3!E106/1000)*Užs3!L106,0)+(IF(Užs3!G106="BESIULIS-1mm",(Užs3!E106/1000)*Užs3!L106,0)+(IF(Užs3!I106="BESIULIS-1mm",(Užs3!H106/1000)*Užs3!L106,0)+(IF(Užs3!J106="BESIULIS-1mm",(Užs3!H106/1000)*Užs3!L106,0)))))</f>
        <v>0</v>
      </c>
      <c r="AB67" s="313">
        <f>SUM(IF(Užs3!F106="BESIULIS-2mm",(Užs3!E106/1000)*Užs3!L106,0)+(IF(Užs3!G106="BESIULIS-2mm",(Užs3!E106/1000)*Užs3!L106,0)+(IF(Užs3!I106="BESIULIS-2mm",(Užs3!H106/1000)*Užs3!L106,0)+(IF(Užs3!J106="BESIULIS-2mm",(Užs3!H106/1000)*Užs3!L106,0)))))</f>
        <v>0</v>
      </c>
      <c r="AC67" s="93">
        <f>SUM(IF(Užs3!F106="KLIEN-PVC-04mm",(Užs3!E106/1000)*Užs3!L106,0)+(IF(Užs3!G106="KLIEN-PVC-04mm",(Užs3!E106/1000)*Užs3!L106,0)+(IF(Užs3!I106="KLIEN-PVC-04mm",(Užs3!H106/1000)*Užs3!L106,0)+(IF(Užs3!J106="KLIEN-PVC-04mm",(Užs3!H106/1000)*Užs3!L106,0)))))</f>
        <v>0</v>
      </c>
      <c r="AD67" s="93">
        <f>SUM(IF(Užs3!F106="KLIEN-PVC-06mm",(Užs3!E106/1000)*Užs3!L106,0)+(IF(Užs3!G106="KLIEN-PVC-06mm",(Užs3!E106/1000)*Užs3!L106,0)+(IF(Užs3!I106="KLIEN-PVC-06mm",(Užs3!H106/1000)*Užs3!L106,0)+(IF(Užs3!J106="KLIEN-PVC-06mm",(Užs3!H106/1000)*Užs3!L106,0)))))</f>
        <v>0</v>
      </c>
      <c r="AE67" s="93">
        <f>SUM(IF(Užs3!F106="KLIEN-PVC-08mm",(Užs3!E106/1000)*Užs3!L106,0)+(IF(Užs3!G106="KLIEN-PVC-08mm",(Užs3!E106/1000)*Užs3!L106,0)+(IF(Užs3!I106="KLIEN-PVC-08mm",(Užs3!H106/1000)*Užs3!L106,0)+(IF(Užs3!J106="KLIEN-PVC-08mm",(Užs3!H106/1000)*Užs3!L106,0)))))</f>
        <v>0</v>
      </c>
      <c r="AF67" s="93">
        <f>SUM(IF(Užs3!F106="KLIEN-PVC-1mm",(Užs3!E106/1000)*Užs3!L106,0)+(IF(Užs3!G106="KLIEN-PVC-1mm",(Užs3!E106/1000)*Užs3!L106,0)+(IF(Užs3!I106="KLIEN-PVC-1mm",(Užs3!H106/1000)*Užs3!L106,0)+(IF(Užs3!J106="KLIEN-PVC-1mm",(Užs3!H106/1000)*Užs3!L106,0)))))</f>
        <v>0</v>
      </c>
      <c r="AG67" s="93">
        <f>SUM(IF(Užs3!F106="KLIEN-PVC-2mm",(Užs3!E106/1000)*Užs3!L106,0)+(IF(Užs3!G106="KLIEN-PVC-2mm",(Užs3!E106/1000)*Užs3!L106,0)+(IF(Užs3!I106="KLIEN-PVC-2mm",(Užs3!H106/1000)*Užs3!L106,0)+(IF(Užs3!J106="KLIEN-PVC-2mm",(Užs3!H106/1000)*Užs3!L106,0)))))</f>
        <v>0</v>
      </c>
      <c r="AH67" s="93">
        <f>SUM(IF(Užs3!F106="KLIEN-PVC-42/2mm",(Užs3!E106/1000)*Užs3!L106,0)+(IF(Užs3!G106="KLIEN-PVC-42/2mm",(Užs3!E106/1000)*Užs3!L106,0)+(IF(Užs3!I106="KLIEN-PVC-42/2mm",(Užs3!H106/1000)*Užs3!L106,0)+(IF(Užs3!J106="KLIEN-PVC-42/2mm",(Užs3!H106/1000)*Užs3!L106,0)))))</f>
        <v>0</v>
      </c>
      <c r="AI67" s="315">
        <f>SUM(IF(Užs3!F106="KLIEN-BESIUL-08mm",(Užs3!E106/1000)*Užs3!L106,0)+(IF(Užs3!G106="KLIEN-BESIUL-08mm",(Užs3!E106/1000)*Užs3!L106,0)+(IF(Užs3!I106="KLIEN-BESIUL-08mm",(Užs3!H106/1000)*Užs3!L106,0)+(IF(Užs3!J106="KLIEN-BESIUL-08mm",(Užs3!H106/1000)*Užs3!L106,0)))))</f>
        <v>0</v>
      </c>
      <c r="AJ67" s="315">
        <f>SUM(IF(Užs3!F106="KLIEN-BESIUL-1mm",(Užs3!E106/1000)*Užs3!L106,0)+(IF(Užs3!G106="KLIEN-BESIUL-1mm",(Užs3!E106/1000)*Užs3!L106,0)+(IF(Užs3!I106="KLIEN-BESIUL-1mm",(Užs3!H106/1000)*Užs3!L106,0)+(IF(Užs3!J106="KLIEN-BESIUL-1mm",(Užs3!H106/1000)*Užs3!L106,0)))))</f>
        <v>0</v>
      </c>
      <c r="AK67" s="315">
        <f>SUM(IF(Užs3!F106="KLIEN-BESIUL-2mm",(Užs3!E106/1000)*Užs3!L106,0)+(IF(Užs3!G106="KLIEN-BESIUL-2mm",(Užs3!E106/1000)*Užs3!L106,0)+(IF(Užs3!I106="KLIEN-BESIUL-2mm",(Užs3!H106/1000)*Užs3!L106,0)+(IF(Užs3!J106="KLIEN-BESIUL-2mm",(Užs3!H106/1000)*Užs3!L106,0)))))</f>
        <v>0</v>
      </c>
      <c r="AL67" s="94">
        <f>SUM(IF(Užs3!F106="NE-PL-PVC-04mm",(Užs3!E106/1000)*Užs3!L106,0)+(IF(Užs3!G106="NE-PL-PVC-04mm",(Užs3!E106/1000)*Užs3!L106,0)+(IF(Užs3!I106="NE-PL-PVC-04mm",(Užs3!H106/1000)*Užs3!L106,0)+(IF(Užs3!J106="NE-PL-PVC-04mm",(Užs3!H106/1000)*Užs3!L106,0)))))</f>
        <v>0</v>
      </c>
      <c r="AM67" s="94">
        <f>SUM(IF(Užs3!F106="NE-PL-PVC-06mm",(Užs3!E106/1000)*Užs3!L106,0)+(IF(Užs3!G106="NE-PL-PVC-06mm",(Užs3!E106/1000)*Užs3!L106,0)+(IF(Užs3!I106="NE-PL-PVC-06mm",(Užs3!H106/1000)*Užs3!L106,0)+(IF(Užs3!J106="NE-PL-PVC-06mm",(Užs3!H106/1000)*Užs3!L106,0)))))</f>
        <v>0</v>
      </c>
      <c r="AN67" s="94">
        <f>SUM(IF(Užs3!F106="NE-PL-PVC-08mm",(Užs3!E106/1000)*Užs3!L106,0)+(IF(Užs3!G106="NE-PL-PVC-08mm",(Užs3!E106/1000)*Užs3!L106,0)+(IF(Užs3!I106="NE-PL-PVC-08mm",(Užs3!H106/1000)*Užs3!L106,0)+(IF(Užs3!J106="NE-PL-PVC-08mm",(Užs3!H106/1000)*Užs3!L106,0)))))</f>
        <v>0</v>
      </c>
      <c r="AO67" s="94">
        <f>SUM(IF(Užs3!F106="NE-PL-PVC-1mm",(Užs3!E106/1000)*Užs3!L106,0)+(IF(Užs3!G106="NE-PL-PVC-1mm",(Užs3!E106/1000)*Užs3!L106,0)+(IF(Užs3!I106="NE-PL-PVC-1mm",(Užs3!H106/1000)*Užs3!L106,0)+(IF(Užs3!J106="NE-PL-PVC-1mm",(Užs3!H106/1000)*Užs3!L106,0)))))</f>
        <v>0</v>
      </c>
      <c r="AP67" s="94">
        <f>SUM(IF(Užs3!F106="NE-PL-PVC-2mm",(Užs3!E106/1000)*Užs3!L106,0)+(IF(Užs3!G106="NE-PL-PVC-2mm",(Užs3!E106/1000)*Užs3!L106,0)+(IF(Užs3!I106="NE-PL-PVC-2mm",(Užs3!H106/1000)*Užs3!L106,0)+(IF(Užs3!J106="NE-PL-PVC-2mm",(Užs3!H106/1000)*Užs3!L106,0)))))</f>
        <v>0</v>
      </c>
      <c r="AQ67" s="94">
        <f>SUM(IF(Užs3!F106="NE-PL-PVC-42/2mm",(Užs3!E106/1000)*Užs3!L106,0)+(IF(Užs3!G106="NE-PL-PVC-42/2mm",(Užs3!E106/1000)*Užs3!L106,0)+(IF(Užs3!I106="NE-PL-PVC-42/2mm",(Užs3!H106/1000)*Užs3!L106,0)+(IF(Užs3!J106="NE-PL-PVC-42/2mm",(Užs3!H106/1000)*Užs3!L106,0)))))</f>
        <v>0</v>
      </c>
      <c r="AR67" s="79"/>
    </row>
    <row r="68" spans="1:44" ht="16.8">
      <c r="A68" s="79"/>
      <c r="B68" s="79"/>
      <c r="C68" s="95"/>
      <c r="D68" s="79"/>
      <c r="E68" s="79"/>
      <c r="F68" s="79"/>
      <c r="G68" s="79"/>
      <c r="H68" s="79"/>
      <c r="I68" s="79"/>
      <c r="J68" s="79"/>
      <c r="K68" s="87">
        <v>67</v>
      </c>
      <c r="L68" s="88">
        <f>Užs3!L107</f>
        <v>0</v>
      </c>
      <c r="M68" s="89">
        <f>(Užs3!E107/1000)*(Užs3!H107/1000)*Užs3!L107</f>
        <v>0</v>
      </c>
      <c r="N68" s="90">
        <f>SUM(IF(Užs3!F107="MEL",(Užs3!E107/1000)*Užs3!L107,0)+(IF(Užs3!G107="MEL",(Užs3!E107/1000)*Užs3!L107,0)+(IF(Užs3!I107="MEL",(Užs3!H107/1000)*Užs3!L107,0)+(IF(Užs3!J107="MEL",(Užs3!H107/1000)*Užs3!L107,0)))))</f>
        <v>0</v>
      </c>
      <c r="O68" s="91">
        <f>SUM(IF(Užs3!F107="MEL-BALTAS",(Užs3!E107/1000)*Užs3!L107,0)+(IF(Užs3!G107="MEL-BALTAS",(Užs3!E107/1000)*Užs3!L107,0)+(IF(Užs3!I107="MEL-BALTAS",(Užs3!H107/1000)*Užs3!L107,0)+(IF(Užs3!J107="MEL-BALTAS",(Užs3!H107/1000)*Užs3!L107,0)))))</f>
        <v>0</v>
      </c>
      <c r="P68" s="91">
        <f>SUM(IF(Užs3!F107="MEL-PILKAS",(Užs3!E107/1000)*Užs3!L107,0)+(IF(Užs3!G107="MEL-PILKAS",(Užs3!E107/1000)*Užs3!L107,0)+(IF(Užs3!I107="MEL-PILKAS",(Užs3!H107/1000)*Užs3!L107,0)+(IF(Užs3!J107="MEL-PILKAS",(Užs3!H107/1000)*Užs3!L107,0)))))</f>
        <v>0</v>
      </c>
      <c r="Q68" s="91">
        <f>SUM(IF(Užs3!F107="MEL-KLIENTO",(Užs3!E107/1000)*Užs3!L107,0)+(IF(Užs3!G107="MEL-KLIENTO",(Užs3!E107/1000)*Užs3!L107,0)+(IF(Užs3!I107="MEL-KLIENTO",(Užs3!H107/1000)*Užs3!L107,0)+(IF(Užs3!J107="MEL-KLIENTO",(Užs3!H107/1000)*Užs3!L107,0)))))</f>
        <v>0</v>
      </c>
      <c r="R68" s="91">
        <f>SUM(IF(Užs3!F107="MEL-NE-PL",(Užs3!E107/1000)*Užs3!L107,0)+(IF(Užs3!G107="MEL-NE-PL",(Užs3!E107/1000)*Užs3!L107,0)+(IF(Užs3!I107="MEL-NE-PL",(Užs3!H107/1000)*Užs3!L107,0)+(IF(Užs3!J107="MEL-NE-PL",(Užs3!H107/1000)*Užs3!L107,0)))))</f>
        <v>0</v>
      </c>
      <c r="S68" s="91">
        <f>SUM(IF(Užs3!F107="MEL-40mm",(Užs3!E107/1000)*Užs3!L107,0)+(IF(Užs3!G107="MEL-40mm",(Užs3!E107/1000)*Užs3!L107,0)+(IF(Užs3!I107="MEL-40mm",(Užs3!H107/1000)*Užs3!L107,0)+(IF(Užs3!J107="MEL-40mm",(Užs3!H107/1000)*Užs3!L107,0)))))</f>
        <v>0</v>
      </c>
      <c r="T68" s="92">
        <f>SUM(IF(Užs3!F107="PVC-04mm",(Užs3!E107/1000)*Užs3!L107,0)+(IF(Užs3!G107="PVC-04mm",(Užs3!E107/1000)*Užs3!L107,0)+(IF(Užs3!I107="PVC-04mm",(Užs3!H107/1000)*Užs3!L107,0)+(IF(Užs3!J107="PVC-04mm",(Užs3!H107/1000)*Užs3!L107,0)))))</f>
        <v>0</v>
      </c>
      <c r="U68" s="92">
        <f>SUM(IF(Užs3!F107="PVC-06mm",(Užs3!E107/1000)*Užs3!L107,0)+(IF(Užs3!G107="PVC-06mm",(Užs3!E107/1000)*Užs3!L107,0)+(IF(Užs3!I107="PVC-06mm",(Užs3!H107/1000)*Užs3!L107,0)+(IF(Užs3!J107="PVC-06mm",(Užs3!H107/1000)*Užs3!L107,0)))))</f>
        <v>0</v>
      </c>
      <c r="V68" s="92">
        <f>SUM(IF(Užs3!F107="PVC-08mm",(Užs3!E107/1000)*Užs3!L107,0)+(IF(Užs3!G107="PVC-08mm",(Užs3!E107/1000)*Užs3!L107,0)+(IF(Užs3!I107="PVC-08mm",(Užs3!H107/1000)*Užs3!L107,0)+(IF(Užs3!J107="PVC-08mm",(Užs3!H107/1000)*Užs3!L107,0)))))</f>
        <v>0</v>
      </c>
      <c r="W68" s="92">
        <f>SUM(IF(Užs3!F107="PVC-1mm",(Užs3!E107/1000)*Užs3!L107,0)+(IF(Užs3!G107="PVC-1mm",(Užs3!E107/1000)*Užs3!L107,0)+(IF(Užs3!I107="PVC-1mm",(Užs3!H107/1000)*Užs3!L107,0)+(IF(Užs3!J107="PVC-1mm",(Užs3!H107/1000)*Užs3!L107,0)))))</f>
        <v>0</v>
      </c>
      <c r="X68" s="92">
        <f>SUM(IF(Užs3!F107="PVC-2mm",(Užs3!E107/1000)*Užs3!L107,0)+(IF(Užs3!G107="PVC-2mm",(Užs3!E107/1000)*Užs3!L107,0)+(IF(Užs3!I107="PVC-2mm",(Užs3!H107/1000)*Užs3!L107,0)+(IF(Užs3!J107="PVC-2mm",(Užs3!H107/1000)*Užs3!L107,0)))))</f>
        <v>0</v>
      </c>
      <c r="Y68" s="92">
        <f>SUM(IF(Užs3!F107="PVC-42/2mm",(Užs3!E107/1000)*Užs3!L107,0)+(IF(Užs3!G107="PVC-42/2mm",(Užs3!E107/1000)*Užs3!L107,0)+(IF(Užs3!I107="PVC-42/2mm",(Užs3!H107/1000)*Užs3!L107,0)+(IF(Užs3!J107="PVC-42/2mm",(Užs3!H107/1000)*Užs3!L107,0)))))</f>
        <v>0</v>
      </c>
      <c r="Z68" s="313">
        <f>SUM(IF(Užs3!F107="BESIULIS-08mm",(Užs3!E107/1000)*Užs3!L107,0)+(IF(Užs3!G107="BESIULIS-08mm",(Užs3!E107/1000)*Užs3!L107,0)+(IF(Užs3!I107="BESIULIS-08mm",(Užs3!H107/1000)*Užs3!L107,0)+(IF(Užs3!J107="BESIULIS-08mm",(Užs3!H107/1000)*Užs3!L107,0)))))</f>
        <v>0</v>
      </c>
      <c r="AA68" s="313">
        <f>SUM(IF(Užs3!F107="BESIULIS-1mm",(Užs3!E107/1000)*Užs3!L107,0)+(IF(Užs3!G107="BESIULIS-1mm",(Užs3!E107/1000)*Užs3!L107,0)+(IF(Užs3!I107="BESIULIS-1mm",(Užs3!H107/1000)*Užs3!L107,0)+(IF(Užs3!J107="BESIULIS-1mm",(Užs3!H107/1000)*Užs3!L107,0)))))</f>
        <v>0</v>
      </c>
      <c r="AB68" s="313">
        <f>SUM(IF(Užs3!F107="BESIULIS-2mm",(Užs3!E107/1000)*Užs3!L107,0)+(IF(Užs3!G107="BESIULIS-2mm",(Užs3!E107/1000)*Užs3!L107,0)+(IF(Užs3!I107="BESIULIS-2mm",(Užs3!H107/1000)*Užs3!L107,0)+(IF(Užs3!J107="BESIULIS-2mm",(Užs3!H107/1000)*Užs3!L107,0)))))</f>
        <v>0</v>
      </c>
      <c r="AC68" s="93">
        <f>SUM(IF(Užs3!F107="KLIEN-PVC-04mm",(Užs3!E107/1000)*Užs3!L107,0)+(IF(Užs3!G107="KLIEN-PVC-04mm",(Užs3!E107/1000)*Užs3!L107,0)+(IF(Užs3!I107="KLIEN-PVC-04mm",(Užs3!H107/1000)*Užs3!L107,0)+(IF(Užs3!J107="KLIEN-PVC-04mm",(Užs3!H107/1000)*Užs3!L107,0)))))</f>
        <v>0</v>
      </c>
      <c r="AD68" s="93">
        <f>SUM(IF(Užs3!F107="KLIEN-PVC-06mm",(Užs3!E107/1000)*Užs3!L107,0)+(IF(Užs3!G107="KLIEN-PVC-06mm",(Užs3!E107/1000)*Užs3!L107,0)+(IF(Užs3!I107="KLIEN-PVC-06mm",(Užs3!H107/1000)*Užs3!L107,0)+(IF(Užs3!J107="KLIEN-PVC-06mm",(Užs3!H107/1000)*Užs3!L107,0)))))</f>
        <v>0</v>
      </c>
      <c r="AE68" s="93">
        <f>SUM(IF(Užs3!F107="KLIEN-PVC-08mm",(Užs3!E107/1000)*Užs3!L107,0)+(IF(Užs3!G107="KLIEN-PVC-08mm",(Užs3!E107/1000)*Užs3!L107,0)+(IF(Užs3!I107="KLIEN-PVC-08mm",(Užs3!H107/1000)*Užs3!L107,0)+(IF(Užs3!J107="KLIEN-PVC-08mm",(Užs3!H107/1000)*Užs3!L107,0)))))</f>
        <v>0</v>
      </c>
      <c r="AF68" s="93">
        <f>SUM(IF(Užs3!F107="KLIEN-PVC-1mm",(Užs3!E107/1000)*Užs3!L107,0)+(IF(Užs3!G107="KLIEN-PVC-1mm",(Užs3!E107/1000)*Užs3!L107,0)+(IF(Užs3!I107="KLIEN-PVC-1mm",(Užs3!H107/1000)*Užs3!L107,0)+(IF(Užs3!J107="KLIEN-PVC-1mm",(Užs3!H107/1000)*Užs3!L107,0)))))</f>
        <v>0</v>
      </c>
      <c r="AG68" s="93">
        <f>SUM(IF(Užs3!F107="KLIEN-PVC-2mm",(Užs3!E107/1000)*Užs3!L107,0)+(IF(Užs3!G107="KLIEN-PVC-2mm",(Užs3!E107/1000)*Užs3!L107,0)+(IF(Užs3!I107="KLIEN-PVC-2mm",(Užs3!H107/1000)*Užs3!L107,0)+(IF(Užs3!J107="KLIEN-PVC-2mm",(Užs3!H107/1000)*Užs3!L107,0)))))</f>
        <v>0</v>
      </c>
      <c r="AH68" s="93">
        <f>SUM(IF(Užs3!F107="KLIEN-PVC-42/2mm",(Užs3!E107/1000)*Užs3!L107,0)+(IF(Užs3!G107="KLIEN-PVC-42/2mm",(Užs3!E107/1000)*Užs3!L107,0)+(IF(Užs3!I107="KLIEN-PVC-42/2mm",(Užs3!H107/1000)*Užs3!L107,0)+(IF(Užs3!J107="KLIEN-PVC-42/2mm",(Užs3!H107/1000)*Užs3!L107,0)))))</f>
        <v>0</v>
      </c>
      <c r="AI68" s="315">
        <f>SUM(IF(Užs3!F107="KLIEN-BESIUL-08mm",(Užs3!E107/1000)*Užs3!L107,0)+(IF(Užs3!G107="KLIEN-BESIUL-08mm",(Užs3!E107/1000)*Užs3!L107,0)+(IF(Užs3!I107="KLIEN-BESIUL-08mm",(Užs3!H107/1000)*Užs3!L107,0)+(IF(Užs3!J107="KLIEN-BESIUL-08mm",(Užs3!H107/1000)*Užs3!L107,0)))))</f>
        <v>0</v>
      </c>
      <c r="AJ68" s="315">
        <f>SUM(IF(Užs3!F107="KLIEN-BESIUL-1mm",(Užs3!E107/1000)*Užs3!L107,0)+(IF(Užs3!G107="KLIEN-BESIUL-1mm",(Užs3!E107/1000)*Užs3!L107,0)+(IF(Užs3!I107="KLIEN-BESIUL-1mm",(Užs3!H107/1000)*Užs3!L107,0)+(IF(Užs3!J107="KLIEN-BESIUL-1mm",(Užs3!H107/1000)*Užs3!L107,0)))))</f>
        <v>0</v>
      </c>
      <c r="AK68" s="315">
        <f>SUM(IF(Užs3!F107="KLIEN-BESIUL-2mm",(Užs3!E107/1000)*Užs3!L107,0)+(IF(Užs3!G107="KLIEN-BESIUL-2mm",(Užs3!E107/1000)*Užs3!L107,0)+(IF(Užs3!I107="KLIEN-BESIUL-2mm",(Užs3!H107/1000)*Užs3!L107,0)+(IF(Užs3!J107="KLIEN-BESIUL-2mm",(Užs3!H107/1000)*Užs3!L107,0)))))</f>
        <v>0</v>
      </c>
      <c r="AL68" s="94">
        <f>SUM(IF(Užs3!F107="NE-PL-PVC-04mm",(Užs3!E107/1000)*Užs3!L107,0)+(IF(Užs3!G107="NE-PL-PVC-04mm",(Užs3!E107/1000)*Užs3!L107,0)+(IF(Užs3!I107="NE-PL-PVC-04mm",(Užs3!H107/1000)*Užs3!L107,0)+(IF(Užs3!J107="NE-PL-PVC-04mm",(Užs3!H107/1000)*Užs3!L107,0)))))</f>
        <v>0</v>
      </c>
      <c r="AM68" s="94">
        <f>SUM(IF(Užs3!F107="NE-PL-PVC-06mm",(Užs3!E107/1000)*Užs3!L107,0)+(IF(Užs3!G107="NE-PL-PVC-06mm",(Užs3!E107/1000)*Užs3!L107,0)+(IF(Užs3!I107="NE-PL-PVC-06mm",(Užs3!H107/1000)*Užs3!L107,0)+(IF(Užs3!J107="NE-PL-PVC-06mm",(Užs3!H107/1000)*Užs3!L107,0)))))</f>
        <v>0</v>
      </c>
      <c r="AN68" s="94">
        <f>SUM(IF(Užs3!F107="NE-PL-PVC-08mm",(Užs3!E107/1000)*Užs3!L107,0)+(IF(Užs3!G107="NE-PL-PVC-08mm",(Užs3!E107/1000)*Užs3!L107,0)+(IF(Užs3!I107="NE-PL-PVC-08mm",(Užs3!H107/1000)*Užs3!L107,0)+(IF(Užs3!J107="NE-PL-PVC-08mm",(Užs3!H107/1000)*Užs3!L107,0)))))</f>
        <v>0</v>
      </c>
      <c r="AO68" s="94">
        <f>SUM(IF(Užs3!F107="NE-PL-PVC-1mm",(Užs3!E107/1000)*Užs3!L107,0)+(IF(Užs3!G107="NE-PL-PVC-1mm",(Užs3!E107/1000)*Užs3!L107,0)+(IF(Užs3!I107="NE-PL-PVC-1mm",(Užs3!H107/1000)*Užs3!L107,0)+(IF(Užs3!J107="NE-PL-PVC-1mm",(Užs3!H107/1000)*Užs3!L107,0)))))</f>
        <v>0</v>
      </c>
      <c r="AP68" s="94">
        <f>SUM(IF(Užs3!F107="NE-PL-PVC-2mm",(Užs3!E107/1000)*Užs3!L107,0)+(IF(Užs3!G107="NE-PL-PVC-2mm",(Užs3!E107/1000)*Užs3!L107,0)+(IF(Užs3!I107="NE-PL-PVC-2mm",(Užs3!H107/1000)*Užs3!L107,0)+(IF(Užs3!J107="NE-PL-PVC-2mm",(Užs3!H107/1000)*Užs3!L107,0)))))</f>
        <v>0</v>
      </c>
      <c r="AQ68" s="94">
        <f>SUM(IF(Užs3!F107="NE-PL-PVC-42/2mm",(Užs3!E107/1000)*Užs3!L107,0)+(IF(Užs3!G107="NE-PL-PVC-42/2mm",(Užs3!E107/1000)*Užs3!L107,0)+(IF(Užs3!I107="NE-PL-PVC-42/2mm",(Užs3!H107/1000)*Užs3!L107,0)+(IF(Užs3!J107="NE-PL-PVC-42/2mm",(Užs3!H107/1000)*Užs3!L107,0)))))</f>
        <v>0</v>
      </c>
      <c r="AR68" s="79"/>
    </row>
    <row r="69" spans="1:44" ht="16.8">
      <c r="A69" s="79"/>
      <c r="B69" s="79"/>
      <c r="C69" s="95"/>
      <c r="D69" s="79"/>
      <c r="E69" s="79"/>
      <c r="F69" s="79"/>
      <c r="G69" s="79"/>
      <c r="H69" s="79"/>
      <c r="I69" s="79"/>
      <c r="J69" s="79"/>
      <c r="K69" s="87">
        <v>68</v>
      </c>
      <c r="L69" s="88">
        <f>Užs3!L108</f>
        <v>0</v>
      </c>
      <c r="M69" s="89">
        <f>(Užs3!E108/1000)*(Užs3!H108/1000)*Užs3!L108</f>
        <v>0</v>
      </c>
      <c r="N69" s="90">
        <f>SUM(IF(Užs3!F108="MEL",(Užs3!E108/1000)*Užs3!L108,0)+(IF(Užs3!G108="MEL",(Užs3!E108/1000)*Užs3!L108,0)+(IF(Užs3!I108="MEL",(Užs3!H108/1000)*Užs3!L108,0)+(IF(Užs3!J108="MEL",(Užs3!H108/1000)*Užs3!L108,0)))))</f>
        <v>0</v>
      </c>
      <c r="O69" s="91">
        <f>SUM(IF(Užs3!F108="MEL-BALTAS",(Užs3!E108/1000)*Užs3!L108,0)+(IF(Užs3!G108="MEL-BALTAS",(Užs3!E108/1000)*Užs3!L108,0)+(IF(Užs3!I108="MEL-BALTAS",(Užs3!H108/1000)*Užs3!L108,0)+(IF(Užs3!J108="MEL-BALTAS",(Užs3!H108/1000)*Užs3!L108,0)))))</f>
        <v>0</v>
      </c>
      <c r="P69" s="91">
        <f>SUM(IF(Užs3!F108="MEL-PILKAS",(Užs3!E108/1000)*Užs3!L108,0)+(IF(Užs3!G108="MEL-PILKAS",(Užs3!E108/1000)*Užs3!L108,0)+(IF(Užs3!I108="MEL-PILKAS",(Užs3!H108/1000)*Užs3!L108,0)+(IF(Užs3!J108="MEL-PILKAS",(Užs3!H108/1000)*Užs3!L108,0)))))</f>
        <v>0</v>
      </c>
      <c r="Q69" s="91">
        <f>SUM(IF(Užs3!F108="MEL-KLIENTO",(Užs3!E108/1000)*Užs3!L108,0)+(IF(Užs3!G108="MEL-KLIENTO",(Užs3!E108/1000)*Užs3!L108,0)+(IF(Užs3!I108="MEL-KLIENTO",(Užs3!H108/1000)*Užs3!L108,0)+(IF(Užs3!J108="MEL-KLIENTO",(Užs3!H108/1000)*Užs3!L108,0)))))</f>
        <v>0</v>
      </c>
      <c r="R69" s="91">
        <f>SUM(IF(Užs3!F108="MEL-NE-PL",(Užs3!E108/1000)*Užs3!L108,0)+(IF(Užs3!G108="MEL-NE-PL",(Užs3!E108/1000)*Užs3!L108,0)+(IF(Užs3!I108="MEL-NE-PL",(Užs3!H108/1000)*Užs3!L108,0)+(IF(Užs3!J108="MEL-NE-PL",(Užs3!H108/1000)*Užs3!L108,0)))))</f>
        <v>0</v>
      </c>
      <c r="S69" s="91">
        <f>SUM(IF(Užs3!F108="MEL-40mm",(Užs3!E108/1000)*Užs3!L108,0)+(IF(Užs3!G108="MEL-40mm",(Užs3!E108/1000)*Užs3!L108,0)+(IF(Užs3!I108="MEL-40mm",(Užs3!H108/1000)*Užs3!L108,0)+(IF(Užs3!J108="MEL-40mm",(Užs3!H108/1000)*Užs3!L108,0)))))</f>
        <v>0</v>
      </c>
      <c r="T69" s="92">
        <f>SUM(IF(Užs3!F108="PVC-04mm",(Užs3!E108/1000)*Užs3!L108,0)+(IF(Užs3!G108="PVC-04mm",(Užs3!E108/1000)*Užs3!L108,0)+(IF(Užs3!I108="PVC-04mm",(Užs3!H108/1000)*Užs3!L108,0)+(IF(Užs3!J108="PVC-04mm",(Užs3!H108/1000)*Užs3!L108,0)))))</f>
        <v>0</v>
      </c>
      <c r="U69" s="92">
        <f>SUM(IF(Užs3!F108="PVC-06mm",(Užs3!E108/1000)*Užs3!L108,0)+(IF(Užs3!G108="PVC-06mm",(Užs3!E108/1000)*Užs3!L108,0)+(IF(Užs3!I108="PVC-06mm",(Užs3!H108/1000)*Užs3!L108,0)+(IF(Užs3!J108="PVC-06mm",(Užs3!H108/1000)*Užs3!L108,0)))))</f>
        <v>0</v>
      </c>
      <c r="V69" s="92">
        <f>SUM(IF(Užs3!F108="PVC-08mm",(Užs3!E108/1000)*Užs3!L108,0)+(IF(Užs3!G108="PVC-08mm",(Užs3!E108/1000)*Užs3!L108,0)+(IF(Užs3!I108="PVC-08mm",(Užs3!H108/1000)*Užs3!L108,0)+(IF(Užs3!J108="PVC-08mm",(Užs3!H108/1000)*Užs3!L108,0)))))</f>
        <v>0</v>
      </c>
      <c r="W69" s="92">
        <f>SUM(IF(Užs3!F108="PVC-1mm",(Užs3!E108/1000)*Užs3!L108,0)+(IF(Užs3!G108="PVC-1mm",(Užs3!E108/1000)*Užs3!L108,0)+(IF(Užs3!I108="PVC-1mm",(Užs3!H108/1000)*Užs3!L108,0)+(IF(Užs3!J108="PVC-1mm",(Užs3!H108/1000)*Užs3!L108,0)))))</f>
        <v>0</v>
      </c>
      <c r="X69" s="92">
        <f>SUM(IF(Užs3!F108="PVC-2mm",(Užs3!E108/1000)*Užs3!L108,0)+(IF(Užs3!G108="PVC-2mm",(Užs3!E108/1000)*Užs3!L108,0)+(IF(Užs3!I108="PVC-2mm",(Užs3!H108/1000)*Užs3!L108,0)+(IF(Užs3!J108="PVC-2mm",(Užs3!H108/1000)*Užs3!L108,0)))))</f>
        <v>0</v>
      </c>
      <c r="Y69" s="92">
        <f>SUM(IF(Užs3!F108="PVC-42/2mm",(Užs3!E108/1000)*Užs3!L108,0)+(IF(Užs3!G108="PVC-42/2mm",(Užs3!E108/1000)*Užs3!L108,0)+(IF(Užs3!I108="PVC-42/2mm",(Užs3!H108/1000)*Užs3!L108,0)+(IF(Užs3!J108="PVC-42/2mm",(Užs3!H108/1000)*Užs3!L108,0)))))</f>
        <v>0</v>
      </c>
      <c r="Z69" s="313">
        <f>SUM(IF(Užs3!F108="BESIULIS-08mm",(Užs3!E108/1000)*Užs3!L108,0)+(IF(Užs3!G108="BESIULIS-08mm",(Užs3!E108/1000)*Užs3!L108,0)+(IF(Užs3!I108="BESIULIS-08mm",(Užs3!H108/1000)*Užs3!L108,0)+(IF(Užs3!J108="BESIULIS-08mm",(Užs3!H108/1000)*Užs3!L108,0)))))</f>
        <v>0</v>
      </c>
      <c r="AA69" s="313">
        <f>SUM(IF(Užs3!F108="BESIULIS-1mm",(Užs3!E108/1000)*Užs3!L108,0)+(IF(Užs3!G108="BESIULIS-1mm",(Užs3!E108/1000)*Užs3!L108,0)+(IF(Užs3!I108="BESIULIS-1mm",(Užs3!H108/1000)*Užs3!L108,0)+(IF(Užs3!J108="BESIULIS-1mm",(Užs3!H108/1000)*Užs3!L108,0)))))</f>
        <v>0</v>
      </c>
      <c r="AB69" s="313">
        <f>SUM(IF(Užs3!F108="BESIULIS-2mm",(Užs3!E108/1000)*Užs3!L108,0)+(IF(Užs3!G108="BESIULIS-2mm",(Užs3!E108/1000)*Užs3!L108,0)+(IF(Užs3!I108="BESIULIS-2mm",(Užs3!H108/1000)*Užs3!L108,0)+(IF(Užs3!J108="BESIULIS-2mm",(Užs3!H108/1000)*Užs3!L108,0)))))</f>
        <v>0</v>
      </c>
      <c r="AC69" s="93">
        <f>SUM(IF(Užs3!F108="KLIEN-PVC-04mm",(Užs3!E108/1000)*Užs3!L108,0)+(IF(Užs3!G108="KLIEN-PVC-04mm",(Užs3!E108/1000)*Užs3!L108,0)+(IF(Užs3!I108="KLIEN-PVC-04mm",(Užs3!H108/1000)*Užs3!L108,0)+(IF(Užs3!J108="KLIEN-PVC-04mm",(Užs3!H108/1000)*Užs3!L108,0)))))</f>
        <v>0</v>
      </c>
      <c r="AD69" s="93">
        <f>SUM(IF(Užs3!F108="KLIEN-PVC-06mm",(Užs3!E108/1000)*Užs3!L108,0)+(IF(Užs3!G108="KLIEN-PVC-06mm",(Užs3!E108/1000)*Užs3!L108,0)+(IF(Užs3!I108="KLIEN-PVC-06mm",(Užs3!H108/1000)*Užs3!L108,0)+(IF(Užs3!J108="KLIEN-PVC-06mm",(Užs3!H108/1000)*Užs3!L108,0)))))</f>
        <v>0</v>
      </c>
      <c r="AE69" s="93">
        <f>SUM(IF(Užs3!F108="KLIEN-PVC-08mm",(Užs3!E108/1000)*Užs3!L108,0)+(IF(Užs3!G108="KLIEN-PVC-08mm",(Užs3!E108/1000)*Užs3!L108,0)+(IF(Užs3!I108="KLIEN-PVC-08mm",(Užs3!H108/1000)*Užs3!L108,0)+(IF(Užs3!J108="KLIEN-PVC-08mm",(Užs3!H108/1000)*Užs3!L108,0)))))</f>
        <v>0</v>
      </c>
      <c r="AF69" s="93">
        <f>SUM(IF(Užs3!F108="KLIEN-PVC-1mm",(Užs3!E108/1000)*Užs3!L108,0)+(IF(Užs3!G108="KLIEN-PVC-1mm",(Užs3!E108/1000)*Užs3!L108,0)+(IF(Užs3!I108="KLIEN-PVC-1mm",(Užs3!H108/1000)*Užs3!L108,0)+(IF(Užs3!J108="KLIEN-PVC-1mm",(Užs3!H108/1000)*Užs3!L108,0)))))</f>
        <v>0</v>
      </c>
      <c r="AG69" s="93">
        <f>SUM(IF(Užs3!F108="KLIEN-PVC-2mm",(Užs3!E108/1000)*Užs3!L108,0)+(IF(Užs3!G108="KLIEN-PVC-2mm",(Užs3!E108/1000)*Užs3!L108,0)+(IF(Užs3!I108="KLIEN-PVC-2mm",(Užs3!H108/1000)*Užs3!L108,0)+(IF(Užs3!J108="KLIEN-PVC-2mm",(Užs3!H108/1000)*Užs3!L108,0)))))</f>
        <v>0</v>
      </c>
      <c r="AH69" s="93">
        <f>SUM(IF(Užs3!F108="KLIEN-PVC-42/2mm",(Užs3!E108/1000)*Užs3!L108,0)+(IF(Užs3!G108="KLIEN-PVC-42/2mm",(Užs3!E108/1000)*Užs3!L108,0)+(IF(Užs3!I108="KLIEN-PVC-42/2mm",(Užs3!H108/1000)*Užs3!L108,0)+(IF(Užs3!J108="KLIEN-PVC-42/2mm",(Užs3!H108/1000)*Užs3!L108,0)))))</f>
        <v>0</v>
      </c>
      <c r="AI69" s="315">
        <f>SUM(IF(Užs3!F108="KLIEN-BESIUL-08mm",(Užs3!E108/1000)*Užs3!L108,0)+(IF(Užs3!G108="KLIEN-BESIUL-08mm",(Užs3!E108/1000)*Užs3!L108,0)+(IF(Užs3!I108="KLIEN-BESIUL-08mm",(Užs3!H108/1000)*Užs3!L108,0)+(IF(Užs3!J108="KLIEN-BESIUL-08mm",(Užs3!H108/1000)*Užs3!L108,0)))))</f>
        <v>0</v>
      </c>
      <c r="AJ69" s="315">
        <f>SUM(IF(Užs3!F108="KLIEN-BESIUL-1mm",(Užs3!E108/1000)*Užs3!L108,0)+(IF(Užs3!G108="KLIEN-BESIUL-1mm",(Užs3!E108/1000)*Užs3!L108,0)+(IF(Užs3!I108="KLIEN-BESIUL-1mm",(Užs3!H108/1000)*Užs3!L108,0)+(IF(Užs3!J108="KLIEN-BESIUL-1mm",(Užs3!H108/1000)*Užs3!L108,0)))))</f>
        <v>0</v>
      </c>
      <c r="AK69" s="315">
        <f>SUM(IF(Užs3!F108="KLIEN-BESIUL-2mm",(Užs3!E108/1000)*Užs3!L108,0)+(IF(Užs3!G108="KLIEN-BESIUL-2mm",(Užs3!E108/1000)*Užs3!L108,0)+(IF(Užs3!I108="KLIEN-BESIUL-2mm",(Užs3!H108/1000)*Užs3!L108,0)+(IF(Užs3!J108="KLIEN-BESIUL-2mm",(Užs3!H108/1000)*Užs3!L108,0)))))</f>
        <v>0</v>
      </c>
      <c r="AL69" s="94">
        <f>SUM(IF(Užs3!F108="NE-PL-PVC-04mm",(Užs3!E108/1000)*Užs3!L108,0)+(IF(Užs3!G108="NE-PL-PVC-04mm",(Užs3!E108/1000)*Užs3!L108,0)+(IF(Užs3!I108="NE-PL-PVC-04mm",(Užs3!H108/1000)*Užs3!L108,0)+(IF(Užs3!J108="NE-PL-PVC-04mm",(Užs3!H108/1000)*Užs3!L108,0)))))</f>
        <v>0</v>
      </c>
      <c r="AM69" s="94">
        <f>SUM(IF(Užs3!F108="NE-PL-PVC-06mm",(Užs3!E108/1000)*Užs3!L108,0)+(IF(Užs3!G108="NE-PL-PVC-06mm",(Užs3!E108/1000)*Užs3!L108,0)+(IF(Užs3!I108="NE-PL-PVC-06mm",(Užs3!H108/1000)*Užs3!L108,0)+(IF(Užs3!J108="NE-PL-PVC-06mm",(Užs3!H108/1000)*Užs3!L108,0)))))</f>
        <v>0</v>
      </c>
      <c r="AN69" s="94">
        <f>SUM(IF(Užs3!F108="NE-PL-PVC-08mm",(Užs3!E108/1000)*Užs3!L108,0)+(IF(Užs3!G108="NE-PL-PVC-08mm",(Užs3!E108/1000)*Užs3!L108,0)+(IF(Užs3!I108="NE-PL-PVC-08mm",(Užs3!H108/1000)*Užs3!L108,0)+(IF(Užs3!J108="NE-PL-PVC-08mm",(Užs3!H108/1000)*Užs3!L108,0)))))</f>
        <v>0</v>
      </c>
      <c r="AO69" s="94">
        <f>SUM(IF(Užs3!F108="NE-PL-PVC-1mm",(Užs3!E108/1000)*Užs3!L108,0)+(IF(Užs3!G108="NE-PL-PVC-1mm",(Užs3!E108/1000)*Užs3!L108,0)+(IF(Užs3!I108="NE-PL-PVC-1mm",(Užs3!H108/1000)*Užs3!L108,0)+(IF(Užs3!J108="NE-PL-PVC-1mm",(Užs3!H108/1000)*Užs3!L108,0)))))</f>
        <v>0</v>
      </c>
      <c r="AP69" s="94">
        <f>SUM(IF(Užs3!F108="NE-PL-PVC-2mm",(Užs3!E108/1000)*Užs3!L108,0)+(IF(Užs3!G108="NE-PL-PVC-2mm",(Užs3!E108/1000)*Užs3!L108,0)+(IF(Užs3!I108="NE-PL-PVC-2mm",(Užs3!H108/1000)*Užs3!L108,0)+(IF(Užs3!J108="NE-PL-PVC-2mm",(Užs3!H108/1000)*Užs3!L108,0)))))</f>
        <v>0</v>
      </c>
      <c r="AQ69" s="94">
        <f>SUM(IF(Užs3!F108="NE-PL-PVC-42/2mm",(Užs3!E108/1000)*Užs3!L108,0)+(IF(Užs3!G108="NE-PL-PVC-42/2mm",(Užs3!E108/1000)*Užs3!L108,0)+(IF(Užs3!I108="NE-PL-PVC-42/2mm",(Užs3!H108/1000)*Užs3!L108,0)+(IF(Užs3!J108="NE-PL-PVC-42/2mm",(Užs3!H108/1000)*Užs3!L108,0)))))</f>
        <v>0</v>
      </c>
      <c r="AR69" s="79"/>
    </row>
    <row r="70" spans="1:44" ht="16.8">
      <c r="A70" s="79"/>
      <c r="B70" s="79"/>
      <c r="C70" s="95"/>
      <c r="D70" s="79"/>
      <c r="E70" s="79"/>
      <c r="F70" s="79"/>
      <c r="G70" s="79"/>
      <c r="H70" s="79"/>
      <c r="I70" s="79"/>
      <c r="J70" s="79"/>
      <c r="K70" s="87">
        <v>69</v>
      </c>
      <c r="L70" s="88">
        <f>Užs3!L109</f>
        <v>0</v>
      </c>
      <c r="M70" s="89">
        <f>(Užs3!E109/1000)*(Užs3!H109/1000)*Užs3!L109</f>
        <v>0</v>
      </c>
      <c r="N70" s="90">
        <f>SUM(IF(Užs3!F109="MEL",(Užs3!E109/1000)*Užs3!L109,0)+(IF(Užs3!G109="MEL",(Užs3!E109/1000)*Užs3!L109,0)+(IF(Užs3!I109="MEL",(Užs3!H109/1000)*Užs3!L109,0)+(IF(Užs3!J109="MEL",(Užs3!H109/1000)*Užs3!L109,0)))))</f>
        <v>0</v>
      </c>
      <c r="O70" s="91">
        <f>SUM(IF(Užs3!F109="MEL-BALTAS",(Užs3!E109/1000)*Užs3!L109,0)+(IF(Užs3!G109="MEL-BALTAS",(Užs3!E109/1000)*Užs3!L109,0)+(IF(Užs3!I109="MEL-BALTAS",(Užs3!H109/1000)*Užs3!L109,0)+(IF(Užs3!J109="MEL-BALTAS",(Užs3!H109/1000)*Užs3!L109,0)))))</f>
        <v>0</v>
      </c>
      <c r="P70" s="91">
        <f>SUM(IF(Užs3!F109="MEL-PILKAS",(Užs3!E109/1000)*Užs3!L109,0)+(IF(Užs3!G109="MEL-PILKAS",(Užs3!E109/1000)*Užs3!L109,0)+(IF(Užs3!I109="MEL-PILKAS",(Užs3!H109/1000)*Užs3!L109,0)+(IF(Užs3!J109="MEL-PILKAS",(Užs3!H109/1000)*Užs3!L109,0)))))</f>
        <v>0</v>
      </c>
      <c r="Q70" s="91">
        <f>SUM(IF(Užs3!F109="MEL-KLIENTO",(Užs3!E109/1000)*Užs3!L109,0)+(IF(Užs3!G109="MEL-KLIENTO",(Užs3!E109/1000)*Užs3!L109,0)+(IF(Užs3!I109="MEL-KLIENTO",(Užs3!H109/1000)*Užs3!L109,0)+(IF(Užs3!J109="MEL-KLIENTO",(Užs3!H109/1000)*Užs3!L109,0)))))</f>
        <v>0</v>
      </c>
      <c r="R70" s="91">
        <f>SUM(IF(Užs3!F109="MEL-NE-PL",(Užs3!E109/1000)*Užs3!L109,0)+(IF(Užs3!G109="MEL-NE-PL",(Užs3!E109/1000)*Užs3!L109,0)+(IF(Užs3!I109="MEL-NE-PL",(Užs3!H109/1000)*Užs3!L109,0)+(IF(Užs3!J109="MEL-NE-PL",(Užs3!H109/1000)*Užs3!L109,0)))))</f>
        <v>0</v>
      </c>
      <c r="S70" s="91">
        <f>SUM(IF(Užs3!F109="MEL-40mm",(Užs3!E109/1000)*Užs3!L109,0)+(IF(Užs3!G109="MEL-40mm",(Užs3!E109/1000)*Užs3!L109,0)+(IF(Užs3!I109="MEL-40mm",(Užs3!H109/1000)*Užs3!L109,0)+(IF(Užs3!J109="MEL-40mm",(Užs3!H109/1000)*Užs3!L109,0)))))</f>
        <v>0</v>
      </c>
      <c r="T70" s="92">
        <f>SUM(IF(Užs3!F109="PVC-04mm",(Užs3!E109/1000)*Užs3!L109,0)+(IF(Užs3!G109="PVC-04mm",(Užs3!E109/1000)*Užs3!L109,0)+(IF(Užs3!I109="PVC-04mm",(Užs3!H109/1000)*Užs3!L109,0)+(IF(Užs3!J109="PVC-04mm",(Užs3!H109/1000)*Užs3!L109,0)))))</f>
        <v>0</v>
      </c>
      <c r="U70" s="92">
        <f>SUM(IF(Užs3!F109="PVC-06mm",(Užs3!E109/1000)*Užs3!L109,0)+(IF(Užs3!G109="PVC-06mm",(Užs3!E109/1000)*Užs3!L109,0)+(IF(Užs3!I109="PVC-06mm",(Užs3!H109/1000)*Užs3!L109,0)+(IF(Užs3!J109="PVC-06mm",(Užs3!H109/1000)*Užs3!L109,0)))))</f>
        <v>0</v>
      </c>
      <c r="V70" s="92">
        <f>SUM(IF(Užs3!F109="PVC-08mm",(Užs3!E109/1000)*Užs3!L109,0)+(IF(Užs3!G109="PVC-08mm",(Užs3!E109/1000)*Užs3!L109,0)+(IF(Užs3!I109="PVC-08mm",(Užs3!H109/1000)*Užs3!L109,0)+(IF(Užs3!J109="PVC-08mm",(Užs3!H109/1000)*Užs3!L109,0)))))</f>
        <v>0</v>
      </c>
      <c r="W70" s="92">
        <f>SUM(IF(Užs3!F109="PVC-1mm",(Užs3!E109/1000)*Užs3!L109,0)+(IF(Užs3!G109="PVC-1mm",(Užs3!E109/1000)*Užs3!L109,0)+(IF(Užs3!I109="PVC-1mm",(Užs3!H109/1000)*Užs3!L109,0)+(IF(Užs3!J109="PVC-1mm",(Užs3!H109/1000)*Užs3!L109,0)))))</f>
        <v>0</v>
      </c>
      <c r="X70" s="92">
        <f>SUM(IF(Užs3!F109="PVC-2mm",(Užs3!E109/1000)*Užs3!L109,0)+(IF(Užs3!G109="PVC-2mm",(Užs3!E109/1000)*Užs3!L109,0)+(IF(Užs3!I109="PVC-2mm",(Užs3!H109/1000)*Užs3!L109,0)+(IF(Užs3!J109="PVC-2mm",(Užs3!H109/1000)*Užs3!L109,0)))))</f>
        <v>0</v>
      </c>
      <c r="Y70" s="92">
        <f>SUM(IF(Užs3!F109="PVC-42/2mm",(Užs3!E109/1000)*Užs3!L109,0)+(IF(Užs3!G109="PVC-42/2mm",(Užs3!E109/1000)*Užs3!L109,0)+(IF(Užs3!I109="PVC-42/2mm",(Užs3!H109/1000)*Užs3!L109,0)+(IF(Užs3!J109="PVC-42/2mm",(Užs3!H109/1000)*Užs3!L109,0)))))</f>
        <v>0</v>
      </c>
      <c r="Z70" s="313">
        <f>SUM(IF(Užs3!F109="BESIULIS-08mm",(Užs3!E109/1000)*Užs3!L109,0)+(IF(Užs3!G109="BESIULIS-08mm",(Užs3!E109/1000)*Užs3!L109,0)+(IF(Užs3!I109="BESIULIS-08mm",(Užs3!H109/1000)*Užs3!L109,0)+(IF(Užs3!J109="BESIULIS-08mm",(Užs3!H109/1000)*Užs3!L109,0)))))</f>
        <v>0</v>
      </c>
      <c r="AA70" s="313">
        <f>SUM(IF(Užs3!F109="BESIULIS-1mm",(Užs3!E109/1000)*Užs3!L109,0)+(IF(Užs3!G109="BESIULIS-1mm",(Užs3!E109/1000)*Užs3!L109,0)+(IF(Užs3!I109="BESIULIS-1mm",(Užs3!H109/1000)*Užs3!L109,0)+(IF(Užs3!J109="BESIULIS-1mm",(Užs3!H109/1000)*Užs3!L109,0)))))</f>
        <v>0</v>
      </c>
      <c r="AB70" s="313">
        <f>SUM(IF(Užs3!F109="BESIULIS-2mm",(Užs3!E109/1000)*Užs3!L109,0)+(IF(Užs3!G109="BESIULIS-2mm",(Užs3!E109/1000)*Užs3!L109,0)+(IF(Užs3!I109="BESIULIS-2mm",(Užs3!H109/1000)*Užs3!L109,0)+(IF(Užs3!J109="BESIULIS-2mm",(Užs3!H109/1000)*Užs3!L109,0)))))</f>
        <v>0</v>
      </c>
      <c r="AC70" s="93">
        <f>SUM(IF(Užs3!F109="KLIEN-PVC-04mm",(Užs3!E109/1000)*Užs3!L109,0)+(IF(Užs3!G109="KLIEN-PVC-04mm",(Užs3!E109/1000)*Užs3!L109,0)+(IF(Užs3!I109="KLIEN-PVC-04mm",(Užs3!H109/1000)*Užs3!L109,0)+(IF(Užs3!J109="KLIEN-PVC-04mm",(Užs3!H109/1000)*Užs3!L109,0)))))</f>
        <v>0</v>
      </c>
      <c r="AD70" s="93">
        <f>SUM(IF(Užs3!F109="KLIEN-PVC-06mm",(Užs3!E109/1000)*Užs3!L109,0)+(IF(Užs3!G109="KLIEN-PVC-06mm",(Užs3!E109/1000)*Užs3!L109,0)+(IF(Užs3!I109="KLIEN-PVC-06mm",(Užs3!H109/1000)*Užs3!L109,0)+(IF(Užs3!J109="KLIEN-PVC-06mm",(Užs3!H109/1000)*Užs3!L109,0)))))</f>
        <v>0</v>
      </c>
      <c r="AE70" s="93">
        <f>SUM(IF(Užs3!F109="KLIEN-PVC-08mm",(Užs3!E109/1000)*Užs3!L109,0)+(IF(Užs3!G109="KLIEN-PVC-08mm",(Užs3!E109/1000)*Užs3!L109,0)+(IF(Užs3!I109="KLIEN-PVC-08mm",(Užs3!H109/1000)*Užs3!L109,0)+(IF(Užs3!J109="KLIEN-PVC-08mm",(Užs3!H109/1000)*Užs3!L109,0)))))</f>
        <v>0</v>
      </c>
      <c r="AF70" s="93">
        <f>SUM(IF(Užs3!F109="KLIEN-PVC-1mm",(Užs3!E109/1000)*Užs3!L109,0)+(IF(Užs3!G109="KLIEN-PVC-1mm",(Užs3!E109/1000)*Užs3!L109,0)+(IF(Užs3!I109="KLIEN-PVC-1mm",(Užs3!H109/1000)*Užs3!L109,0)+(IF(Užs3!J109="KLIEN-PVC-1mm",(Užs3!H109/1000)*Užs3!L109,0)))))</f>
        <v>0</v>
      </c>
      <c r="AG70" s="93">
        <f>SUM(IF(Užs3!F109="KLIEN-PVC-2mm",(Užs3!E109/1000)*Užs3!L109,0)+(IF(Užs3!G109="KLIEN-PVC-2mm",(Užs3!E109/1000)*Užs3!L109,0)+(IF(Užs3!I109="KLIEN-PVC-2mm",(Užs3!H109/1000)*Užs3!L109,0)+(IF(Užs3!J109="KLIEN-PVC-2mm",(Užs3!H109/1000)*Užs3!L109,0)))))</f>
        <v>0</v>
      </c>
      <c r="AH70" s="93">
        <f>SUM(IF(Užs3!F109="KLIEN-PVC-42/2mm",(Užs3!E109/1000)*Užs3!L109,0)+(IF(Užs3!G109="KLIEN-PVC-42/2mm",(Užs3!E109/1000)*Užs3!L109,0)+(IF(Užs3!I109="KLIEN-PVC-42/2mm",(Užs3!H109/1000)*Užs3!L109,0)+(IF(Užs3!J109="KLIEN-PVC-42/2mm",(Užs3!H109/1000)*Užs3!L109,0)))))</f>
        <v>0</v>
      </c>
      <c r="AI70" s="315">
        <f>SUM(IF(Užs3!F109="KLIEN-BESIUL-08mm",(Užs3!E109/1000)*Užs3!L109,0)+(IF(Užs3!G109="KLIEN-BESIUL-08mm",(Užs3!E109/1000)*Užs3!L109,0)+(IF(Užs3!I109="KLIEN-BESIUL-08mm",(Užs3!H109/1000)*Užs3!L109,0)+(IF(Užs3!J109="KLIEN-BESIUL-08mm",(Užs3!H109/1000)*Užs3!L109,0)))))</f>
        <v>0</v>
      </c>
      <c r="AJ70" s="315">
        <f>SUM(IF(Užs3!F109="KLIEN-BESIUL-1mm",(Užs3!E109/1000)*Užs3!L109,0)+(IF(Užs3!G109="KLIEN-BESIUL-1mm",(Užs3!E109/1000)*Užs3!L109,0)+(IF(Užs3!I109="KLIEN-BESIUL-1mm",(Užs3!H109/1000)*Užs3!L109,0)+(IF(Užs3!J109="KLIEN-BESIUL-1mm",(Užs3!H109/1000)*Užs3!L109,0)))))</f>
        <v>0</v>
      </c>
      <c r="AK70" s="315">
        <f>SUM(IF(Užs3!F109="KLIEN-BESIUL-2mm",(Užs3!E109/1000)*Užs3!L109,0)+(IF(Užs3!G109="KLIEN-BESIUL-2mm",(Užs3!E109/1000)*Užs3!L109,0)+(IF(Užs3!I109="KLIEN-BESIUL-2mm",(Užs3!H109/1000)*Užs3!L109,0)+(IF(Užs3!J109="KLIEN-BESIUL-2mm",(Užs3!H109/1000)*Užs3!L109,0)))))</f>
        <v>0</v>
      </c>
      <c r="AL70" s="94">
        <f>SUM(IF(Užs3!F109="NE-PL-PVC-04mm",(Užs3!E109/1000)*Užs3!L109,0)+(IF(Užs3!G109="NE-PL-PVC-04mm",(Užs3!E109/1000)*Užs3!L109,0)+(IF(Užs3!I109="NE-PL-PVC-04mm",(Užs3!H109/1000)*Užs3!L109,0)+(IF(Užs3!J109="NE-PL-PVC-04mm",(Užs3!H109/1000)*Užs3!L109,0)))))</f>
        <v>0</v>
      </c>
      <c r="AM70" s="94">
        <f>SUM(IF(Užs3!F109="NE-PL-PVC-06mm",(Užs3!E109/1000)*Užs3!L109,0)+(IF(Užs3!G109="NE-PL-PVC-06mm",(Užs3!E109/1000)*Užs3!L109,0)+(IF(Užs3!I109="NE-PL-PVC-06mm",(Užs3!H109/1000)*Užs3!L109,0)+(IF(Užs3!J109="NE-PL-PVC-06mm",(Užs3!H109/1000)*Užs3!L109,0)))))</f>
        <v>0</v>
      </c>
      <c r="AN70" s="94">
        <f>SUM(IF(Užs3!F109="NE-PL-PVC-08mm",(Užs3!E109/1000)*Užs3!L109,0)+(IF(Užs3!G109="NE-PL-PVC-08mm",(Užs3!E109/1000)*Užs3!L109,0)+(IF(Užs3!I109="NE-PL-PVC-08mm",(Užs3!H109/1000)*Užs3!L109,0)+(IF(Užs3!J109="NE-PL-PVC-08mm",(Užs3!H109/1000)*Užs3!L109,0)))))</f>
        <v>0</v>
      </c>
      <c r="AO70" s="94">
        <f>SUM(IF(Užs3!F109="NE-PL-PVC-1mm",(Užs3!E109/1000)*Užs3!L109,0)+(IF(Užs3!G109="NE-PL-PVC-1mm",(Užs3!E109/1000)*Užs3!L109,0)+(IF(Užs3!I109="NE-PL-PVC-1mm",(Užs3!H109/1000)*Užs3!L109,0)+(IF(Užs3!J109="NE-PL-PVC-1mm",(Užs3!H109/1000)*Užs3!L109,0)))))</f>
        <v>0</v>
      </c>
      <c r="AP70" s="94">
        <f>SUM(IF(Užs3!F109="NE-PL-PVC-2mm",(Užs3!E109/1000)*Užs3!L109,0)+(IF(Užs3!G109="NE-PL-PVC-2mm",(Užs3!E109/1000)*Užs3!L109,0)+(IF(Užs3!I109="NE-PL-PVC-2mm",(Užs3!H109/1000)*Užs3!L109,0)+(IF(Užs3!J109="NE-PL-PVC-2mm",(Užs3!H109/1000)*Užs3!L109,0)))))</f>
        <v>0</v>
      </c>
      <c r="AQ70" s="94">
        <f>SUM(IF(Užs3!F109="NE-PL-PVC-42/2mm",(Užs3!E109/1000)*Užs3!L109,0)+(IF(Užs3!G109="NE-PL-PVC-42/2mm",(Užs3!E109/1000)*Užs3!L109,0)+(IF(Užs3!I109="NE-PL-PVC-42/2mm",(Užs3!H109/1000)*Užs3!L109,0)+(IF(Užs3!J109="NE-PL-PVC-42/2mm",(Užs3!H109/1000)*Užs3!L109,0)))))</f>
        <v>0</v>
      </c>
      <c r="AR70" s="79"/>
    </row>
    <row r="71" spans="1:44" ht="16.8">
      <c r="A71" s="79"/>
      <c r="B71" s="79"/>
      <c r="C71" s="95"/>
      <c r="D71" s="79"/>
      <c r="E71" s="79"/>
      <c r="F71" s="79"/>
      <c r="G71" s="79"/>
      <c r="H71" s="79"/>
      <c r="I71" s="79"/>
      <c r="J71" s="79"/>
      <c r="K71" s="87">
        <v>70</v>
      </c>
      <c r="L71" s="88">
        <f>Užs3!L110</f>
        <v>0</v>
      </c>
      <c r="M71" s="89">
        <f>(Užs3!E110/1000)*(Užs3!H110/1000)*Užs3!L110</f>
        <v>0</v>
      </c>
      <c r="N71" s="90">
        <f>SUM(IF(Užs3!F110="MEL",(Užs3!E110/1000)*Užs3!L110,0)+(IF(Užs3!G110="MEL",(Užs3!E110/1000)*Užs3!L110,0)+(IF(Užs3!I110="MEL",(Užs3!H110/1000)*Užs3!L110,0)+(IF(Užs3!J110="MEL",(Užs3!H110/1000)*Užs3!L110,0)))))</f>
        <v>0</v>
      </c>
      <c r="O71" s="91">
        <f>SUM(IF(Užs3!F110="MEL-BALTAS",(Užs3!E110/1000)*Užs3!L110,0)+(IF(Užs3!G110="MEL-BALTAS",(Užs3!E110/1000)*Užs3!L110,0)+(IF(Užs3!I110="MEL-BALTAS",(Užs3!H110/1000)*Užs3!L110,0)+(IF(Užs3!J110="MEL-BALTAS",(Užs3!H110/1000)*Užs3!L110,0)))))</f>
        <v>0</v>
      </c>
      <c r="P71" s="91">
        <f>SUM(IF(Užs3!F110="MEL-PILKAS",(Užs3!E110/1000)*Užs3!L110,0)+(IF(Užs3!G110="MEL-PILKAS",(Užs3!E110/1000)*Užs3!L110,0)+(IF(Užs3!I110="MEL-PILKAS",(Užs3!H110/1000)*Užs3!L110,0)+(IF(Užs3!J110="MEL-PILKAS",(Užs3!H110/1000)*Užs3!L110,0)))))</f>
        <v>0</v>
      </c>
      <c r="Q71" s="91">
        <f>SUM(IF(Užs3!F110="MEL-KLIENTO",(Užs3!E110/1000)*Užs3!L110,0)+(IF(Užs3!G110="MEL-KLIENTO",(Užs3!E110/1000)*Užs3!L110,0)+(IF(Užs3!I110="MEL-KLIENTO",(Užs3!H110/1000)*Užs3!L110,0)+(IF(Užs3!J110="MEL-KLIENTO",(Užs3!H110/1000)*Užs3!L110,0)))))</f>
        <v>0</v>
      </c>
      <c r="R71" s="91">
        <f>SUM(IF(Užs3!F110="MEL-NE-PL",(Užs3!E110/1000)*Užs3!L110,0)+(IF(Užs3!G110="MEL-NE-PL",(Užs3!E110/1000)*Užs3!L110,0)+(IF(Užs3!I110="MEL-NE-PL",(Užs3!H110/1000)*Užs3!L110,0)+(IF(Užs3!J110="MEL-NE-PL",(Užs3!H110/1000)*Užs3!L110,0)))))</f>
        <v>0</v>
      </c>
      <c r="S71" s="91">
        <f>SUM(IF(Užs3!F110="MEL-40mm",(Užs3!E110/1000)*Užs3!L110,0)+(IF(Užs3!G110="MEL-40mm",(Užs3!E110/1000)*Užs3!L110,0)+(IF(Užs3!I110="MEL-40mm",(Užs3!H110/1000)*Užs3!L110,0)+(IF(Užs3!J110="MEL-40mm",(Užs3!H110/1000)*Užs3!L110,0)))))</f>
        <v>0</v>
      </c>
      <c r="T71" s="92">
        <f>SUM(IF(Užs3!F110="PVC-04mm",(Užs3!E110/1000)*Užs3!L110,0)+(IF(Užs3!G110="PVC-04mm",(Užs3!E110/1000)*Užs3!L110,0)+(IF(Užs3!I110="PVC-04mm",(Užs3!H110/1000)*Užs3!L110,0)+(IF(Užs3!J110="PVC-04mm",(Užs3!H110/1000)*Užs3!L110,0)))))</f>
        <v>0</v>
      </c>
      <c r="U71" s="92">
        <f>SUM(IF(Užs3!F110="PVC-06mm",(Užs3!E110/1000)*Užs3!L110,0)+(IF(Užs3!G110="PVC-06mm",(Užs3!E110/1000)*Užs3!L110,0)+(IF(Užs3!I110="PVC-06mm",(Užs3!H110/1000)*Užs3!L110,0)+(IF(Užs3!J110="PVC-06mm",(Užs3!H110/1000)*Užs3!L110,0)))))</f>
        <v>0</v>
      </c>
      <c r="V71" s="92">
        <f>SUM(IF(Užs3!F110="PVC-08mm",(Užs3!E110/1000)*Užs3!L110,0)+(IF(Užs3!G110="PVC-08mm",(Užs3!E110/1000)*Užs3!L110,0)+(IF(Užs3!I110="PVC-08mm",(Užs3!H110/1000)*Užs3!L110,0)+(IF(Užs3!J110="PVC-08mm",(Užs3!H110/1000)*Užs3!L110,0)))))</f>
        <v>0</v>
      </c>
      <c r="W71" s="92">
        <f>SUM(IF(Užs3!F110="PVC-1mm",(Užs3!E110/1000)*Užs3!L110,0)+(IF(Užs3!G110="PVC-1mm",(Užs3!E110/1000)*Užs3!L110,0)+(IF(Užs3!I110="PVC-1mm",(Užs3!H110/1000)*Užs3!L110,0)+(IF(Užs3!J110="PVC-1mm",(Užs3!H110/1000)*Užs3!L110,0)))))</f>
        <v>0</v>
      </c>
      <c r="X71" s="92">
        <f>SUM(IF(Užs3!F110="PVC-2mm",(Užs3!E110/1000)*Užs3!L110,0)+(IF(Užs3!G110="PVC-2mm",(Užs3!E110/1000)*Užs3!L110,0)+(IF(Užs3!I110="PVC-2mm",(Užs3!H110/1000)*Užs3!L110,0)+(IF(Užs3!J110="PVC-2mm",(Užs3!H110/1000)*Užs3!L110,0)))))</f>
        <v>0</v>
      </c>
      <c r="Y71" s="92">
        <f>SUM(IF(Užs3!F110="PVC-42/2mm",(Užs3!E110/1000)*Užs3!L110,0)+(IF(Užs3!G110="PVC-42/2mm",(Užs3!E110/1000)*Užs3!L110,0)+(IF(Užs3!I110="PVC-42/2mm",(Užs3!H110/1000)*Užs3!L110,0)+(IF(Užs3!J110="PVC-42/2mm",(Užs3!H110/1000)*Užs3!L110,0)))))</f>
        <v>0</v>
      </c>
      <c r="Z71" s="313">
        <f>SUM(IF(Užs3!F110="BESIULIS-08mm",(Užs3!E110/1000)*Užs3!L110,0)+(IF(Užs3!G110="BESIULIS-08mm",(Užs3!E110/1000)*Užs3!L110,0)+(IF(Užs3!I110="BESIULIS-08mm",(Užs3!H110/1000)*Užs3!L110,0)+(IF(Užs3!J110="BESIULIS-08mm",(Užs3!H110/1000)*Užs3!L110,0)))))</f>
        <v>0</v>
      </c>
      <c r="AA71" s="313">
        <f>SUM(IF(Užs3!F110="BESIULIS-1mm",(Užs3!E110/1000)*Užs3!L110,0)+(IF(Užs3!G110="BESIULIS-1mm",(Užs3!E110/1000)*Užs3!L110,0)+(IF(Užs3!I110="BESIULIS-1mm",(Užs3!H110/1000)*Užs3!L110,0)+(IF(Užs3!J110="BESIULIS-1mm",(Užs3!H110/1000)*Užs3!L110,0)))))</f>
        <v>0</v>
      </c>
      <c r="AB71" s="313">
        <f>SUM(IF(Užs3!F110="BESIULIS-2mm",(Užs3!E110/1000)*Užs3!L110,0)+(IF(Užs3!G110="BESIULIS-2mm",(Užs3!E110/1000)*Užs3!L110,0)+(IF(Užs3!I110="BESIULIS-2mm",(Užs3!H110/1000)*Užs3!L110,0)+(IF(Užs3!J110="BESIULIS-2mm",(Užs3!H110/1000)*Užs3!L110,0)))))</f>
        <v>0</v>
      </c>
      <c r="AC71" s="93">
        <f>SUM(IF(Užs3!F110="KLIEN-PVC-04mm",(Užs3!E110/1000)*Užs3!L110,0)+(IF(Užs3!G110="KLIEN-PVC-04mm",(Užs3!E110/1000)*Užs3!L110,0)+(IF(Užs3!I110="KLIEN-PVC-04mm",(Užs3!H110/1000)*Užs3!L110,0)+(IF(Užs3!J110="KLIEN-PVC-04mm",(Užs3!H110/1000)*Užs3!L110,0)))))</f>
        <v>0</v>
      </c>
      <c r="AD71" s="93">
        <f>SUM(IF(Užs3!F110="KLIEN-PVC-06mm",(Užs3!E110/1000)*Užs3!L110,0)+(IF(Užs3!G110="KLIEN-PVC-06mm",(Užs3!E110/1000)*Užs3!L110,0)+(IF(Užs3!I110="KLIEN-PVC-06mm",(Užs3!H110/1000)*Užs3!L110,0)+(IF(Užs3!J110="KLIEN-PVC-06mm",(Užs3!H110/1000)*Užs3!L110,0)))))</f>
        <v>0</v>
      </c>
      <c r="AE71" s="93">
        <f>SUM(IF(Užs3!F110="KLIEN-PVC-08mm",(Užs3!E110/1000)*Užs3!L110,0)+(IF(Užs3!G110="KLIEN-PVC-08mm",(Užs3!E110/1000)*Užs3!L110,0)+(IF(Užs3!I110="KLIEN-PVC-08mm",(Užs3!H110/1000)*Užs3!L110,0)+(IF(Užs3!J110="KLIEN-PVC-08mm",(Užs3!H110/1000)*Užs3!L110,0)))))</f>
        <v>0</v>
      </c>
      <c r="AF71" s="93">
        <f>SUM(IF(Užs3!F110="KLIEN-PVC-1mm",(Užs3!E110/1000)*Užs3!L110,0)+(IF(Užs3!G110="KLIEN-PVC-1mm",(Užs3!E110/1000)*Užs3!L110,0)+(IF(Užs3!I110="KLIEN-PVC-1mm",(Užs3!H110/1000)*Užs3!L110,0)+(IF(Užs3!J110="KLIEN-PVC-1mm",(Užs3!H110/1000)*Užs3!L110,0)))))</f>
        <v>0</v>
      </c>
      <c r="AG71" s="93">
        <f>SUM(IF(Užs3!F110="KLIEN-PVC-2mm",(Užs3!E110/1000)*Užs3!L110,0)+(IF(Užs3!G110="KLIEN-PVC-2mm",(Užs3!E110/1000)*Užs3!L110,0)+(IF(Užs3!I110="KLIEN-PVC-2mm",(Užs3!H110/1000)*Užs3!L110,0)+(IF(Užs3!J110="KLIEN-PVC-2mm",(Užs3!H110/1000)*Užs3!L110,0)))))</f>
        <v>0</v>
      </c>
      <c r="AH71" s="93">
        <f>SUM(IF(Užs3!F110="KLIEN-PVC-42/2mm",(Užs3!E110/1000)*Užs3!L110,0)+(IF(Užs3!G110="KLIEN-PVC-42/2mm",(Užs3!E110/1000)*Užs3!L110,0)+(IF(Užs3!I110="KLIEN-PVC-42/2mm",(Užs3!H110/1000)*Užs3!L110,0)+(IF(Užs3!J110="KLIEN-PVC-42/2mm",(Užs3!H110/1000)*Užs3!L110,0)))))</f>
        <v>0</v>
      </c>
      <c r="AI71" s="315">
        <f>SUM(IF(Užs3!F110="KLIEN-BESIUL-08mm",(Užs3!E110/1000)*Užs3!L110,0)+(IF(Užs3!G110="KLIEN-BESIUL-08mm",(Užs3!E110/1000)*Užs3!L110,0)+(IF(Užs3!I110="KLIEN-BESIUL-08mm",(Užs3!H110/1000)*Užs3!L110,0)+(IF(Užs3!J110="KLIEN-BESIUL-08mm",(Užs3!H110/1000)*Užs3!L110,0)))))</f>
        <v>0</v>
      </c>
      <c r="AJ71" s="315">
        <f>SUM(IF(Užs3!F110="KLIEN-BESIUL-1mm",(Užs3!E110/1000)*Užs3!L110,0)+(IF(Užs3!G110="KLIEN-BESIUL-1mm",(Užs3!E110/1000)*Užs3!L110,0)+(IF(Užs3!I110="KLIEN-BESIUL-1mm",(Užs3!H110/1000)*Užs3!L110,0)+(IF(Užs3!J110="KLIEN-BESIUL-1mm",(Užs3!H110/1000)*Užs3!L110,0)))))</f>
        <v>0</v>
      </c>
      <c r="AK71" s="315">
        <f>SUM(IF(Užs3!F110="KLIEN-BESIUL-2mm",(Užs3!E110/1000)*Užs3!L110,0)+(IF(Užs3!G110="KLIEN-BESIUL-2mm",(Užs3!E110/1000)*Užs3!L110,0)+(IF(Užs3!I110="KLIEN-BESIUL-2mm",(Užs3!H110/1000)*Užs3!L110,0)+(IF(Užs3!J110="KLIEN-BESIUL-2mm",(Užs3!H110/1000)*Užs3!L110,0)))))</f>
        <v>0</v>
      </c>
      <c r="AL71" s="94">
        <f>SUM(IF(Užs3!F110="NE-PL-PVC-04mm",(Užs3!E110/1000)*Užs3!L110,0)+(IF(Užs3!G110="NE-PL-PVC-04mm",(Užs3!E110/1000)*Užs3!L110,0)+(IF(Užs3!I110="NE-PL-PVC-04mm",(Užs3!H110/1000)*Užs3!L110,0)+(IF(Užs3!J110="NE-PL-PVC-04mm",(Užs3!H110/1000)*Užs3!L110,0)))))</f>
        <v>0</v>
      </c>
      <c r="AM71" s="94">
        <f>SUM(IF(Užs3!F110="NE-PL-PVC-06mm",(Užs3!E110/1000)*Užs3!L110,0)+(IF(Užs3!G110="NE-PL-PVC-06mm",(Užs3!E110/1000)*Užs3!L110,0)+(IF(Užs3!I110="NE-PL-PVC-06mm",(Užs3!H110/1000)*Užs3!L110,0)+(IF(Užs3!J110="NE-PL-PVC-06mm",(Užs3!H110/1000)*Užs3!L110,0)))))</f>
        <v>0</v>
      </c>
      <c r="AN71" s="94">
        <f>SUM(IF(Užs3!F110="NE-PL-PVC-08mm",(Užs3!E110/1000)*Užs3!L110,0)+(IF(Užs3!G110="NE-PL-PVC-08mm",(Užs3!E110/1000)*Užs3!L110,0)+(IF(Užs3!I110="NE-PL-PVC-08mm",(Užs3!H110/1000)*Užs3!L110,0)+(IF(Užs3!J110="NE-PL-PVC-08mm",(Užs3!H110/1000)*Užs3!L110,0)))))</f>
        <v>0</v>
      </c>
      <c r="AO71" s="94">
        <f>SUM(IF(Užs3!F110="NE-PL-PVC-1mm",(Užs3!E110/1000)*Užs3!L110,0)+(IF(Užs3!G110="NE-PL-PVC-1mm",(Užs3!E110/1000)*Užs3!L110,0)+(IF(Užs3!I110="NE-PL-PVC-1mm",(Užs3!H110/1000)*Užs3!L110,0)+(IF(Užs3!J110="NE-PL-PVC-1mm",(Užs3!H110/1000)*Užs3!L110,0)))))</f>
        <v>0</v>
      </c>
      <c r="AP71" s="94">
        <f>SUM(IF(Užs3!F110="NE-PL-PVC-2mm",(Užs3!E110/1000)*Užs3!L110,0)+(IF(Užs3!G110="NE-PL-PVC-2mm",(Užs3!E110/1000)*Užs3!L110,0)+(IF(Užs3!I110="NE-PL-PVC-2mm",(Užs3!H110/1000)*Užs3!L110,0)+(IF(Užs3!J110="NE-PL-PVC-2mm",(Užs3!H110/1000)*Užs3!L110,0)))))</f>
        <v>0</v>
      </c>
      <c r="AQ71" s="94">
        <f>SUM(IF(Užs3!F110="NE-PL-PVC-42/2mm",(Užs3!E110/1000)*Užs3!L110,0)+(IF(Užs3!G110="NE-PL-PVC-42/2mm",(Užs3!E110/1000)*Užs3!L110,0)+(IF(Užs3!I110="NE-PL-PVC-42/2mm",(Užs3!H110/1000)*Užs3!L110,0)+(IF(Užs3!J110="NE-PL-PVC-42/2mm",(Užs3!H110/1000)*Užs3!L110,0)))))</f>
        <v>0</v>
      </c>
      <c r="AR71" s="79"/>
    </row>
    <row r="72" spans="1:44" ht="16.8">
      <c r="A72" s="79"/>
      <c r="B72" s="79"/>
      <c r="C72" s="95"/>
      <c r="D72" s="79"/>
      <c r="E72" s="79"/>
      <c r="F72" s="79"/>
      <c r="G72" s="79"/>
      <c r="H72" s="79"/>
      <c r="I72" s="79"/>
      <c r="J72" s="79"/>
      <c r="K72" s="87">
        <v>71</v>
      </c>
      <c r="L72" s="88">
        <f>Užs3!L111</f>
        <v>0</v>
      </c>
      <c r="M72" s="89">
        <f>(Užs3!E111/1000)*(Užs3!H111/1000)*Užs3!L111</f>
        <v>0</v>
      </c>
      <c r="N72" s="90">
        <f>SUM(IF(Užs3!F111="MEL",(Užs3!E111/1000)*Užs3!L111,0)+(IF(Užs3!G111="MEL",(Užs3!E111/1000)*Užs3!L111,0)+(IF(Užs3!I111="MEL",(Užs3!H111/1000)*Užs3!L111,0)+(IF(Užs3!J111="MEL",(Užs3!H111/1000)*Užs3!L111,0)))))</f>
        <v>0</v>
      </c>
      <c r="O72" s="91">
        <f>SUM(IF(Užs3!F111="MEL-BALTAS",(Užs3!E111/1000)*Užs3!L111,0)+(IF(Užs3!G111="MEL-BALTAS",(Užs3!E111/1000)*Užs3!L111,0)+(IF(Užs3!I111="MEL-BALTAS",(Užs3!H111/1000)*Užs3!L111,0)+(IF(Užs3!J111="MEL-BALTAS",(Užs3!H111/1000)*Užs3!L111,0)))))</f>
        <v>0</v>
      </c>
      <c r="P72" s="91">
        <f>SUM(IF(Užs3!F111="MEL-PILKAS",(Užs3!E111/1000)*Užs3!L111,0)+(IF(Užs3!G111="MEL-PILKAS",(Užs3!E111/1000)*Užs3!L111,0)+(IF(Užs3!I111="MEL-PILKAS",(Užs3!H111/1000)*Užs3!L111,0)+(IF(Užs3!J111="MEL-PILKAS",(Užs3!H111/1000)*Užs3!L111,0)))))</f>
        <v>0</v>
      </c>
      <c r="Q72" s="91">
        <f>SUM(IF(Užs3!F111="MEL-KLIENTO",(Užs3!E111/1000)*Užs3!L111,0)+(IF(Užs3!G111="MEL-KLIENTO",(Užs3!E111/1000)*Užs3!L111,0)+(IF(Užs3!I111="MEL-KLIENTO",(Užs3!H111/1000)*Užs3!L111,0)+(IF(Užs3!J111="MEL-KLIENTO",(Užs3!H111/1000)*Užs3!L111,0)))))</f>
        <v>0</v>
      </c>
      <c r="R72" s="91">
        <f>SUM(IF(Užs3!F111="MEL-NE-PL",(Užs3!E111/1000)*Užs3!L111,0)+(IF(Užs3!G111="MEL-NE-PL",(Užs3!E111/1000)*Užs3!L111,0)+(IF(Užs3!I111="MEL-NE-PL",(Užs3!H111/1000)*Užs3!L111,0)+(IF(Užs3!J111="MEL-NE-PL",(Užs3!H111/1000)*Užs3!L111,0)))))</f>
        <v>0</v>
      </c>
      <c r="S72" s="91">
        <f>SUM(IF(Užs3!F111="MEL-40mm",(Užs3!E111/1000)*Užs3!L111,0)+(IF(Užs3!G111="MEL-40mm",(Užs3!E111/1000)*Užs3!L111,0)+(IF(Užs3!I111="MEL-40mm",(Užs3!H111/1000)*Užs3!L111,0)+(IF(Užs3!J111="MEL-40mm",(Užs3!H111/1000)*Užs3!L111,0)))))</f>
        <v>0</v>
      </c>
      <c r="T72" s="92">
        <f>SUM(IF(Užs3!F111="PVC-04mm",(Užs3!E111/1000)*Užs3!L111,0)+(IF(Užs3!G111="PVC-04mm",(Užs3!E111/1000)*Užs3!L111,0)+(IF(Užs3!I111="PVC-04mm",(Užs3!H111/1000)*Užs3!L111,0)+(IF(Užs3!J111="PVC-04mm",(Užs3!H111/1000)*Užs3!L111,0)))))</f>
        <v>0</v>
      </c>
      <c r="U72" s="92">
        <f>SUM(IF(Užs3!F111="PVC-06mm",(Užs3!E111/1000)*Užs3!L111,0)+(IF(Užs3!G111="PVC-06mm",(Užs3!E111/1000)*Užs3!L111,0)+(IF(Užs3!I111="PVC-06mm",(Užs3!H111/1000)*Užs3!L111,0)+(IF(Užs3!J111="PVC-06mm",(Užs3!H111/1000)*Užs3!L111,0)))))</f>
        <v>0</v>
      </c>
      <c r="V72" s="92">
        <f>SUM(IF(Užs3!F111="PVC-08mm",(Užs3!E111/1000)*Užs3!L111,0)+(IF(Užs3!G111="PVC-08mm",(Užs3!E111/1000)*Užs3!L111,0)+(IF(Užs3!I111="PVC-08mm",(Užs3!H111/1000)*Užs3!L111,0)+(IF(Užs3!J111="PVC-08mm",(Užs3!H111/1000)*Užs3!L111,0)))))</f>
        <v>0</v>
      </c>
      <c r="W72" s="92">
        <f>SUM(IF(Užs3!F111="PVC-1mm",(Užs3!E111/1000)*Užs3!L111,0)+(IF(Užs3!G111="PVC-1mm",(Užs3!E111/1000)*Užs3!L111,0)+(IF(Užs3!I111="PVC-1mm",(Užs3!H111/1000)*Užs3!L111,0)+(IF(Užs3!J111="PVC-1mm",(Užs3!H111/1000)*Užs3!L111,0)))))</f>
        <v>0</v>
      </c>
      <c r="X72" s="92">
        <f>SUM(IF(Užs3!F111="PVC-2mm",(Užs3!E111/1000)*Užs3!L111,0)+(IF(Užs3!G111="PVC-2mm",(Užs3!E111/1000)*Užs3!L111,0)+(IF(Užs3!I111="PVC-2mm",(Užs3!H111/1000)*Užs3!L111,0)+(IF(Užs3!J111="PVC-2mm",(Užs3!H111/1000)*Užs3!L111,0)))))</f>
        <v>0</v>
      </c>
      <c r="Y72" s="92">
        <f>SUM(IF(Užs3!F111="PVC-42/2mm",(Užs3!E111/1000)*Užs3!L111,0)+(IF(Užs3!G111="PVC-42/2mm",(Užs3!E111/1000)*Užs3!L111,0)+(IF(Užs3!I111="PVC-42/2mm",(Užs3!H111/1000)*Užs3!L111,0)+(IF(Užs3!J111="PVC-42/2mm",(Užs3!H111/1000)*Užs3!L111,0)))))</f>
        <v>0</v>
      </c>
      <c r="Z72" s="313">
        <f>SUM(IF(Užs3!F111="BESIULIS-08mm",(Užs3!E111/1000)*Užs3!L111,0)+(IF(Užs3!G111="BESIULIS-08mm",(Užs3!E111/1000)*Užs3!L111,0)+(IF(Užs3!I111="BESIULIS-08mm",(Užs3!H111/1000)*Užs3!L111,0)+(IF(Užs3!J111="BESIULIS-08mm",(Užs3!H111/1000)*Užs3!L111,0)))))</f>
        <v>0</v>
      </c>
      <c r="AA72" s="313">
        <f>SUM(IF(Užs3!F111="BESIULIS-1mm",(Užs3!E111/1000)*Užs3!L111,0)+(IF(Užs3!G111="BESIULIS-1mm",(Užs3!E111/1000)*Užs3!L111,0)+(IF(Užs3!I111="BESIULIS-1mm",(Užs3!H111/1000)*Užs3!L111,0)+(IF(Užs3!J111="BESIULIS-1mm",(Užs3!H111/1000)*Užs3!L111,0)))))</f>
        <v>0</v>
      </c>
      <c r="AB72" s="313">
        <f>SUM(IF(Užs3!F111="BESIULIS-2mm",(Užs3!E111/1000)*Užs3!L111,0)+(IF(Užs3!G111="BESIULIS-2mm",(Užs3!E111/1000)*Užs3!L111,0)+(IF(Užs3!I111="BESIULIS-2mm",(Užs3!H111/1000)*Užs3!L111,0)+(IF(Užs3!J111="BESIULIS-2mm",(Užs3!H111/1000)*Užs3!L111,0)))))</f>
        <v>0</v>
      </c>
      <c r="AC72" s="93">
        <f>SUM(IF(Užs3!F111="KLIEN-PVC-04mm",(Užs3!E111/1000)*Užs3!L111,0)+(IF(Užs3!G111="KLIEN-PVC-04mm",(Užs3!E111/1000)*Užs3!L111,0)+(IF(Užs3!I111="KLIEN-PVC-04mm",(Užs3!H111/1000)*Užs3!L111,0)+(IF(Užs3!J111="KLIEN-PVC-04mm",(Užs3!H111/1000)*Užs3!L111,0)))))</f>
        <v>0</v>
      </c>
      <c r="AD72" s="93">
        <f>SUM(IF(Užs3!F111="KLIEN-PVC-06mm",(Užs3!E111/1000)*Užs3!L111,0)+(IF(Užs3!G111="KLIEN-PVC-06mm",(Užs3!E111/1000)*Užs3!L111,0)+(IF(Užs3!I111="KLIEN-PVC-06mm",(Užs3!H111/1000)*Užs3!L111,0)+(IF(Užs3!J111="KLIEN-PVC-06mm",(Užs3!H111/1000)*Užs3!L111,0)))))</f>
        <v>0</v>
      </c>
      <c r="AE72" s="93">
        <f>SUM(IF(Užs3!F111="KLIEN-PVC-08mm",(Užs3!E111/1000)*Užs3!L111,0)+(IF(Užs3!G111="KLIEN-PVC-08mm",(Užs3!E111/1000)*Užs3!L111,0)+(IF(Užs3!I111="KLIEN-PVC-08mm",(Užs3!H111/1000)*Užs3!L111,0)+(IF(Užs3!J111="KLIEN-PVC-08mm",(Užs3!H111/1000)*Užs3!L111,0)))))</f>
        <v>0</v>
      </c>
      <c r="AF72" s="93">
        <f>SUM(IF(Užs3!F111="KLIEN-PVC-1mm",(Užs3!E111/1000)*Užs3!L111,0)+(IF(Užs3!G111="KLIEN-PVC-1mm",(Užs3!E111/1000)*Užs3!L111,0)+(IF(Užs3!I111="KLIEN-PVC-1mm",(Užs3!H111/1000)*Užs3!L111,0)+(IF(Užs3!J111="KLIEN-PVC-1mm",(Užs3!H111/1000)*Užs3!L111,0)))))</f>
        <v>0</v>
      </c>
      <c r="AG72" s="93">
        <f>SUM(IF(Užs3!F111="KLIEN-PVC-2mm",(Užs3!E111/1000)*Užs3!L111,0)+(IF(Užs3!G111="KLIEN-PVC-2mm",(Užs3!E111/1000)*Užs3!L111,0)+(IF(Užs3!I111="KLIEN-PVC-2mm",(Užs3!H111/1000)*Užs3!L111,0)+(IF(Užs3!J111="KLIEN-PVC-2mm",(Užs3!H111/1000)*Užs3!L111,0)))))</f>
        <v>0</v>
      </c>
      <c r="AH72" s="93">
        <f>SUM(IF(Užs3!F111="KLIEN-PVC-42/2mm",(Užs3!E111/1000)*Užs3!L111,0)+(IF(Užs3!G111="KLIEN-PVC-42/2mm",(Užs3!E111/1000)*Užs3!L111,0)+(IF(Užs3!I111="KLIEN-PVC-42/2mm",(Užs3!H111/1000)*Užs3!L111,0)+(IF(Užs3!J111="KLIEN-PVC-42/2mm",(Užs3!H111/1000)*Užs3!L111,0)))))</f>
        <v>0</v>
      </c>
      <c r="AI72" s="315">
        <f>SUM(IF(Užs3!F111="KLIEN-BESIUL-08mm",(Užs3!E111/1000)*Užs3!L111,0)+(IF(Užs3!G111="KLIEN-BESIUL-08mm",(Užs3!E111/1000)*Užs3!L111,0)+(IF(Užs3!I111="KLIEN-BESIUL-08mm",(Užs3!H111/1000)*Užs3!L111,0)+(IF(Užs3!J111="KLIEN-BESIUL-08mm",(Užs3!H111/1000)*Užs3!L111,0)))))</f>
        <v>0</v>
      </c>
      <c r="AJ72" s="315">
        <f>SUM(IF(Užs3!F111="KLIEN-BESIUL-1mm",(Užs3!E111/1000)*Užs3!L111,0)+(IF(Užs3!G111="KLIEN-BESIUL-1mm",(Užs3!E111/1000)*Užs3!L111,0)+(IF(Užs3!I111="KLIEN-BESIUL-1mm",(Užs3!H111/1000)*Užs3!L111,0)+(IF(Užs3!J111="KLIEN-BESIUL-1mm",(Užs3!H111/1000)*Užs3!L111,0)))))</f>
        <v>0</v>
      </c>
      <c r="AK72" s="315">
        <f>SUM(IF(Užs3!F111="KLIEN-BESIUL-2mm",(Užs3!E111/1000)*Užs3!L111,0)+(IF(Užs3!G111="KLIEN-BESIUL-2mm",(Užs3!E111/1000)*Užs3!L111,0)+(IF(Užs3!I111="KLIEN-BESIUL-2mm",(Užs3!H111/1000)*Užs3!L111,0)+(IF(Užs3!J111="KLIEN-BESIUL-2mm",(Užs3!H111/1000)*Užs3!L111,0)))))</f>
        <v>0</v>
      </c>
      <c r="AL72" s="94">
        <f>SUM(IF(Užs3!F111="NE-PL-PVC-04mm",(Užs3!E111/1000)*Užs3!L111,0)+(IF(Užs3!G111="NE-PL-PVC-04mm",(Užs3!E111/1000)*Užs3!L111,0)+(IF(Užs3!I111="NE-PL-PVC-04mm",(Užs3!H111/1000)*Užs3!L111,0)+(IF(Užs3!J111="NE-PL-PVC-04mm",(Užs3!H111/1000)*Užs3!L111,0)))))</f>
        <v>0</v>
      </c>
      <c r="AM72" s="94">
        <f>SUM(IF(Užs3!F111="NE-PL-PVC-06mm",(Užs3!E111/1000)*Užs3!L111,0)+(IF(Užs3!G111="NE-PL-PVC-06mm",(Užs3!E111/1000)*Užs3!L111,0)+(IF(Užs3!I111="NE-PL-PVC-06mm",(Užs3!H111/1000)*Užs3!L111,0)+(IF(Užs3!J111="NE-PL-PVC-06mm",(Užs3!H111/1000)*Užs3!L111,0)))))</f>
        <v>0</v>
      </c>
      <c r="AN72" s="94">
        <f>SUM(IF(Užs3!F111="NE-PL-PVC-08mm",(Užs3!E111/1000)*Užs3!L111,0)+(IF(Užs3!G111="NE-PL-PVC-08mm",(Užs3!E111/1000)*Užs3!L111,0)+(IF(Užs3!I111="NE-PL-PVC-08mm",(Užs3!H111/1000)*Užs3!L111,0)+(IF(Užs3!J111="NE-PL-PVC-08mm",(Užs3!H111/1000)*Užs3!L111,0)))))</f>
        <v>0</v>
      </c>
      <c r="AO72" s="94">
        <f>SUM(IF(Užs3!F111="NE-PL-PVC-1mm",(Užs3!E111/1000)*Užs3!L111,0)+(IF(Užs3!G111="NE-PL-PVC-1mm",(Užs3!E111/1000)*Užs3!L111,0)+(IF(Užs3!I111="NE-PL-PVC-1mm",(Užs3!H111/1000)*Užs3!L111,0)+(IF(Užs3!J111="NE-PL-PVC-1mm",(Užs3!H111/1000)*Užs3!L111,0)))))</f>
        <v>0</v>
      </c>
      <c r="AP72" s="94">
        <f>SUM(IF(Užs3!F111="NE-PL-PVC-2mm",(Užs3!E111/1000)*Užs3!L111,0)+(IF(Užs3!G111="NE-PL-PVC-2mm",(Užs3!E111/1000)*Užs3!L111,0)+(IF(Užs3!I111="NE-PL-PVC-2mm",(Užs3!H111/1000)*Užs3!L111,0)+(IF(Užs3!J111="NE-PL-PVC-2mm",(Užs3!H111/1000)*Užs3!L111,0)))))</f>
        <v>0</v>
      </c>
      <c r="AQ72" s="94">
        <f>SUM(IF(Užs3!F111="NE-PL-PVC-42/2mm",(Užs3!E111/1000)*Užs3!L111,0)+(IF(Užs3!G111="NE-PL-PVC-42/2mm",(Užs3!E111/1000)*Užs3!L111,0)+(IF(Užs3!I111="NE-PL-PVC-42/2mm",(Užs3!H111/1000)*Užs3!L111,0)+(IF(Užs3!J111="NE-PL-PVC-42/2mm",(Užs3!H111/1000)*Užs3!L111,0)))))</f>
        <v>0</v>
      </c>
      <c r="AR72" s="79"/>
    </row>
    <row r="73" spans="1:44" ht="16.8">
      <c r="A73" s="79"/>
      <c r="B73" s="79"/>
      <c r="C73" s="95"/>
      <c r="D73" s="79"/>
      <c r="E73" s="79"/>
      <c r="F73" s="79"/>
      <c r="G73" s="79"/>
      <c r="H73" s="79"/>
      <c r="I73" s="79"/>
      <c r="J73" s="79"/>
      <c r="K73" s="87">
        <v>72</v>
      </c>
      <c r="L73" s="88">
        <f>Užs3!L112</f>
        <v>0</v>
      </c>
      <c r="M73" s="89">
        <f>(Užs3!E112/1000)*(Užs3!H112/1000)*Užs3!L112</f>
        <v>0</v>
      </c>
      <c r="N73" s="90">
        <f>SUM(IF(Užs3!F112="MEL",(Užs3!E112/1000)*Užs3!L112,0)+(IF(Užs3!G112="MEL",(Užs3!E112/1000)*Užs3!L112,0)+(IF(Užs3!I112="MEL",(Užs3!H112/1000)*Užs3!L112,0)+(IF(Užs3!J112="MEL",(Užs3!H112/1000)*Užs3!L112,0)))))</f>
        <v>0</v>
      </c>
      <c r="O73" s="91">
        <f>SUM(IF(Užs3!F112="MEL-BALTAS",(Užs3!E112/1000)*Užs3!L112,0)+(IF(Užs3!G112="MEL-BALTAS",(Užs3!E112/1000)*Užs3!L112,0)+(IF(Užs3!I112="MEL-BALTAS",(Užs3!H112/1000)*Užs3!L112,0)+(IF(Užs3!J112="MEL-BALTAS",(Užs3!H112/1000)*Užs3!L112,0)))))</f>
        <v>0</v>
      </c>
      <c r="P73" s="91">
        <f>SUM(IF(Užs3!F112="MEL-PILKAS",(Užs3!E112/1000)*Užs3!L112,0)+(IF(Užs3!G112="MEL-PILKAS",(Užs3!E112/1000)*Užs3!L112,0)+(IF(Užs3!I112="MEL-PILKAS",(Užs3!H112/1000)*Užs3!L112,0)+(IF(Užs3!J112="MEL-PILKAS",(Užs3!H112/1000)*Užs3!L112,0)))))</f>
        <v>0</v>
      </c>
      <c r="Q73" s="91">
        <f>SUM(IF(Užs3!F112="MEL-KLIENTO",(Užs3!E112/1000)*Užs3!L112,0)+(IF(Užs3!G112="MEL-KLIENTO",(Užs3!E112/1000)*Užs3!L112,0)+(IF(Užs3!I112="MEL-KLIENTO",(Užs3!H112/1000)*Užs3!L112,0)+(IF(Užs3!J112="MEL-KLIENTO",(Užs3!H112/1000)*Užs3!L112,0)))))</f>
        <v>0</v>
      </c>
      <c r="R73" s="91">
        <f>SUM(IF(Užs3!F112="MEL-NE-PL",(Užs3!E112/1000)*Užs3!L112,0)+(IF(Užs3!G112="MEL-NE-PL",(Užs3!E112/1000)*Užs3!L112,0)+(IF(Užs3!I112="MEL-NE-PL",(Užs3!H112/1000)*Užs3!L112,0)+(IF(Užs3!J112="MEL-NE-PL",(Užs3!H112/1000)*Užs3!L112,0)))))</f>
        <v>0</v>
      </c>
      <c r="S73" s="91">
        <f>SUM(IF(Užs3!F112="MEL-40mm",(Užs3!E112/1000)*Užs3!L112,0)+(IF(Užs3!G112="MEL-40mm",(Užs3!E112/1000)*Užs3!L112,0)+(IF(Užs3!I112="MEL-40mm",(Užs3!H112/1000)*Užs3!L112,0)+(IF(Užs3!J112="MEL-40mm",(Užs3!H112/1000)*Užs3!L112,0)))))</f>
        <v>0</v>
      </c>
      <c r="T73" s="92">
        <f>SUM(IF(Užs3!F112="PVC-04mm",(Užs3!E112/1000)*Užs3!L112,0)+(IF(Užs3!G112="PVC-04mm",(Užs3!E112/1000)*Užs3!L112,0)+(IF(Užs3!I112="PVC-04mm",(Užs3!H112/1000)*Užs3!L112,0)+(IF(Užs3!J112="PVC-04mm",(Užs3!H112/1000)*Užs3!L112,0)))))</f>
        <v>0</v>
      </c>
      <c r="U73" s="92">
        <f>SUM(IF(Užs3!F112="PVC-06mm",(Užs3!E112/1000)*Užs3!L112,0)+(IF(Užs3!G112="PVC-06mm",(Užs3!E112/1000)*Užs3!L112,0)+(IF(Užs3!I112="PVC-06mm",(Užs3!H112/1000)*Užs3!L112,0)+(IF(Užs3!J112="PVC-06mm",(Užs3!H112/1000)*Užs3!L112,0)))))</f>
        <v>0</v>
      </c>
      <c r="V73" s="92">
        <f>SUM(IF(Užs3!F112="PVC-08mm",(Užs3!E112/1000)*Užs3!L112,0)+(IF(Užs3!G112="PVC-08mm",(Užs3!E112/1000)*Užs3!L112,0)+(IF(Užs3!I112="PVC-08mm",(Užs3!H112/1000)*Užs3!L112,0)+(IF(Užs3!J112="PVC-08mm",(Užs3!H112/1000)*Užs3!L112,0)))))</f>
        <v>0</v>
      </c>
      <c r="W73" s="92">
        <f>SUM(IF(Užs3!F112="PVC-1mm",(Užs3!E112/1000)*Užs3!L112,0)+(IF(Užs3!G112="PVC-1mm",(Užs3!E112/1000)*Užs3!L112,0)+(IF(Užs3!I112="PVC-1mm",(Užs3!H112/1000)*Užs3!L112,0)+(IF(Užs3!J112="PVC-1mm",(Užs3!H112/1000)*Užs3!L112,0)))))</f>
        <v>0</v>
      </c>
      <c r="X73" s="92">
        <f>SUM(IF(Užs3!F112="PVC-2mm",(Užs3!E112/1000)*Užs3!L112,0)+(IF(Užs3!G112="PVC-2mm",(Užs3!E112/1000)*Užs3!L112,0)+(IF(Užs3!I112="PVC-2mm",(Užs3!H112/1000)*Užs3!L112,0)+(IF(Užs3!J112="PVC-2mm",(Užs3!H112/1000)*Užs3!L112,0)))))</f>
        <v>0</v>
      </c>
      <c r="Y73" s="92">
        <f>SUM(IF(Užs3!F112="PVC-42/2mm",(Užs3!E112/1000)*Užs3!L112,0)+(IF(Užs3!G112="PVC-42/2mm",(Užs3!E112/1000)*Užs3!L112,0)+(IF(Užs3!I112="PVC-42/2mm",(Užs3!H112/1000)*Užs3!L112,0)+(IF(Užs3!J112="PVC-42/2mm",(Užs3!H112/1000)*Užs3!L112,0)))))</f>
        <v>0</v>
      </c>
      <c r="Z73" s="313">
        <f>SUM(IF(Užs3!F112="BESIULIS-08mm",(Užs3!E112/1000)*Užs3!L112,0)+(IF(Užs3!G112="BESIULIS-08mm",(Užs3!E112/1000)*Užs3!L112,0)+(IF(Užs3!I112="BESIULIS-08mm",(Užs3!H112/1000)*Užs3!L112,0)+(IF(Užs3!J112="BESIULIS-08mm",(Užs3!H112/1000)*Užs3!L112,0)))))</f>
        <v>0</v>
      </c>
      <c r="AA73" s="313">
        <f>SUM(IF(Užs3!F112="BESIULIS-1mm",(Užs3!E112/1000)*Užs3!L112,0)+(IF(Užs3!G112="BESIULIS-1mm",(Užs3!E112/1000)*Užs3!L112,0)+(IF(Užs3!I112="BESIULIS-1mm",(Užs3!H112/1000)*Užs3!L112,0)+(IF(Užs3!J112="BESIULIS-1mm",(Užs3!H112/1000)*Užs3!L112,0)))))</f>
        <v>0</v>
      </c>
      <c r="AB73" s="313">
        <f>SUM(IF(Užs3!F112="BESIULIS-2mm",(Užs3!E112/1000)*Užs3!L112,0)+(IF(Užs3!G112="BESIULIS-2mm",(Užs3!E112/1000)*Užs3!L112,0)+(IF(Užs3!I112="BESIULIS-2mm",(Užs3!H112/1000)*Užs3!L112,0)+(IF(Užs3!J112="BESIULIS-2mm",(Užs3!H112/1000)*Užs3!L112,0)))))</f>
        <v>0</v>
      </c>
      <c r="AC73" s="93">
        <f>SUM(IF(Užs3!F112="KLIEN-PVC-04mm",(Užs3!E112/1000)*Užs3!L112,0)+(IF(Užs3!G112="KLIEN-PVC-04mm",(Užs3!E112/1000)*Užs3!L112,0)+(IF(Užs3!I112="KLIEN-PVC-04mm",(Užs3!H112/1000)*Užs3!L112,0)+(IF(Užs3!J112="KLIEN-PVC-04mm",(Užs3!H112/1000)*Užs3!L112,0)))))</f>
        <v>0</v>
      </c>
      <c r="AD73" s="93">
        <f>SUM(IF(Užs3!F112="KLIEN-PVC-06mm",(Užs3!E112/1000)*Užs3!L112,0)+(IF(Užs3!G112="KLIEN-PVC-06mm",(Užs3!E112/1000)*Užs3!L112,0)+(IF(Užs3!I112="KLIEN-PVC-06mm",(Užs3!H112/1000)*Užs3!L112,0)+(IF(Užs3!J112="KLIEN-PVC-06mm",(Užs3!H112/1000)*Užs3!L112,0)))))</f>
        <v>0</v>
      </c>
      <c r="AE73" s="93">
        <f>SUM(IF(Užs3!F112="KLIEN-PVC-08mm",(Užs3!E112/1000)*Užs3!L112,0)+(IF(Užs3!G112="KLIEN-PVC-08mm",(Užs3!E112/1000)*Užs3!L112,0)+(IF(Užs3!I112="KLIEN-PVC-08mm",(Užs3!H112/1000)*Užs3!L112,0)+(IF(Užs3!J112="KLIEN-PVC-08mm",(Užs3!H112/1000)*Užs3!L112,0)))))</f>
        <v>0</v>
      </c>
      <c r="AF73" s="93">
        <f>SUM(IF(Užs3!F112="KLIEN-PVC-1mm",(Užs3!E112/1000)*Užs3!L112,0)+(IF(Užs3!G112="KLIEN-PVC-1mm",(Užs3!E112/1000)*Užs3!L112,0)+(IF(Užs3!I112="KLIEN-PVC-1mm",(Užs3!H112/1000)*Užs3!L112,0)+(IF(Užs3!J112="KLIEN-PVC-1mm",(Užs3!H112/1000)*Užs3!L112,0)))))</f>
        <v>0</v>
      </c>
      <c r="AG73" s="93">
        <f>SUM(IF(Užs3!F112="KLIEN-PVC-2mm",(Užs3!E112/1000)*Užs3!L112,0)+(IF(Užs3!G112="KLIEN-PVC-2mm",(Užs3!E112/1000)*Užs3!L112,0)+(IF(Užs3!I112="KLIEN-PVC-2mm",(Užs3!H112/1000)*Užs3!L112,0)+(IF(Užs3!J112="KLIEN-PVC-2mm",(Užs3!H112/1000)*Užs3!L112,0)))))</f>
        <v>0</v>
      </c>
      <c r="AH73" s="93">
        <f>SUM(IF(Užs3!F112="KLIEN-PVC-42/2mm",(Užs3!E112/1000)*Užs3!L112,0)+(IF(Užs3!G112="KLIEN-PVC-42/2mm",(Užs3!E112/1000)*Užs3!L112,0)+(IF(Užs3!I112="KLIEN-PVC-42/2mm",(Užs3!H112/1000)*Užs3!L112,0)+(IF(Užs3!J112="KLIEN-PVC-42/2mm",(Užs3!H112/1000)*Užs3!L112,0)))))</f>
        <v>0</v>
      </c>
      <c r="AI73" s="315">
        <f>SUM(IF(Užs3!F112="KLIEN-BESIUL-08mm",(Užs3!E112/1000)*Užs3!L112,0)+(IF(Užs3!G112="KLIEN-BESIUL-08mm",(Užs3!E112/1000)*Užs3!L112,0)+(IF(Užs3!I112="KLIEN-BESIUL-08mm",(Užs3!H112/1000)*Užs3!L112,0)+(IF(Užs3!J112="KLIEN-BESIUL-08mm",(Užs3!H112/1000)*Užs3!L112,0)))))</f>
        <v>0</v>
      </c>
      <c r="AJ73" s="315">
        <f>SUM(IF(Užs3!F112="KLIEN-BESIUL-1mm",(Užs3!E112/1000)*Užs3!L112,0)+(IF(Užs3!G112="KLIEN-BESIUL-1mm",(Užs3!E112/1000)*Užs3!L112,0)+(IF(Užs3!I112="KLIEN-BESIUL-1mm",(Užs3!H112/1000)*Užs3!L112,0)+(IF(Užs3!J112="KLIEN-BESIUL-1mm",(Užs3!H112/1000)*Užs3!L112,0)))))</f>
        <v>0</v>
      </c>
      <c r="AK73" s="315">
        <f>SUM(IF(Užs3!F112="KLIEN-BESIUL-2mm",(Užs3!E112/1000)*Užs3!L112,0)+(IF(Užs3!G112="KLIEN-BESIUL-2mm",(Užs3!E112/1000)*Užs3!L112,0)+(IF(Užs3!I112="KLIEN-BESIUL-2mm",(Užs3!H112/1000)*Užs3!L112,0)+(IF(Užs3!J112="KLIEN-BESIUL-2mm",(Užs3!H112/1000)*Užs3!L112,0)))))</f>
        <v>0</v>
      </c>
      <c r="AL73" s="94">
        <f>SUM(IF(Užs3!F112="NE-PL-PVC-04mm",(Užs3!E112/1000)*Užs3!L112,0)+(IF(Užs3!G112="NE-PL-PVC-04mm",(Užs3!E112/1000)*Užs3!L112,0)+(IF(Užs3!I112="NE-PL-PVC-04mm",(Užs3!H112/1000)*Užs3!L112,0)+(IF(Užs3!J112="NE-PL-PVC-04mm",(Užs3!H112/1000)*Užs3!L112,0)))))</f>
        <v>0</v>
      </c>
      <c r="AM73" s="94">
        <f>SUM(IF(Užs3!F112="NE-PL-PVC-06mm",(Užs3!E112/1000)*Užs3!L112,0)+(IF(Užs3!G112="NE-PL-PVC-06mm",(Užs3!E112/1000)*Užs3!L112,0)+(IF(Užs3!I112="NE-PL-PVC-06mm",(Užs3!H112/1000)*Užs3!L112,0)+(IF(Užs3!J112="NE-PL-PVC-06mm",(Užs3!H112/1000)*Užs3!L112,0)))))</f>
        <v>0</v>
      </c>
      <c r="AN73" s="94">
        <f>SUM(IF(Užs3!F112="NE-PL-PVC-08mm",(Užs3!E112/1000)*Užs3!L112,0)+(IF(Užs3!G112="NE-PL-PVC-08mm",(Užs3!E112/1000)*Užs3!L112,0)+(IF(Užs3!I112="NE-PL-PVC-08mm",(Užs3!H112/1000)*Užs3!L112,0)+(IF(Užs3!J112="NE-PL-PVC-08mm",(Užs3!H112/1000)*Užs3!L112,0)))))</f>
        <v>0</v>
      </c>
      <c r="AO73" s="94">
        <f>SUM(IF(Užs3!F112="NE-PL-PVC-1mm",(Užs3!E112/1000)*Užs3!L112,0)+(IF(Užs3!G112="NE-PL-PVC-1mm",(Užs3!E112/1000)*Užs3!L112,0)+(IF(Užs3!I112="NE-PL-PVC-1mm",(Užs3!H112/1000)*Užs3!L112,0)+(IF(Užs3!J112="NE-PL-PVC-1mm",(Užs3!H112/1000)*Užs3!L112,0)))))</f>
        <v>0</v>
      </c>
      <c r="AP73" s="94">
        <f>SUM(IF(Užs3!F112="NE-PL-PVC-2mm",(Užs3!E112/1000)*Užs3!L112,0)+(IF(Užs3!G112="NE-PL-PVC-2mm",(Užs3!E112/1000)*Užs3!L112,0)+(IF(Užs3!I112="NE-PL-PVC-2mm",(Užs3!H112/1000)*Užs3!L112,0)+(IF(Užs3!J112="NE-PL-PVC-2mm",(Užs3!H112/1000)*Užs3!L112,0)))))</f>
        <v>0</v>
      </c>
      <c r="AQ73" s="94">
        <f>SUM(IF(Užs3!F112="NE-PL-PVC-42/2mm",(Užs3!E112/1000)*Užs3!L112,0)+(IF(Užs3!G112="NE-PL-PVC-42/2mm",(Užs3!E112/1000)*Užs3!L112,0)+(IF(Užs3!I112="NE-PL-PVC-42/2mm",(Užs3!H112/1000)*Užs3!L112,0)+(IF(Užs3!J112="NE-PL-PVC-42/2mm",(Užs3!H112/1000)*Užs3!L112,0)))))</f>
        <v>0</v>
      </c>
      <c r="AR73" s="79"/>
    </row>
    <row r="74" spans="1:44" ht="16.8">
      <c r="A74" s="79"/>
      <c r="B74" s="79"/>
      <c r="C74" s="95"/>
      <c r="D74" s="79"/>
      <c r="E74" s="79"/>
      <c r="F74" s="79"/>
      <c r="G74" s="79"/>
      <c r="H74" s="79"/>
      <c r="I74" s="79"/>
      <c r="J74" s="79"/>
      <c r="K74" s="87">
        <v>73</v>
      </c>
      <c r="L74" s="88">
        <f>Užs3!L113</f>
        <v>0</v>
      </c>
      <c r="M74" s="89">
        <f>(Užs3!E113/1000)*(Užs3!H113/1000)*Užs3!L113</f>
        <v>0</v>
      </c>
      <c r="N74" s="90">
        <f>SUM(IF(Užs3!F113="MEL",(Užs3!E113/1000)*Užs3!L113,0)+(IF(Užs3!G113="MEL",(Užs3!E113/1000)*Užs3!L113,0)+(IF(Užs3!I113="MEL",(Užs3!H113/1000)*Užs3!L113,0)+(IF(Užs3!J113="MEL",(Užs3!H113/1000)*Užs3!L113,0)))))</f>
        <v>0</v>
      </c>
      <c r="O74" s="91">
        <f>SUM(IF(Užs3!F113="MEL-BALTAS",(Užs3!E113/1000)*Užs3!L113,0)+(IF(Užs3!G113="MEL-BALTAS",(Užs3!E113/1000)*Užs3!L113,0)+(IF(Užs3!I113="MEL-BALTAS",(Užs3!H113/1000)*Užs3!L113,0)+(IF(Užs3!J113="MEL-BALTAS",(Užs3!H113/1000)*Užs3!L113,0)))))</f>
        <v>0</v>
      </c>
      <c r="P74" s="91">
        <f>SUM(IF(Užs3!F113="MEL-PILKAS",(Užs3!E113/1000)*Užs3!L113,0)+(IF(Užs3!G113="MEL-PILKAS",(Užs3!E113/1000)*Užs3!L113,0)+(IF(Užs3!I113="MEL-PILKAS",(Užs3!H113/1000)*Užs3!L113,0)+(IF(Užs3!J113="MEL-PILKAS",(Užs3!H113/1000)*Užs3!L113,0)))))</f>
        <v>0</v>
      </c>
      <c r="Q74" s="91">
        <f>SUM(IF(Užs3!F113="MEL-KLIENTO",(Užs3!E113/1000)*Užs3!L113,0)+(IF(Užs3!G113="MEL-KLIENTO",(Užs3!E113/1000)*Užs3!L113,0)+(IF(Užs3!I113="MEL-KLIENTO",(Užs3!H113/1000)*Užs3!L113,0)+(IF(Užs3!J113="MEL-KLIENTO",(Užs3!H113/1000)*Užs3!L113,0)))))</f>
        <v>0</v>
      </c>
      <c r="R74" s="91">
        <f>SUM(IF(Užs3!F113="MEL-NE-PL",(Užs3!E113/1000)*Užs3!L113,0)+(IF(Užs3!G113="MEL-NE-PL",(Užs3!E113/1000)*Užs3!L113,0)+(IF(Užs3!I113="MEL-NE-PL",(Užs3!H113/1000)*Užs3!L113,0)+(IF(Užs3!J113="MEL-NE-PL",(Užs3!H113/1000)*Užs3!L113,0)))))</f>
        <v>0</v>
      </c>
      <c r="S74" s="91">
        <f>SUM(IF(Užs3!F113="MEL-40mm",(Užs3!E113/1000)*Užs3!L113,0)+(IF(Užs3!G113="MEL-40mm",(Užs3!E113/1000)*Užs3!L113,0)+(IF(Užs3!I113="MEL-40mm",(Užs3!H113/1000)*Užs3!L113,0)+(IF(Užs3!J113="MEL-40mm",(Užs3!H113/1000)*Užs3!L113,0)))))</f>
        <v>0</v>
      </c>
      <c r="T74" s="92">
        <f>SUM(IF(Užs3!F113="PVC-04mm",(Užs3!E113/1000)*Užs3!L113,0)+(IF(Užs3!G113="PVC-04mm",(Užs3!E113/1000)*Užs3!L113,0)+(IF(Užs3!I113="PVC-04mm",(Užs3!H113/1000)*Užs3!L113,0)+(IF(Užs3!J113="PVC-04mm",(Užs3!H113/1000)*Užs3!L113,0)))))</f>
        <v>0</v>
      </c>
      <c r="U74" s="92">
        <f>SUM(IF(Užs3!F113="PVC-06mm",(Užs3!E113/1000)*Užs3!L113,0)+(IF(Užs3!G113="PVC-06mm",(Užs3!E113/1000)*Užs3!L113,0)+(IF(Užs3!I113="PVC-06mm",(Užs3!H113/1000)*Užs3!L113,0)+(IF(Užs3!J113="PVC-06mm",(Užs3!H113/1000)*Užs3!L113,0)))))</f>
        <v>0</v>
      </c>
      <c r="V74" s="92">
        <f>SUM(IF(Užs3!F113="PVC-08mm",(Užs3!E113/1000)*Užs3!L113,0)+(IF(Užs3!G113="PVC-08mm",(Užs3!E113/1000)*Užs3!L113,0)+(IF(Užs3!I113="PVC-08mm",(Užs3!H113/1000)*Užs3!L113,0)+(IF(Užs3!J113="PVC-08mm",(Užs3!H113/1000)*Užs3!L113,0)))))</f>
        <v>0</v>
      </c>
      <c r="W74" s="92">
        <f>SUM(IF(Užs3!F113="PVC-1mm",(Užs3!E113/1000)*Užs3!L113,0)+(IF(Užs3!G113="PVC-1mm",(Užs3!E113/1000)*Užs3!L113,0)+(IF(Užs3!I113="PVC-1mm",(Užs3!H113/1000)*Užs3!L113,0)+(IF(Užs3!J113="PVC-1mm",(Užs3!H113/1000)*Užs3!L113,0)))))</f>
        <v>0</v>
      </c>
      <c r="X74" s="92">
        <f>SUM(IF(Užs3!F113="PVC-2mm",(Užs3!E113/1000)*Užs3!L113,0)+(IF(Užs3!G113="PVC-2mm",(Užs3!E113/1000)*Užs3!L113,0)+(IF(Užs3!I113="PVC-2mm",(Užs3!H113/1000)*Užs3!L113,0)+(IF(Užs3!J113="PVC-2mm",(Užs3!H113/1000)*Užs3!L113,0)))))</f>
        <v>0</v>
      </c>
      <c r="Y74" s="92">
        <f>SUM(IF(Užs3!F113="PVC-42/2mm",(Užs3!E113/1000)*Užs3!L113,0)+(IF(Užs3!G113="PVC-42/2mm",(Užs3!E113/1000)*Užs3!L113,0)+(IF(Užs3!I113="PVC-42/2mm",(Užs3!H113/1000)*Užs3!L113,0)+(IF(Užs3!J113="PVC-42/2mm",(Užs3!H113/1000)*Užs3!L113,0)))))</f>
        <v>0</v>
      </c>
      <c r="Z74" s="313">
        <f>SUM(IF(Užs3!F113="BESIULIS-08mm",(Užs3!E113/1000)*Užs3!L113,0)+(IF(Užs3!G113="BESIULIS-08mm",(Užs3!E113/1000)*Užs3!L113,0)+(IF(Užs3!I113="BESIULIS-08mm",(Užs3!H113/1000)*Užs3!L113,0)+(IF(Užs3!J113="BESIULIS-08mm",(Užs3!H113/1000)*Užs3!L113,0)))))</f>
        <v>0</v>
      </c>
      <c r="AA74" s="313">
        <f>SUM(IF(Užs3!F113="BESIULIS-1mm",(Užs3!E113/1000)*Užs3!L113,0)+(IF(Užs3!G113="BESIULIS-1mm",(Užs3!E113/1000)*Užs3!L113,0)+(IF(Užs3!I113="BESIULIS-1mm",(Užs3!H113/1000)*Užs3!L113,0)+(IF(Užs3!J113="BESIULIS-1mm",(Užs3!H113/1000)*Užs3!L113,0)))))</f>
        <v>0</v>
      </c>
      <c r="AB74" s="313">
        <f>SUM(IF(Užs3!F113="BESIULIS-2mm",(Užs3!E113/1000)*Užs3!L113,0)+(IF(Užs3!G113="BESIULIS-2mm",(Užs3!E113/1000)*Užs3!L113,0)+(IF(Užs3!I113="BESIULIS-2mm",(Užs3!H113/1000)*Užs3!L113,0)+(IF(Užs3!J113="BESIULIS-2mm",(Užs3!H113/1000)*Užs3!L113,0)))))</f>
        <v>0</v>
      </c>
      <c r="AC74" s="93">
        <f>SUM(IF(Užs3!F113="KLIEN-PVC-04mm",(Užs3!E113/1000)*Užs3!L113,0)+(IF(Užs3!G113="KLIEN-PVC-04mm",(Užs3!E113/1000)*Užs3!L113,0)+(IF(Užs3!I113="KLIEN-PVC-04mm",(Užs3!H113/1000)*Užs3!L113,0)+(IF(Užs3!J113="KLIEN-PVC-04mm",(Užs3!H113/1000)*Užs3!L113,0)))))</f>
        <v>0</v>
      </c>
      <c r="AD74" s="93">
        <f>SUM(IF(Užs3!F113="KLIEN-PVC-06mm",(Užs3!E113/1000)*Užs3!L113,0)+(IF(Užs3!G113="KLIEN-PVC-06mm",(Užs3!E113/1000)*Užs3!L113,0)+(IF(Užs3!I113="KLIEN-PVC-06mm",(Užs3!H113/1000)*Užs3!L113,0)+(IF(Užs3!J113="KLIEN-PVC-06mm",(Užs3!H113/1000)*Užs3!L113,0)))))</f>
        <v>0</v>
      </c>
      <c r="AE74" s="93">
        <f>SUM(IF(Užs3!F113="KLIEN-PVC-08mm",(Užs3!E113/1000)*Užs3!L113,0)+(IF(Užs3!G113="KLIEN-PVC-08mm",(Užs3!E113/1000)*Užs3!L113,0)+(IF(Užs3!I113="KLIEN-PVC-08mm",(Užs3!H113/1000)*Užs3!L113,0)+(IF(Užs3!J113="KLIEN-PVC-08mm",(Užs3!H113/1000)*Užs3!L113,0)))))</f>
        <v>0</v>
      </c>
      <c r="AF74" s="93">
        <f>SUM(IF(Užs3!F113="KLIEN-PVC-1mm",(Užs3!E113/1000)*Užs3!L113,0)+(IF(Užs3!G113="KLIEN-PVC-1mm",(Užs3!E113/1000)*Užs3!L113,0)+(IF(Užs3!I113="KLIEN-PVC-1mm",(Užs3!H113/1000)*Užs3!L113,0)+(IF(Užs3!J113="KLIEN-PVC-1mm",(Užs3!H113/1000)*Užs3!L113,0)))))</f>
        <v>0</v>
      </c>
      <c r="AG74" s="93">
        <f>SUM(IF(Užs3!F113="KLIEN-PVC-2mm",(Užs3!E113/1000)*Užs3!L113,0)+(IF(Užs3!G113="KLIEN-PVC-2mm",(Užs3!E113/1000)*Užs3!L113,0)+(IF(Užs3!I113="KLIEN-PVC-2mm",(Užs3!H113/1000)*Užs3!L113,0)+(IF(Užs3!J113="KLIEN-PVC-2mm",(Užs3!H113/1000)*Užs3!L113,0)))))</f>
        <v>0</v>
      </c>
      <c r="AH74" s="93">
        <f>SUM(IF(Užs3!F113="KLIEN-PVC-42/2mm",(Užs3!E113/1000)*Užs3!L113,0)+(IF(Užs3!G113="KLIEN-PVC-42/2mm",(Užs3!E113/1000)*Užs3!L113,0)+(IF(Užs3!I113="KLIEN-PVC-42/2mm",(Užs3!H113/1000)*Užs3!L113,0)+(IF(Užs3!J113="KLIEN-PVC-42/2mm",(Užs3!H113/1000)*Užs3!L113,0)))))</f>
        <v>0</v>
      </c>
      <c r="AI74" s="315">
        <f>SUM(IF(Užs3!F113="KLIEN-BESIUL-08mm",(Užs3!E113/1000)*Užs3!L113,0)+(IF(Užs3!G113="KLIEN-BESIUL-08mm",(Užs3!E113/1000)*Užs3!L113,0)+(IF(Užs3!I113="KLIEN-BESIUL-08mm",(Užs3!H113/1000)*Užs3!L113,0)+(IF(Užs3!J113="KLIEN-BESIUL-08mm",(Užs3!H113/1000)*Užs3!L113,0)))))</f>
        <v>0</v>
      </c>
      <c r="AJ74" s="315">
        <f>SUM(IF(Užs3!F113="KLIEN-BESIUL-1mm",(Užs3!E113/1000)*Užs3!L113,0)+(IF(Užs3!G113="KLIEN-BESIUL-1mm",(Užs3!E113/1000)*Užs3!L113,0)+(IF(Užs3!I113="KLIEN-BESIUL-1mm",(Užs3!H113/1000)*Užs3!L113,0)+(IF(Užs3!J113="KLIEN-BESIUL-1mm",(Užs3!H113/1000)*Užs3!L113,0)))))</f>
        <v>0</v>
      </c>
      <c r="AK74" s="315">
        <f>SUM(IF(Užs3!F113="KLIEN-BESIUL-2mm",(Užs3!E113/1000)*Užs3!L113,0)+(IF(Užs3!G113="KLIEN-BESIUL-2mm",(Užs3!E113/1000)*Užs3!L113,0)+(IF(Užs3!I113="KLIEN-BESIUL-2mm",(Užs3!H113/1000)*Užs3!L113,0)+(IF(Užs3!J113="KLIEN-BESIUL-2mm",(Užs3!H113/1000)*Užs3!L113,0)))))</f>
        <v>0</v>
      </c>
      <c r="AL74" s="94">
        <f>SUM(IF(Užs3!F113="NE-PL-PVC-04mm",(Užs3!E113/1000)*Užs3!L113,0)+(IF(Užs3!G113="NE-PL-PVC-04mm",(Užs3!E113/1000)*Užs3!L113,0)+(IF(Užs3!I113="NE-PL-PVC-04mm",(Užs3!H113/1000)*Užs3!L113,0)+(IF(Užs3!J113="NE-PL-PVC-04mm",(Užs3!H113/1000)*Užs3!L113,0)))))</f>
        <v>0</v>
      </c>
      <c r="AM74" s="94">
        <f>SUM(IF(Užs3!F113="NE-PL-PVC-06mm",(Užs3!E113/1000)*Užs3!L113,0)+(IF(Užs3!G113="NE-PL-PVC-06mm",(Užs3!E113/1000)*Užs3!L113,0)+(IF(Užs3!I113="NE-PL-PVC-06mm",(Užs3!H113/1000)*Užs3!L113,0)+(IF(Užs3!J113="NE-PL-PVC-06mm",(Užs3!H113/1000)*Užs3!L113,0)))))</f>
        <v>0</v>
      </c>
      <c r="AN74" s="94">
        <f>SUM(IF(Užs3!F113="NE-PL-PVC-08mm",(Užs3!E113/1000)*Užs3!L113,0)+(IF(Užs3!G113="NE-PL-PVC-08mm",(Užs3!E113/1000)*Užs3!L113,0)+(IF(Užs3!I113="NE-PL-PVC-08mm",(Užs3!H113/1000)*Užs3!L113,0)+(IF(Užs3!J113="NE-PL-PVC-08mm",(Užs3!H113/1000)*Užs3!L113,0)))))</f>
        <v>0</v>
      </c>
      <c r="AO74" s="94">
        <f>SUM(IF(Užs3!F113="NE-PL-PVC-1mm",(Užs3!E113/1000)*Užs3!L113,0)+(IF(Užs3!G113="NE-PL-PVC-1mm",(Užs3!E113/1000)*Užs3!L113,0)+(IF(Užs3!I113="NE-PL-PVC-1mm",(Užs3!H113/1000)*Užs3!L113,0)+(IF(Užs3!J113="NE-PL-PVC-1mm",(Užs3!H113/1000)*Užs3!L113,0)))))</f>
        <v>0</v>
      </c>
      <c r="AP74" s="94">
        <f>SUM(IF(Užs3!F113="NE-PL-PVC-2mm",(Užs3!E113/1000)*Užs3!L113,0)+(IF(Užs3!G113="NE-PL-PVC-2mm",(Užs3!E113/1000)*Užs3!L113,0)+(IF(Užs3!I113="NE-PL-PVC-2mm",(Užs3!H113/1000)*Užs3!L113,0)+(IF(Užs3!J113="NE-PL-PVC-2mm",(Užs3!H113/1000)*Užs3!L113,0)))))</f>
        <v>0</v>
      </c>
      <c r="AQ74" s="94">
        <f>SUM(IF(Užs3!F113="NE-PL-PVC-42/2mm",(Užs3!E113/1000)*Užs3!L113,0)+(IF(Užs3!G113="NE-PL-PVC-42/2mm",(Užs3!E113/1000)*Užs3!L113,0)+(IF(Užs3!I113="NE-PL-PVC-42/2mm",(Užs3!H113/1000)*Užs3!L113,0)+(IF(Užs3!J113="NE-PL-PVC-42/2mm",(Užs3!H113/1000)*Užs3!L113,0)))))</f>
        <v>0</v>
      </c>
      <c r="AR74" s="79"/>
    </row>
    <row r="75" spans="1:44" ht="16.8">
      <c r="A75" s="79"/>
      <c r="B75" s="79"/>
      <c r="C75" s="95"/>
      <c r="D75" s="79"/>
      <c r="E75" s="79"/>
      <c r="F75" s="79"/>
      <c r="G75" s="79"/>
      <c r="H75" s="79"/>
      <c r="I75" s="79"/>
      <c r="J75" s="79"/>
      <c r="K75" s="87">
        <v>74</v>
      </c>
      <c r="L75" s="88">
        <f>Užs3!L114</f>
        <v>0</v>
      </c>
      <c r="M75" s="89">
        <f>(Užs3!E114/1000)*(Užs3!H114/1000)*Užs3!L114</f>
        <v>0</v>
      </c>
      <c r="N75" s="90">
        <f>SUM(IF(Užs3!F114="MEL",(Užs3!E114/1000)*Užs3!L114,0)+(IF(Užs3!G114="MEL",(Užs3!E114/1000)*Užs3!L114,0)+(IF(Užs3!I114="MEL",(Užs3!H114/1000)*Užs3!L114,0)+(IF(Užs3!J114="MEL",(Užs3!H114/1000)*Užs3!L114,0)))))</f>
        <v>0</v>
      </c>
      <c r="O75" s="91">
        <f>SUM(IF(Užs3!F114="MEL-BALTAS",(Užs3!E114/1000)*Užs3!L114,0)+(IF(Užs3!G114="MEL-BALTAS",(Užs3!E114/1000)*Užs3!L114,0)+(IF(Užs3!I114="MEL-BALTAS",(Užs3!H114/1000)*Užs3!L114,0)+(IF(Užs3!J114="MEL-BALTAS",(Užs3!H114/1000)*Užs3!L114,0)))))</f>
        <v>0</v>
      </c>
      <c r="P75" s="91">
        <f>SUM(IF(Užs3!F114="MEL-PILKAS",(Užs3!E114/1000)*Užs3!L114,0)+(IF(Užs3!G114="MEL-PILKAS",(Užs3!E114/1000)*Užs3!L114,0)+(IF(Užs3!I114="MEL-PILKAS",(Užs3!H114/1000)*Užs3!L114,0)+(IF(Užs3!J114="MEL-PILKAS",(Užs3!H114/1000)*Užs3!L114,0)))))</f>
        <v>0</v>
      </c>
      <c r="Q75" s="91">
        <f>SUM(IF(Užs3!F114="MEL-KLIENTO",(Užs3!E114/1000)*Užs3!L114,0)+(IF(Užs3!G114="MEL-KLIENTO",(Užs3!E114/1000)*Užs3!L114,0)+(IF(Užs3!I114="MEL-KLIENTO",(Užs3!H114/1000)*Užs3!L114,0)+(IF(Užs3!J114="MEL-KLIENTO",(Užs3!H114/1000)*Užs3!L114,0)))))</f>
        <v>0</v>
      </c>
      <c r="R75" s="91">
        <f>SUM(IF(Užs3!F114="MEL-NE-PL",(Užs3!E114/1000)*Užs3!L114,0)+(IF(Užs3!G114="MEL-NE-PL",(Užs3!E114/1000)*Užs3!L114,0)+(IF(Užs3!I114="MEL-NE-PL",(Užs3!H114/1000)*Užs3!L114,0)+(IF(Užs3!J114="MEL-NE-PL",(Užs3!H114/1000)*Užs3!L114,0)))))</f>
        <v>0</v>
      </c>
      <c r="S75" s="91">
        <f>SUM(IF(Užs3!F114="MEL-40mm",(Užs3!E114/1000)*Užs3!L114,0)+(IF(Užs3!G114="MEL-40mm",(Užs3!E114/1000)*Užs3!L114,0)+(IF(Užs3!I114="MEL-40mm",(Užs3!H114/1000)*Užs3!L114,0)+(IF(Užs3!J114="MEL-40mm",(Užs3!H114/1000)*Užs3!L114,0)))))</f>
        <v>0</v>
      </c>
      <c r="T75" s="92">
        <f>SUM(IF(Užs3!F114="PVC-04mm",(Užs3!E114/1000)*Užs3!L114,0)+(IF(Užs3!G114="PVC-04mm",(Užs3!E114/1000)*Užs3!L114,0)+(IF(Užs3!I114="PVC-04mm",(Užs3!H114/1000)*Užs3!L114,0)+(IF(Užs3!J114="PVC-04mm",(Užs3!H114/1000)*Užs3!L114,0)))))</f>
        <v>0</v>
      </c>
      <c r="U75" s="92">
        <f>SUM(IF(Užs3!F114="PVC-06mm",(Užs3!E114/1000)*Užs3!L114,0)+(IF(Užs3!G114="PVC-06mm",(Užs3!E114/1000)*Užs3!L114,0)+(IF(Užs3!I114="PVC-06mm",(Užs3!H114/1000)*Užs3!L114,0)+(IF(Užs3!J114="PVC-06mm",(Užs3!H114/1000)*Užs3!L114,0)))))</f>
        <v>0</v>
      </c>
      <c r="V75" s="92">
        <f>SUM(IF(Užs3!F114="PVC-08mm",(Užs3!E114/1000)*Užs3!L114,0)+(IF(Užs3!G114="PVC-08mm",(Užs3!E114/1000)*Užs3!L114,0)+(IF(Užs3!I114="PVC-08mm",(Užs3!H114/1000)*Užs3!L114,0)+(IF(Užs3!J114="PVC-08mm",(Užs3!H114/1000)*Užs3!L114,0)))))</f>
        <v>0</v>
      </c>
      <c r="W75" s="92">
        <f>SUM(IF(Užs3!F114="PVC-1mm",(Užs3!E114/1000)*Užs3!L114,0)+(IF(Užs3!G114="PVC-1mm",(Užs3!E114/1000)*Užs3!L114,0)+(IF(Užs3!I114="PVC-1mm",(Užs3!H114/1000)*Užs3!L114,0)+(IF(Užs3!J114="PVC-1mm",(Užs3!H114/1000)*Užs3!L114,0)))))</f>
        <v>0</v>
      </c>
      <c r="X75" s="92">
        <f>SUM(IF(Užs3!F114="PVC-2mm",(Užs3!E114/1000)*Užs3!L114,0)+(IF(Užs3!G114="PVC-2mm",(Užs3!E114/1000)*Užs3!L114,0)+(IF(Užs3!I114="PVC-2mm",(Užs3!H114/1000)*Užs3!L114,0)+(IF(Užs3!J114="PVC-2mm",(Užs3!H114/1000)*Užs3!L114,0)))))</f>
        <v>0</v>
      </c>
      <c r="Y75" s="92">
        <f>SUM(IF(Užs3!F114="PVC-42/2mm",(Užs3!E114/1000)*Užs3!L114,0)+(IF(Užs3!G114="PVC-42/2mm",(Užs3!E114/1000)*Užs3!L114,0)+(IF(Užs3!I114="PVC-42/2mm",(Užs3!H114/1000)*Užs3!L114,0)+(IF(Užs3!J114="PVC-42/2mm",(Užs3!H114/1000)*Užs3!L114,0)))))</f>
        <v>0</v>
      </c>
      <c r="Z75" s="313">
        <f>SUM(IF(Užs3!F114="BESIULIS-08mm",(Užs3!E114/1000)*Užs3!L114,0)+(IF(Užs3!G114="BESIULIS-08mm",(Užs3!E114/1000)*Užs3!L114,0)+(IF(Užs3!I114="BESIULIS-08mm",(Užs3!H114/1000)*Užs3!L114,0)+(IF(Užs3!J114="BESIULIS-08mm",(Užs3!H114/1000)*Užs3!L114,0)))))</f>
        <v>0</v>
      </c>
      <c r="AA75" s="313">
        <f>SUM(IF(Užs3!F114="BESIULIS-1mm",(Užs3!E114/1000)*Užs3!L114,0)+(IF(Užs3!G114="BESIULIS-1mm",(Užs3!E114/1000)*Užs3!L114,0)+(IF(Užs3!I114="BESIULIS-1mm",(Užs3!H114/1000)*Užs3!L114,0)+(IF(Užs3!J114="BESIULIS-1mm",(Užs3!H114/1000)*Užs3!L114,0)))))</f>
        <v>0</v>
      </c>
      <c r="AB75" s="313">
        <f>SUM(IF(Užs3!F114="BESIULIS-2mm",(Užs3!E114/1000)*Užs3!L114,0)+(IF(Užs3!G114="BESIULIS-2mm",(Užs3!E114/1000)*Užs3!L114,0)+(IF(Užs3!I114="BESIULIS-2mm",(Užs3!H114/1000)*Užs3!L114,0)+(IF(Užs3!J114="BESIULIS-2mm",(Užs3!H114/1000)*Užs3!L114,0)))))</f>
        <v>0</v>
      </c>
      <c r="AC75" s="93">
        <f>SUM(IF(Užs3!F114="KLIEN-PVC-04mm",(Užs3!E114/1000)*Užs3!L114,0)+(IF(Užs3!G114="KLIEN-PVC-04mm",(Užs3!E114/1000)*Užs3!L114,0)+(IF(Užs3!I114="KLIEN-PVC-04mm",(Užs3!H114/1000)*Užs3!L114,0)+(IF(Užs3!J114="KLIEN-PVC-04mm",(Užs3!H114/1000)*Užs3!L114,0)))))</f>
        <v>0</v>
      </c>
      <c r="AD75" s="93">
        <f>SUM(IF(Užs3!F114="KLIEN-PVC-06mm",(Užs3!E114/1000)*Užs3!L114,0)+(IF(Užs3!G114="KLIEN-PVC-06mm",(Užs3!E114/1000)*Užs3!L114,0)+(IF(Užs3!I114="KLIEN-PVC-06mm",(Užs3!H114/1000)*Užs3!L114,0)+(IF(Užs3!J114="KLIEN-PVC-06mm",(Užs3!H114/1000)*Užs3!L114,0)))))</f>
        <v>0</v>
      </c>
      <c r="AE75" s="93">
        <f>SUM(IF(Užs3!F114="KLIEN-PVC-08mm",(Užs3!E114/1000)*Užs3!L114,0)+(IF(Užs3!G114="KLIEN-PVC-08mm",(Užs3!E114/1000)*Užs3!L114,0)+(IF(Užs3!I114="KLIEN-PVC-08mm",(Užs3!H114/1000)*Užs3!L114,0)+(IF(Užs3!J114="KLIEN-PVC-08mm",(Užs3!H114/1000)*Užs3!L114,0)))))</f>
        <v>0</v>
      </c>
      <c r="AF75" s="93">
        <f>SUM(IF(Užs3!F114="KLIEN-PVC-1mm",(Užs3!E114/1000)*Užs3!L114,0)+(IF(Užs3!G114="KLIEN-PVC-1mm",(Užs3!E114/1000)*Užs3!L114,0)+(IF(Užs3!I114="KLIEN-PVC-1mm",(Užs3!H114/1000)*Užs3!L114,0)+(IF(Užs3!J114="KLIEN-PVC-1mm",(Užs3!H114/1000)*Užs3!L114,0)))))</f>
        <v>0</v>
      </c>
      <c r="AG75" s="93">
        <f>SUM(IF(Užs3!F114="KLIEN-PVC-2mm",(Užs3!E114/1000)*Užs3!L114,0)+(IF(Užs3!G114="KLIEN-PVC-2mm",(Užs3!E114/1000)*Užs3!L114,0)+(IF(Užs3!I114="KLIEN-PVC-2mm",(Užs3!H114/1000)*Užs3!L114,0)+(IF(Užs3!J114="KLIEN-PVC-2mm",(Užs3!H114/1000)*Užs3!L114,0)))))</f>
        <v>0</v>
      </c>
      <c r="AH75" s="93">
        <f>SUM(IF(Užs3!F114="KLIEN-PVC-42/2mm",(Užs3!E114/1000)*Užs3!L114,0)+(IF(Užs3!G114="KLIEN-PVC-42/2mm",(Užs3!E114/1000)*Užs3!L114,0)+(IF(Užs3!I114="KLIEN-PVC-42/2mm",(Užs3!H114/1000)*Užs3!L114,0)+(IF(Užs3!J114="KLIEN-PVC-42/2mm",(Užs3!H114/1000)*Užs3!L114,0)))))</f>
        <v>0</v>
      </c>
      <c r="AI75" s="315">
        <f>SUM(IF(Užs3!F114="KLIEN-BESIUL-08mm",(Užs3!E114/1000)*Užs3!L114,0)+(IF(Užs3!G114="KLIEN-BESIUL-08mm",(Užs3!E114/1000)*Užs3!L114,0)+(IF(Užs3!I114="KLIEN-BESIUL-08mm",(Užs3!H114/1000)*Užs3!L114,0)+(IF(Užs3!J114="KLIEN-BESIUL-08mm",(Užs3!H114/1000)*Užs3!L114,0)))))</f>
        <v>0</v>
      </c>
      <c r="AJ75" s="315">
        <f>SUM(IF(Užs3!F114="KLIEN-BESIUL-1mm",(Užs3!E114/1000)*Užs3!L114,0)+(IF(Užs3!G114="KLIEN-BESIUL-1mm",(Užs3!E114/1000)*Užs3!L114,0)+(IF(Užs3!I114="KLIEN-BESIUL-1mm",(Užs3!H114/1000)*Užs3!L114,0)+(IF(Užs3!J114="KLIEN-BESIUL-1mm",(Užs3!H114/1000)*Užs3!L114,0)))))</f>
        <v>0</v>
      </c>
      <c r="AK75" s="315">
        <f>SUM(IF(Užs3!F114="KLIEN-BESIUL-2mm",(Užs3!E114/1000)*Užs3!L114,0)+(IF(Užs3!G114="KLIEN-BESIUL-2mm",(Užs3!E114/1000)*Užs3!L114,0)+(IF(Užs3!I114="KLIEN-BESIUL-2mm",(Užs3!H114/1000)*Užs3!L114,0)+(IF(Užs3!J114="KLIEN-BESIUL-2mm",(Užs3!H114/1000)*Užs3!L114,0)))))</f>
        <v>0</v>
      </c>
      <c r="AL75" s="94">
        <f>SUM(IF(Užs3!F114="NE-PL-PVC-04mm",(Užs3!E114/1000)*Užs3!L114,0)+(IF(Užs3!G114="NE-PL-PVC-04mm",(Užs3!E114/1000)*Užs3!L114,0)+(IF(Užs3!I114="NE-PL-PVC-04mm",(Užs3!H114/1000)*Užs3!L114,0)+(IF(Užs3!J114="NE-PL-PVC-04mm",(Užs3!H114/1000)*Užs3!L114,0)))))</f>
        <v>0</v>
      </c>
      <c r="AM75" s="94">
        <f>SUM(IF(Užs3!F114="NE-PL-PVC-06mm",(Užs3!E114/1000)*Užs3!L114,0)+(IF(Užs3!G114="NE-PL-PVC-06mm",(Užs3!E114/1000)*Užs3!L114,0)+(IF(Užs3!I114="NE-PL-PVC-06mm",(Užs3!H114/1000)*Užs3!L114,0)+(IF(Užs3!J114="NE-PL-PVC-06mm",(Užs3!H114/1000)*Užs3!L114,0)))))</f>
        <v>0</v>
      </c>
      <c r="AN75" s="94">
        <f>SUM(IF(Užs3!F114="NE-PL-PVC-08mm",(Užs3!E114/1000)*Užs3!L114,0)+(IF(Užs3!G114="NE-PL-PVC-08mm",(Užs3!E114/1000)*Užs3!L114,0)+(IF(Užs3!I114="NE-PL-PVC-08mm",(Užs3!H114/1000)*Užs3!L114,0)+(IF(Užs3!J114="NE-PL-PVC-08mm",(Užs3!H114/1000)*Užs3!L114,0)))))</f>
        <v>0</v>
      </c>
      <c r="AO75" s="94">
        <f>SUM(IF(Užs3!F114="NE-PL-PVC-1mm",(Užs3!E114/1000)*Užs3!L114,0)+(IF(Užs3!G114="NE-PL-PVC-1mm",(Užs3!E114/1000)*Užs3!L114,0)+(IF(Užs3!I114="NE-PL-PVC-1mm",(Užs3!H114/1000)*Užs3!L114,0)+(IF(Užs3!J114="NE-PL-PVC-1mm",(Užs3!H114/1000)*Užs3!L114,0)))))</f>
        <v>0</v>
      </c>
      <c r="AP75" s="94">
        <f>SUM(IF(Užs3!F114="NE-PL-PVC-2mm",(Užs3!E114/1000)*Užs3!L114,0)+(IF(Užs3!G114="NE-PL-PVC-2mm",(Užs3!E114/1000)*Užs3!L114,0)+(IF(Užs3!I114="NE-PL-PVC-2mm",(Užs3!H114/1000)*Užs3!L114,0)+(IF(Užs3!J114="NE-PL-PVC-2mm",(Užs3!H114/1000)*Užs3!L114,0)))))</f>
        <v>0</v>
      </c>
      <c r="AQ75" s="94">
        <f>SUM(IF(Užs3!F114="NE-PL-PVC-42/2mm",(Užs3!E114/1000)*Užs3!L114,0)+(IF(Užs3!G114="NE-PL-PVC-42/2mm",(Užs3!E114/1000)*Užs3!L114,0)+(IF(Užs3!I114="NE-PL-PVC-42/2mm",(Užs3!H114/1000)*Užs3!L114,0)+(IF(Užs3!J114="NE-PL-PVC-42/2mm",(Užs3!H114/1000)*Užs3!L114,0)))))</f>
        <v>0</v>
      </c>
      <c r="AR75" s="79"/>
    </row>
    <row r="76" spans="1:44" ht="16.8">
      <c r="A76" s="79"/>
      <c r="B76" s="79"/>
      <c r="C76" s="95"/>
      <c r="D76" s="79"/>
      <c r="E76" s="79"/>
      <c r="F76" s="79"/>
      <c r="G76" s="79"/>
      <c r="H76" s="79"/>
      <c r="I76" s="79"/>
      <c r="J76" s="79"/>
      <c r="K76" s="87">
        <v>75</v>
      </c>
      <c r="L76" s="88">
        <f>Užs3!L115</f>
        <v>0</v>
      </c>
      <c r="M76" s="89">
        <f>(Užs3!E115/1000)*(Užs3!H115/1000)*Užs3!L115</f>
        <v>0</v>
      </c>
      <c r="N76" s="90">
        <f>SUM(IF(Užs3!F115="MEL",(Užs3!E115/1000)*Užs3!L115,0)+(IF(Užs3!G115="MEL",(Užs3!E115/1000)*Užs3!L115,0)+(IF(Užs3!I115="MEL",(Užs3!H115/1000)*Užs3!L115,0)+(IF(Užs3!J115="MEL",(Užs3!H115/1000)*Užs3!L115,0)))))</f>
        <v>0</v>
      </c>
      <c r="O76" s="91">
        <f>SUM(IF(Užs3!F115="MEL-BALTAS",(Užs3!E115/1000)*Užs3!L115,0)+(IF(Užs3!G115="MEL-BALTAS",(Užs3!E115/1000)*Užs3!L115,0)+(IF(Užs3!I115="MEL-BALTAS",(Užs3!H115/1000)*Užs3!L115,0)+(IF(Užs3!J115="MEL-BALTAS",(Užs3!H115/1000)*Užs3!L115,0)))))</f>
        <v>0</v>
      </c>
      <c r="P76" s="91">
        <f>SUM(IF(Užs3!F115="MEL-PILKAS",(Užs3!E115/1000)*Užs3!L115,0)+(IF(Užs3!G115="MEL-PILKAS",(Užs3!E115/1000)*Užs3!L115,0)+(IF(Užs3!I115="MEL-PILKAS",(Užs3!H115/1000)*Užs3!L115,0)+(IF(Užs3!J115="MEL-PILKAS",(Užs3!H115/1000)*Užs3!L115,0)))))</f>
        <v>0</v>
      </c>
      <c r="Q76" s="91">
        <f>SUM(IF(Užs3!F115="MEL-KLIENTO",(Užs3!E115/1000)*Užs3!L115,0)+(IF(Užs3!G115="MEL-KLIENTO",(Užs3!E115/1000)*Užs3!L115,0)+(IF(Užs3!I115="MEL-KLIENTO",(Užs3!H115/1000)*Užs3!L115,0)+(IF(Užs3!J115="MEL-KLIENTO",(Užs3!H115/1000)*Užs3!L115,0)))))</f>
        <v>0</v>
      </c>
      <c r="R76" s="91">
        <f>SUM(IF(Užs3!F115="MEL-NE-PL",(Užs3!E115/1000)*Užs3!L115,0)+(IF(Užs3!G115="MEL-NE-PL",(Užs3!E115/1000)*Užs3!L115,0)+(IF(Užs3!I115="MEL-NE-PL",(Užs3!H115/1000)*Užs3!L115,0)+(IF(Užs3!J115="MEL-NE-PL",(Užs3!H115/1000)*Užs3!L115,0)))))</f>
        <v>0</v>
      </c>
      <c r="S76" s="91">
        <f>SUM(IF(Užs3!F115="MEL-40mm",(Užs3!E115/1000)*Užs3!L115,0)+(IF(Užs3!G115="MEL-40mm",(Užs3!E115/1000)*Užs3!L115,0)+(IF(Užs3!I115="MEL-40mm",(Užs3!H115/1000)*Užs3!L115,0)+(IF(Užs3!J115="MEL-40mm",(Užs3!H115/1000)*Užs3!L115,0)))))</f>
        <v>0</v>
      </c>
      <c r="T76" s="92">
        <f>SUM(IF(Užs3!F115="PVC-04mm",(Užs3!E115/1000)*Užs3!L115,0)+(IF(Užs3!G115="PVC-04mm",(Užs3!E115/1000)*Užs3!L115,0)+(IF(Užs3!I115="PVC-04mm",(Užs3!H115/1000)*Užs3!L115,0)+(IF(Užs3!J115="PVC-04mm",(Užs3!H115/1000)*Užs3!L115,0)))))</f>
        <v>0</v>
      </c>
      <c r="U76" s="92">
        <f>SUM(IF(Užs3!F115="PVC-06mm",(Užs3!E115/1000)*Užs3!L115,0)+(IF(Užs3!G115="PVC-06mm",(Užs3!E115/1000)*Užs3!L115,0)+(IF(Užs3!I115="PVC-06mm",(Užs3!H115/1000)*Užs3!L115,0)+(IF(Užs3!J115="PVC-06mm",(Užs3!H115/1000)*Užs3!L115,0)))))</f>
        <v>0</v>
      </c>
      <c r="V76" s="92">
        <f>SUM(IF(Užs3!F115="PVC-08mm",(Užs3!E115/1000)*Užs3!L115,0)+(IF(Užs3!G115="PVC-08mm",(Užs3!E115/1000)*Užs3!L115,0)+(IF(Užs3!I115="PVC-08mm",(Užs3!H115/1000)*Užs3!L115,0)+(IF(Užs3!J115="PVC-08mm",(Užs3!H115/1000)*Užs3!L115,0)))))</f>
        <v>0</v>
      </c>
      <c r="W76" s="92">
        <f>SUM(IF(Užs3!F115="PVC-1mm",(Užs3!E115/1000)*Užs3!L115,0)+(IF(Užs3!G115="PVC-1mm",(Užs3!E115/1000)*Užs3!L115,0)+(IF(Užs3!I115="PVC-1mm",(Užs3!H115/1000)*Užs3!L115,0)+(IF(Užs3!J115="PVC-1mm",(Užs3!H115/1000)*Užs3!L115,0)))))</f>
        <v>0</v>
      </c>
      <c r="X76" s="92">
        <f>SUM(IF(Užs3!F115="PVC-2mm",(Užs3!E115/1000)*Užs3!L115,0)+(IF(Užs3!G115="PVC-2mm",(Užs3!E115/1000)*Užs3!L115,0)+(IF(Užs3!I115="PVC-2mm",(Užs3!H115/1000)*Užs3!L115,0)+(IF(Užs3!J115="PVC-2mm",(Užs3!H115/1000)*Užs3!L115,0)))))</f>
        <v>0</v>
      </c>
      <c r="Y76" s="92">
        <f>SUM(IF(Užs3!F115="PVC-42/2mm",(Užs3!E115/1000)*Užs3!L115,0)+(IF(Užs3!G115="PVC-42/2mm",(Užs3!E115/1000)*Užs3!L115,0)+(IF(Užs3!I115="PVC-42/2mm",(Užs3!H115/1000)*Užs3!L115,0)+(IF(Užs3!J115="PVC-42/2mm",(Užs3!H115/1000)*Užs3!L115,0)))))</f>
        <v>0</v>
      </c>
      <c r="Z76" s="313">
        <f>SUM(IF(Užs3!F115="BESIULIS-08mm",(Užs3!E115/1000)*Užs3!L115,0)+(IF(Užs3!G115="BESIULIS-08mm",(Užs3!E115/1000)*Užs3!L115,0)+(IF(Užs3!I115="BESIULIS-08mm",(Užs3!H115/1000)*Užs3!L115,0)+(IF(Užs3!J115="BESIULIS-08mm",(Užs3!H115/1000)*Užs3!L115,0)))))</f>
        <v>0</v>
      </c>
      <c r="AA76" s="313">
        <f>SUM(IF(Užs3!F115="BESIULIS-1mm",(Užs3!E115/1000)*Užs3!L115,0)+(IF(Užs3!G115="BESIULIS-1mm",(Užs3!E115/1000)*Užs3!L115,0)+(IF(Užs3!I115="BESIULIS-1mm",(Užs3!H115/1000)*Užs3!L115,0)+(IF(Užs3!J115="BESIULIS-1mm",(Užs3!H115/1000)*Užs3!L115,0)))))</f>
        <v>0</v>
      </c>
      <c r="AB76" s="313">
        <f>SUM(IF(Užs3!F115="BESIULIS-2mm",(Užs3!E115/1000)*Užs3!L115,0)+(IF(Užs3!G115="BESIULIS-2mm",(Užs3!E115/1000)*Užs3!L115,0)+(IF(Užs3!I115="BESIULIS-2mm",(Užs3!H115/1000)*Užs3!L115,0)+(IF(Užs3!J115="BESIULIS-2mm",(Užs3!H115/1000)*Užs3!L115,0)))))</f>
        <v>0</v>
      </c>
      <c r="AC76" s="93">
        <f>SUM(IF(Užs3!F115="KLIEN-PVC-04mm",(Užs3!E115/1000)*Užs3!L115,0)+(IF(Užs3!G115="KLIEN-PVC-04mm",(Užs3!E115/1000)*Užs3!L115,0)+(IF(Užs3!I115="KLIEN-PVC-04mm",(Užs3!H115/1000)*Užs3!L115,0)+(IF(Užs3!J115="KLIEN-PVC-04mm",(Užs3!H115/1000)*Užs3!L115,0)))))</f>
        <v>0</v>
      </c>
      <c r="AD76" s="93">
        <f>SUM(IF(Užs3!F115="KLIEN-PVC-06mm",(Užs3!E115/1000)*Užs3!L115,0)+(IF(Užs3!G115="KLIEN-PVC-06mm",(Užs3!E115/1000)*Užs3!L115,0)+(IF(Užs3!I115="KLIEN-PVC-06mm",(Užs3!H115/1000)*Užs3!L115,0)+(IF(Užs3!J115="KLIEN-PVC-06mm",(Užs3!H115/1000)*Užs3!L115,0)))))</f>
        <v>0</v>
      </c>
      <c r="AE76" s="93">
        <f>SUM(IF(Užs3!F115="KLIEN-PVC-08mm",(Užs3!E115/1000)*Užs3!L115,0)+(IF(Užs3!G115="KLIEN-PVC-08mm",(Užs3!E115/1000)*Užs3!L115,0)+(IF(Užs3!I115="KLIEN-PVC-08mm",(Užs3!H115/1000)*Užs3!L115,0)+(IF(Užs3!J115="KLIEN-PVC-08mm",(Užs3!H115/1000)*Užs3!L115,0)))))</f>
        <v>0</v>
      </c>
      <c r="AF76" s="93">
        <f>SUM(IF(Užs3!F115="KLIEN-PVC-1mm",(Užs3!E115/1000)*Užs3!L115,0)+(IF(Užs3!G115="KLIEN-PVC-1mm",(Užs3!E115/1000)*Užs3!L115,0)+(IF(Užs3!I115="KLIEN-PVC-1mm",(Užs3!H115/1000)*Užs3!L115,0)+(IF(Užs3!J115="KLIEN-PVC-1mm",(Užs3!H115/1000)*Užs3!L115,0)))))</f>
        <v>0</v>
      </c>
      <c r="AG76" s="93">
        <f>SUM(IF(Užs3!F115="KLIEN-PVC-2mm",(Užs3!E115/1000)*Užs3!L115,0)+(IF(Užs3!G115="KLIEN-PVC-2mm",(Užs3!E115/1000)*Užs3!L115,0)+(IF(Užs3!I115="KLIEN-PVC-2mm",(Užs3!H115/1000)*Užs3!L115,0)+(IF(Užs3!J115="KLIEN-PVC-2mm",(Užs3!H115/1000)*Užs3!L115,0)))))</f>
        <v>0</v>
      </c>
      <c r="AH76" s="93">
        <f>SUM(IF(Užs3!F115="KLIEN-PVC-42/2mm",(Užs3!E115/1000)*Užs3!L115,0)+(IF(Užs3!G115="KLIEN-PVC-42/2mm",(Užs3!E115/1000)*Užs3!L115,0)+(IF(Užs3!I115="KLIEN-PVC-42/2mm",(Užs3!H115/1000)*Užs3!L115,0)+(IF(Užs3!J115="KLIEN-PVC-42/2mm",(Užs3!H115/1000)*Užs3!L115,0)))))</f>
        <v>0</v>
      </c>
      <c r="AI76" s="315">
        <f>SUM(IF(Užs3!F115="KLIEN-BESIUL-08mm",(Užs3!E115/1000)*Užs3!L115,0)+(IF(Užs3!G115="KLIEN-BESIUL-08mm",(Užs3!E115/1000)*Užs3!L115,0)+(IF(Užs3!I115="KLIEN-BESIUL-08mm",(Užs3!H115/1000)*Užs3!L115,0)+(IF(Užs3!J115="KLIEN-BESIUL-08mm",(Užs3!H115/1000)*Užs3!L115,0)))))</f>
        <v>0</v>
      </c>
      <c r="AJ76" s="315">
        <f>SUM(IF(Užs3!F115="KLIEN-BESIUL-1mm",(Užs3!E115/1000)*Užs3!L115,0)+(IF(Užs3!G115="KLIEN-BESIUL-1mm",(Užs3!E115/1000)*Užs3!L115,0)+(IF(Užs3!I115="KLIEN-BESIUL-1mm",(Užs3!H115/1000)*Užs3!L115,0)+(IF(Užs3!J115="KLIEN-BESIUL-1mm",(Užs3!H115/1000)*Užs3!L115,0)))))</f>
        <v>0</v>
      </c>
      <c r="AK76" s="315">
        <f>SUM(IF(Užs3!F115="KLIEN-BESIUL-2mm",(Užs3!E115/1000)*Užs3!L115,0)+(IF(Užs3!G115="KLIEN-BESIUL-2mm",(Užs3!E115/1000)*Užs3!L115,0)+(IF(Užs3!I115="KLIEN-BESIUL-2mm",(Užs3!H115/1000)*Užs3!L115,0)+(IF(Užs3!J115="KLIEN-BESIUL-2mm",(Užs3!H115/1000)*Užs3!L115,0)))))</f>
        <v>0</v>
      </c>
      <c r="AL76" s="94">
        <f>SUM(IF(Užs3!F115="NE-PL-PVC-04mm",(Užs3!E115/1000)*Užs3!L115,0)+(IF(Užs3!G115="NE-PL-PVC-04mm",(Užs3!E115/1000)*Užs3!L115,0)+(IF(Užs3!I115="NE-PL-PVC-04mm",(Užs3!H115/1000)*Užs3!L115,0)+(IF(Užs3!J115="NE-PL-PVC-04mm",(Užs3!H115/1000)*Užs3!L115,0)))))</f>
        <v>0</v>
      </c>
      <c r="AM76" s="94">
        <f>SUM(IF(Užs3!F115="NE-PL-PVC-06mm",(Užs3!E115/1000)*Užs3!L115,0)+(IF(Užs3!G115="NE-PL-PVC-06mm",(Užs3!E115/1000)*Užs3!L115,0)+(IF(Užs3!I115="NE-PL-PVC-06mm",(Užs3!H115/1000)*Užs3!L115,0)+(IF(Užs3!J115="NE-PL-PVC-06mm",(Užs3!H115/1000)*Užs3!L115,0)))))</f>
        <v>0</v>
      </c>
      <c r="AN76" s="94">
        <f>SUM(IF(Užs3!F115="NE-PL-PVC-08mm",(Užs3!E115/1000)*Užs3!L115,0)+(IF(Užs3!G115="NE-PL-PVC-08mm",(Užs3!E115/1000)*Užs3!L115,0)+(IF(Užs3!I115="NE-PL-PVC-08mm",(Užs3!H115/1000)*Užs3!L115,0)+(IF(Užs3!J115="NE-PL-PVC-08mm",(Užs3!H115/1000)*Užs3!L115,0)))))</f>
        <v>0</v>
      </c>
      <c r="AO76" s="94">
        <f>SUM(IF(Užs3!F115="NE-PL-PVC-1mm",(Užs3!E115/1000)*Užs3!L115,0)+(IF(Užs3!G115="NE-PL-PVC-1mm",(Užs3!E115/1000)*Užs3!L115,0)+(IF(Užs3!I115="NE-PL-PVC-1mm",(Užs3!H115/1000)*Užs3!L115,0)+(IF(Užs3!J115="NE-PL-PVC-1mm",(Užs3!H115/1000)*Užs3!L115,0)))))</f>
        <v>0</v>
      </c>
      <c r="AP76" s="94">
        <f>SUM(IF(Užs3!F115="NE-PL-PVC-2mm",(Užs3!E115/1000)*Užs3!L115,0)+(IF(Užs3!G115="NE-PL-PVC-2mm",(Užs3!E115/1000)*Užs3!L115,0)+(IF(Užs3!I115="NE-PL-PVC-2mm",(Užs3!H115/1000)*Užs3!L115,0)+(IF(Užs3!J115="NE-PL-PVC-2mm",(Užs3!H115/1000)*Užs3!L115,0)))))</f>
        <v>0</v>
      </c>
      <c r="AQ76" s="94">
        <f>SUM(IF(Užs3!F115="NE-PL-PVC-42/2mm",(Užs3!E115/1000)*Užs3!L115,0)+(IF(Užs3!G115="NE-PL-PVC-42/2mm",(Užs3!E115/1000)*Užs3!L115,0)+(IF(Užs3!I115="NE-PL-PVC-42/2mm",(Užs3!H115/1000)*Užs3!L115,0)+(IF(Užs3!J115="NE-PL-PVC-42/2mm",(Užs3!H115/1000)*Užs3!L115,0)))))</f>
        <v>0</v>
      </c>
      <c r="AR76" s="79"/>
    </row>
    <row r="77" spans="1:44" ht="16.8">
      <c r="A77" s="79"/>
      <c r="B77" s="79"/>
      <c r="C77" s="95"/>
      <c r="D77" s="79"/>
      <c r="E77" s="79"/>
      <c r="F77" s="79"/>
      <c r="G77" s="79"/>
      <c r="H77" s="79"/>
      <c r="I77" s="79"/>
      <c r="J77" s="79"/>
      <c r="K77" s="87">
        <v>76</v>
      </c>
      <c r="L77" s="88">
        <f>Užs3!L116</f>
        <v>0</v>
      </c>
      <c r="M77" s="89">
        <f>(Užs3!E116/1000)*(Užs3!H116/1000)*Užs3!L116</f>
        <v>0</v>
      </c>
      <c r="N77" s="90">
        <f>SUM(IF(Užs3!F116="MEL",(Užs3!E116/1000)*Užs3!L116,0)+(IF(Užs3!G116="MEL",(Užs3!E116/1000)*Užs3!L116,0)+(IF(Užs3!I116="MEL",(Užs3!H116/1000)*Užs3!L116,0)+(IF(Užs3!J116="MEL",(Užs3!H116/1000)*Užs3!L116,0)))))</f>
        <v>0</v>
      </c>
      <c r="O77" s="91">
        <f>SUM(IF(Užs3!F116="MEL-BALTAS",(Užs3!E116/1000)*Užs3!L116,0)+(IF(Užs3!G116="MEL-BALTAS",(Užs3!E116/1000)*Užs3!L116,0)+(IF(Užs3!I116="MEL-BALTAS",(Užs3!H116/1000)*Užs3!L116,0)+(IF(Užs3!J116="MEL-BALTAS",(Užs3!H116/1000)*Užs3!L116,0)))))</f>
        <v>0</v>
      </c>
      <c r="P77" s="91">
        <f>SUM(IF(Užs3!F116="MEL-PILKAS",(Užs3!E116/1000)*Užs3!L116,0)+(IF(Užs3!G116="MEL-PILKAS",(Užs3!E116/1000)*Užs3!L116,0)+(IF(Užs3!I116="MEL-PILKAS",(Užs3!H116/1000)*Užs3!L116,0)+(IF(Užs3!J116="MEL-PILKAS",(Užs3!H116/1000)*Užs3!L116,0)))))</f>
        <v>0</v>
      </c>
      <c r="Q77" s="91">
        <f>SUM(IF(Užs3!F116="MEL-KLIENTO",(Užs3!E116/1000)*Užs3!L116,0)+(IF(Užs3!G116="MEL-KLIENTO",(Užs3!E116/1000)*Užs3!L116,0)+(IF(Užs3!I116="MEL-KLIENTO",(Užs3!H116/1000)*Užs3!L116,0)+(IF(Užs3!J116="MEL-KLIENTO",(Užs3!H116/1000)*Užs3!L116,0)))))</f>
        <v>0</v>
      </c>
      <c r="R77" s="91">
        <f>SUM(IF(Užs3!F116="MEL-NE-PL",(Užs3!E116/1000)*Užs3!L116,0)+(IF(Užs3!G116="MEL-NE-PL",(Užs3!E116/1000)*Užs3!L116,0)+(IF(Užs3!I116="MEL-NE-PL",(Užs3!H116/1000)*Užs3!L116,0)+(IF(Užs3!J116="MEL-NE-PL",(Užs3!H116/1000)*Užs3!L116,0)))))</f>
        <v>0</v>
      </c>
      <c r="S77" s="91">
        <f>SUM(IF(Užs3!F116="MEL-40mm",(Užs3!E116/1000)*Užs3!L116,0)+(IF(Užs3!G116="MEL-40mm",(Užs3!E116/1000)*Užs3!L116,0)+(IF(Užs3!I116="MEL-40mm",(Užs3!H116/1000)*Užs3!L116,0)+(IF(Užs3!J116="MEL-40mm",(Užs3!H116/1000)*Užs3!L116,0)))))</f>
        <v>0</v>
      </c>
      <c r="T77" s="92">
        <f>SUM(IF(Užs3!F116="PVC-04mm",(Užs3!E116/1000)*Užs3!L116,0)+(IF(Užs3!G116="PVC-04mm",(Užs3!E116/1000)*Užs3!L116,0)+(IF(Užs3!I116="PVC-04mm",(Užs3!H116/1000)*Užs3!L116,0)+(IF(Užs3!J116="PVC-04mm",(Užs3!H116/1000)*Užs3!L116,0)))))</f>
        <v>0</v>
      </c>
      <c r="U77" s="92">
        <f>SUM(IF(Užs3!F116="PVC-06mm",(Užs3!E116/1000)*Užs3!L116,0)+(IF(Užs3!G116="PVC-06mm",(Užs3!E116/1000)*Užs3!L116,0)+(IF(Užs3!I116="PVC-06mm",(Užs3!H116/1000)*Užs3!L116,0)+(IF(Užs3!J116="PVC-06mm",(Užs3!H116/1000)*Užs3!L116,0)))))</f>
        <v>0</v>
      </c>
      <c r="V77" s="92">
        <f>SUM(IF(Užs3!F116="PVC-08mm",(Užs3!E116/1000)*Užs3!L116,0)+(IF(Užs3!G116="PVC-08mm",(Užs3!E116/1000)*Užs3!L116,0)+(IF(Užs3!I116="PVC-08mm",(Užs3!H116/1000)*Užs3!L116,0)+(IF(Užs3!J116="PVC-08mm",(Užs3!H116/1000)*Užs3!L116,0)))))</f>
        <v>0</v>
      </c>
      <c r="W77" s="92">
        <f>SUM(IF(Užs3!F116="PVC-1mm",(Užs3!E116/1000)*Užs3!L116,0)+(IF(Užs3!G116="PVC-1mm",(Užs3!E116/1000)*Užs3!L116,0)+(IF(Užs3!I116="PVC-1mm",(Užs3!H116/1000)*Užs3!L116,0)+(IF(Užs3!J116="PVC-1mm",(Užs3!H116/1000)*Užs3!L116,0)))))</f>
        <v>0</v>
      </c>
      <c r="X77" s="92">
        <f>SUM(IF(Užs3!F116="PVC-2mm",(Užs3!E116/1000)*Užs3!L116,0)+(IF(Užs3!G116="PVC-2mm",(Užs3!E116/1000)*Užs3!L116,0)+(IF(Užs3!I116="PVC-2mm",(Užs3!H116/1000)*Užs3!L116,0)+(IF(Užs3!J116="PVC-2mm",(Užs3!H116/1000)*Užs3!L116,0)))))</f>
        <v>0</v>
      </c>
      <c r="Y77" s="92">
        <f>SUM(IF(Užs3!F116="PVC-42/2mm",(Užs3!E116/1000)*Užs3!L116,0)+(IF(Užs3!G116="PVC-42/2mm",(Užs3!E116/1000)*Užs3!L116,0)+(IF(Užs3!I116="PVC-42/2mm",(Užs3!H116/1000)*Užs3!L116,0)+(IF(Užs3!J116="PVC-42/2mm",(Užs3!H116/1000)*Užs3!L116,0)))))</f>
        <v>0</v>
      </c>
      <c r="Z77" s="313">
        <f>SUM(IF(Užs3!F116="BESIULIS-08mm",(Užs3!E116/1000)*Užs3!L116,0)+(IF(Užs3!G116="BESIULIS-08mm",(Užs3!E116/1000)*Užs3!L116,0)+(IF(Užs3!I116="BESIULIS-08mm",(Užs3!H116/1000)*Užs3!L116,0)+(IF(Užs3!J116="BESIULIS-08mm",(Užs3!H116/1000)*Užs3!L116,0)))))</f>
        <v>0</v>
      </c>
      <c r="AA77" s="313">
        <f>SUM(IF(Užs3!F116="BESIULIS-1mm",(Užs3!E116/1000)*Užs3!L116,0)+(IF(Užs3!G116="BESIULIS-1mm",(Užs3!E116/1000)*Užs3!L116,0)+(IF(Užs3!I116="BESIULIS-1mm",(Užs3!H116/1000)*Užs3!L116,0)+(IF(Užs3!J116="BESIULIS-1mm",(Užs3!H116/1000)*Užs3!L116,0)))))</f>
        <v>0</v>
      </c>
      <c r="AB77" s="313">
        <f>SUM(IF(Užs3!F116="BESIULIS-2mm",(Užs3!E116/1000)*Užs3!L116,0)+(IF(Užs3!G116="BESIULIS-2mm",(Užs3!E116/1000)*Užs3!L116,0)+(IF(Užs3!I116="BESIULIS-2mm",(Užs3!H116/1000)*Užs3!L116,0)+(IF(Užs3!J116="BESIULIS-2mm",(Užs3!H116/1000)*Užs3!L116,0)))))</f>
        <v>0</v>
      </c>
      <c r="AC77" s="93">
        <f>SUM(IF(Užs3!F116="KLIEN-PVC-04mm",(Užs3!E116/1000)*Užs3!L116,0)+(IF(Užs3!G116="KLIEN-PVC-04mm",(Užs3!E116/1000)*Užs3!L116,0)+(IF(Užs3!I116="KLIEN-PVC-04mm",(Užs3!H116/1000)*Užs3!L116,0)+(IF(Užs3!J116="KLIEN-PVC-04mm",(Užs3!H116/1000)*Užs3!L116,0)))))</f>
        <v>0</v>
      </c>
      <c r="AD77" s="93">
        <f>SUM(IF(Užs3!F116="KLIEN-PVC-06mm",(Užs3!E116/1000)*Užs3!L116,0)+(IF(Užs3!G116="KLIEN-PVC-06mm",(Užs3!E116/1000)*Užs3!L116,0)+(IF(Užs3!I116="KLIEN-PVC-06mm",(Užs3!H116/1000)*Užs3!L116,0)+(IF(Užs3!J116="KLIEN-PVC-06mm",(Užs3!H116/1000)*Užs3!L116,0)))))</f>
        <v>0</v>
      </c>
      <c r="AE77" s="93">
        <f>SUM(IF(Užs3!F116="KLIEN-PVC-08mm",(Užs3!E116/1000)*Užs3!L116,0)+(IF(Užs3!G116="KLIEN-PVC-08mm",(Užs3!E116/1000)*Užs3!L116,0)+(IF(Užs3!I116="KLIEN-PVC-08mm",(Užs3!H116/1000)*Užs3!L116,0)+(IF(Užs3!J116="KLIEN-PVC-08mm",(Užs3!H116/1000)*Užs3!L116,0)))))</f>
        <v>0</v>
      </c>
      <c r="AF77" s="93">
        <f>SUM(IF(Užs3!F116="KLIEN-PVC-1mm",(Užs3!E116/1000)*Užs3!L116,0)+(IF(Užs3!G116="KLIEN-PVC-1mm",(Užs3!E116/1000)*Užs3!L116,0)+(IF(Užs3!I116="KLIEN-PVC-1mm",(Užs3!H116/1000)*Užs3!L116,0)+(IF(Užs3!J116="KLIEN-PVC-1mm",(Užs3!H116/1000)*Užs3!L116,0)))))</f>
        <v>0</v>
      </c>
      <c r="AG77" s="93">
        <f>SUM(IF(Užs3!F116="KLIEN-PVC-2mm",(Užs3!E116/1000)*Užs3!L116,0)+(IF(Užs3!G116="KLIEN-PVC-2mm",(Užs3!E116/1000)*Užs3!L116,0)+(IF(Užs3!I116="KLIEN-PVC-2mm",(Užs3!H116/1000)*Užs3!L116,0)+(IF(Užs3!J116="KLIEN-PVC-2mm",(Užs3!H116/1000)*Užs3!L116,0)))))</f>
        <v>0</v>
      </c>
      <c r="AH77" s="93">
        <f>SUM(IF(Užs3!F116="KLIEN-PVC-42/2mm",(Užs3!E116/1000)*Užs3!L116,0)+(IF(Užs3!G116="KLIEN-PVC-42/2mm",(Užs3!E116/1000)*Užs3!L116,0)+(IF(Užs3!I116="KLIEN-PVC-42/2mm",(Užs3!H116/1000)*Užs3!L116,0)+(IF(Užs3!J116="KLIEN-PVC-42/2mm",(Užs3!H116/1000)*Užs3!L116,0)))))</f>
        <v>0</v>
      </c>
      <c r="AI77" s="315">
        <f>SUM(IF(Užs3!F116="KLIEN-BESIUL-08mm",(Užs3!E116/1000)*Užs3!L116,0)+(IF(Užs3!G116="KLIEN-BESIUL-08mm",(Užs3!E116/1000)*Užs3!L116,0)+(IF(Užs3!I116="KLIEN-BESIUL-08mm",(Užs3!H116/1000)*Užs3!L116,0)+(IF(Užs3!J116="KLIEN-BESIUL-08mm",(Užs3!H116/1000)*Užs3!L116,0)))))</f>
        <v>0</v>
      </c>
      <c r="AJ77" s="315">
        <f>SUM(IF(Užs3!F116="KLIEN-BESIUL-1mm",(Užs3!E116/1000)*Užs3!L116,0)+(IF(Užs3!G116="KLIEN-BESIUL-1mm",(Užs3!E116/1000)*Užs3!L116,0)+(IF(Užs3!I116="KLIEN-BESIUL-1mm",(Užs3!H116/1000)*Užs3!L116,0)+(IF(Užs3!J116="KLIEN-BESIUL-1mm",(Užs3!H116/1000)*Užs3!L116,0)))))</f>
        <v>0</v>
      </c>
      <c r="AK77" s="315">
        <f>SUM(IF(Užs3!F116="KLIEN-BESIUL-2mm",(Užs3!E116/1000)*Užs3!L116,0)+(IF(Užs3!G116="KLIEN-BESIUL-2mm",(Užs3!E116/1000)*Užs3!L116,0)+(IF(Užs3!I116="KLIEN-BESIUL-2mm",(Užs3!H116/1000)*Užs3!L116,0)+(IF(Užs3!J116="KLIEN-BESIUL-2mm",(Užs3!H116/1000)*Užs3!L116,0)))))</f>
        <v>0</v>
      </c>
      <c r="AL77" s="94">
        <f>SUM(IF(Užs3!F116="NE-PL-PVC-04mm",(Užs3!E116/1000)*Užs3!L116,0)+(IF(Užs3!G116="NE-PL-PVC-04mm",(Užs3!E116/1000)*Užs3!L116,0)+(IF(Užs3!I116="NE-PL-PVC-04mm",(Užs3!H116/1000)*Užs3!L116,0)+(IF(Užs3!J116="NE-PL-PVC-04mm",(Užs3!H116/1000)*Užs3!L116,0)))))</f>
        <v>0</v>
      </c>
      <c r="AM77" s="94">
        <f>SUM(IF(Užs3!F116="NE-PL-PVC-06mm",(Užs3!E116/1000)*Užs3!L116,0)+(IF(Užs3!G116="NE-PL-PVC-06mm",(Užs3!E116/1000)*Užs3!L116,0)+(IF(Užs3!I116="NE-PL-PVC-06mm",(Užs3!H116/1000)*Užs3!L116,0)+(IF(Užs3!J116="NE-PL-PVC-06mm",(Užs3!H116/1000)*Užs3!L116,0)))))</f>
        <v>0</v>
      </c>
      <c r="AN77" s="94">
        <f>SUM(IF(Užs3!F116="NE-PL-PVC-08mm",(Užs3!E116/1000)*Užs3!L116,0)+(IF(Užs3!G116="NE-PL-PVC-08mm",(Užs3!E116/1000)*Užs3!L116,0)+(IF(Užs3!I116="NE-PL-PVC-08mm",(Užs3!H116/1000)*Užs3!L116,0)+(IF(Užs3!J116="NE-PL-PVC-08mm",(Užs3!H116/1000)*Užs3!L116,0)))))</f>
        <v>0</v>
      </c>
      <c r="AO77" s="94">
        <f>SUM(IF(Užs3!F116="NE-PL-PVC-1mm",(Užs3!E116/1000)*Užs3!L116,0)+(IF(Užs3!G116="NE-PL-PVC-1mm",(Užs3!E116/1000)*Užs3!L116,0)+(IF(Užs3!I116="NE-PL-PVC-1mm",(Užs3!H116/1000)*Užs3!L116,0)+(IF(Užs3!J116="NE-PL-PVC-1mm",(Užs3!H116/1000)*Užs3!L116,0)))))</f>
        <v>0</v>
      </c>
      <c r="AP77" s="94">
        <f>SUM(IF(Užs3!F116="NE-PL-PVC-2mm",(Užs3!E116/1000)*Užs3!L116,0)+(IF(Užs3!G116="NE-PL-PVC-2mm",(Užs3!E116/1000)*Užs3!L116,0)+(IF(Užs3!I116="NE-PL-PVC-2mm",(Užs3!H116/1000)*Užs3!L116,0)+(IF(Užs3!J116="NE-PL-PVC-2mm",(Užs3!H116/1000)*Užs3!L116,0)))))</f>
        <v>0</v>
      </c>
      <c r="AQ77" s="94">
        <f>SUM(IF(Užs3!F116="NE-PL-PVC-42/2mm",(Užs3!E116/1000)*Užs3!L116,0)+(IF(Užs3!G116="NE-PL-PVC-42/2mm",(Užs3!E116/1000)*Užs3!L116,0)+(IF(Užs3!I116="NE-PL-PVC-42/2mm",(Užs3!H116/1000)*Užs3!L116,0)+(IF(Užs3!J116="NE-PL-PVC-42/2mm",(Užs3!H116/1000)*Užs3!L116,0)))))</f>
        <v>0</v>
      </c>
      <c r="AR77" s="79"/>
    </row>
    <row r="78" spans="1:44" ht="16.8">
      <c r="A78" s="79"/>
      <c r="B78" s="79"/>
      <c r="C78" s="95"/>
      <c r="D78" s="79"/>
      <c r="E78" s="79"/>
      <c r="F78" s="79"/>
      <c r="G78" s="79"/>
      <c r="H78" s="79"/>
      <c r="I78" s="79"/>
      <c r="J78" s="79"/>
      <c r="K78" s="87">
        <v>77</v>
      </c>
      <c r="L78" s="88">
        <f>Užs3!L117</f>
        <v>0</v>
      </c>
      <c r="M78" s="89">
        <f>(Užs3!E117/1000)*(Užs3!H117/1000)*Užs3!L117</f>
        <v>0</v>
      </c>
      <c r="N78" s="90">
        <f>SUM(IF(Užs3!F117="MEL",(Užs3!E117/1000)*Užs3!L117,0)+(IF(Užs3!G117="MEL",(Užs3!E117/1000)*Užs3!L117,0)+(IF(Užs3!I117="MEL",(Užs3!H117/1000)*Užs3!L117,0)+(IF(Užs3!J117="MEL",(Užs3!H117/1000)*Užs3!L117,0)))))</f>
        <v>0</v>
      </c>
      <c r="O78" s="91">
        <f>SUM(IF(Užs3!F117="MEL-BALTAS",(Užs3!E117/1000)*Užs3!L117,0)+(IF(Užs3!G117="MEL-BALTAS",(Užs3!E117/1000)*Užs3!L117,0)+(IF(Užs3!I117="MEL-BALTAS",(Užs3!H117/1000)*Užs3!L117,0)+(IF(Užs3!J117="MEL-BALTAS",(Užs3!H117/1000)*Užs3!L117,0)))))</f>
        <v>0</v>
      </c>
      <c r="P78" s="91">
        <f>SUM(IF(Užs3!F117="MEL-PILKAS",(Užs3!E117/1000)*Užs3!L117,0)+(IF(Užs3!G117="MEL-PILKAS",(Užs3!E117/1000)*Užs3!L117,0)+(IF(Užs3!I117="MEL-PILKAS",(Užs3!H117/1000)*Užs3!L117,0)+(IF(Užs3!J117="MEL-PILKAS",(Užs3!H117/1000)*Užs3!L117,0)))))</f>
        <v>0</v>
      </c>
      <c r="Q78" s="91">
        <f>SUM(IF(Užs3!F117="MEL-KLIENTO",(Užs3!E117/1000)*Užs3!L117,0)+(IF(Užs3!G117="MEL-KLIENTO",(Užs3!E117/1000)*Užs3!L117,0)+(IF(Užs3!I117="MEL-KLIENTO",(Užs3!H117/1000)*Užs3!L117,0)+(IF(Užs3!J117="MEL-KLIENTO",(Užs3!H117/1000)*Užs3!L117,0)))))</f>
        <v>0</v>
      </c>
      <c r="R78" s="91">
        <f>SUM(IF(Užs3!F117="MEL-NE-PL",(Užs3!E117/1000)*Užs3!L117,0)+(IF(Užs3!G117="MEL-NE-PL",(Užs3!E117/1000)*Užs3!L117,0)+(IF(Užs3!I117="MEL-NE-PL",(Užs3!H117/1000)*Užs3!L117,0)+(IF(Užs3!J117="MEL-NE-PL",(Užs3!H117/1000)*Užs3!L117,0)))))</f>
        <v>0</v>
      </c>
      <c r="S78" s="91">
        <f>SUM(IF(Užs3!F117="MEL-40mm",(Užs3!E117/1000)*Užs3!L117,0)+(IF(Užs3!G117="MEL-40mm",(Užs3!E117/1000)*Užs3!L117,0)+(IF(Užs3!I117="MEL-40mm",(Užs3!H117/1000)*Užs3!L117,0)+(IF(Užs3!J117="MEL-40mm",(Užs3!H117/1000)*Užs3!L117,0)))))</f>
        <v>0</v>
      </c>
      <c r="T78" s="92">
        <f>SUM(IF(Užs3!F117="PVC-04mm",(Užs3!E117/1000)*Užs3!L117,0)+(IF(Užs3!G117="PVC-04mm",(Užs3!E117/1000)*Užs3!L117,0)+(IF(Užs3!I117="PVC-04mm",(Užs3!H117/1000)*Užs3!L117,0)+(IF(Užs3!J117="PVC-04mm",(Užs3!H117/1000)*Užs3!L117,0)))))</f>
        <v>0</v>
      </c>
      <c r="U78" s="92">
        <f>SUM(IF(Užs3!F117="PVC-06mm",(Užs3!E117/1000)*Užs3!L117,0)+(IF(Užs3!G117="PVC-06mm",(Užs3!E117/1000)*Užs3!L117,0)+(IF(Užs3!I117="PVC-06mm",(Užs3!H117/1000)*Užs3!L117,0)+(IF(Užs3!J117="PVC-06mm",(Užs3!H117/1000)*Užs3!L117,0)))))</f>
        <v>0</v>
      </c>
      <c r="V78" s="92">
        <f>SUM(IF(Užs3!F117="PVC-08mm",(Užs3!E117/1000)*Užs3!L117,0)+(IF(Užs3!G117="PVC-08mm",(Užs3!E117/1000)*Užs3!L117,0)+(IF(Užs3!I117="PVC-08mm",(Užs3!H117/1000)*Užs3!L117,0)+(IF(Užs3!J117="PVC-08mm",(Užs3!H117/1000)*Užs3!L117,0)))))</f>
        <v>0</v>
      </c>
      <c r="W78" s="92">
        <f>SUM(IF(Užs3!F117="PVC-1mm",(Užs3!E117/1000)*Užs3!L117,0)+(IF(Užs3!G117="PVC-1mm",(Užs3!E117/1000)*Užs3!L117,0)+(IF(Užs3!I117="PVC-1mm",(Užs3!H117/1000)*Užs3!L117,0)+(IF(Užs3!J117="PVC-1mm",(Užs3!H117/1000)*Užs3!L117,0)))))</f>
        <v>0</v>
      </c>
      <c r="X78" s="92">
        <f>SUM(IF(Užs3!F117="PVC-2mm",(Užs3!E117/1000)*Užs3!L117,0)+(IF(Užs3!G117="PVC-2mm",(Užs3!E117/1000)*Užs3!L117,0)+(IF(Užs3!I117="PVC-2mm",(Užs3!H117/1000)*Užs3!L117,0)+(IF(Užs3!J117="PVC-2mm",(Užs3!H117/1000)*Užs3!L117,0)))))</f>
        <v>0</v>
      </c>
      <c r="Y78" s="92">
        <f>SUM(IF(Užs3!F117="PVC-42/2mm",(Užs3!E117/1000)*Užs3!L117,0)+(IF(Užs3!G117="PVC-42/2mm",(Užs3!E117/1000)*Užs3!L117,0)+(IF(Užs3!I117="PVC-42/2mm",(Užs3!H117/1000)*Užs3!L117,0)+(IF(Užs3!J117="PVC-42/2mm",(Užs3!H117/1000)*Užs3!L117,0)))))</f>
        <v>0</v>
      </c>
      <c r="Z78" s="313">
        <f>SUM(IF(Užs3!F117="BESIULIS-08mm",(Užs3!E117/1000)*Užs3!L117,0)+(IF(Užs3!G117="BESIULIS-08mm",(Užs3!E117/1000)*Užs3!L117,0)+(IF(Užs3!I117="BESIULIS-08mm",(Užs3!H117/1000)*Užs3!L117,0)+(IF(Užs3!J117="BESIULIS-08mm",(Užs3!H117/1000)*Užs3!L117,0)))))</f>
        <v>0</v>
      </c>
      <c r="AA78" s="313">
        <f>SUM(IF(Užs3!F117="BESIULIS-1mm",(Užs3!E117/1000)*Užs3!L117,0)+(IF(Užs3!G117="BESIULIS-1mm",(Užs3!E117/1000)*Užs3!L117,0)+(IF(Užs3!I117="BESIULIS-1mm",(Užs3!H117/1000)*Užs3!L117,0)+(IF(Užs3!J117="BESIULIS-1mm",(Užs3!H117/1000)*Užs3!L117,0)))))</f>
        <v>0</v>
      </c>
      <c r="AB78" s="313">
        <f>SUM(IF(Užs3!F117="BESIULIS-2mm",(Užs3!E117/1000)*Užs3!L117,0)+(IF(Užs3!G117="BESIULIS-2mm",(Užs3!E117/1000)*Užs3!L117,0)+(IF(Užs3!I117="BESIULIS-2mm",(Užs3!H117/1000)*Užs3!L117,0)+(IF(Užs3!J117="BESIULIS-2mm",(Užs3!H117/1000)*Užs3!L117,0)))))</f>
        <v>0</v>
      </c>
      <c r="AC78" s="93">
        <f>SUM(IF(Užs3!F117="KLIEN-PVC-04mm",(Užs3!E117/1000)*Užs3!L117,0)+(IF(Užs3!G117="KLIEN-PVC-04mm",(Užs3!E117/1000)*Užs3!L117,0)+(IF(Užs3!I117="KLIEN-PVC-04mm",(Užs3!H117/1000)*Užs3!L117,0)+(IF(Užs3!J117="KLIEN-PVC-04mm",(Užs3!H117/1000)*Užs3!L117,0)))))</f>
        <v>0</v>
      </c>
      <c r="AD78" s="93">
        <f>SUM(IF(Užs3!F117="KLIEN-PVC-06mm",(Užs3!E117/1000)*Užs3!L117,0)+(IF(Užs3!G117="KLIEN-PVC-06mm",(Užs3!E117/1000)*Užs3!L117,0)+(IF(Užs3!I117="KLIEN-PVC-06mm",(Užs3!H117/1000)*Užs3!L117,0)+(IF(Užs3!J117="KLIEN-PVC-06mm",(Užs3!H117/1000)*Užs3!L117,0)))))</f>
        <v>0</v>
      </c>
      <c r="AE78" s="93">
        <f>SUM(IF(Užs3!F117="KLIEN-PVC-08mm",(Užs3!E117/1000)*Užs3!L117,0)+(IF(Užs3!G117="KLIEN-PVC-08mm",(Užs3!E117/1000)*Užs3!L117,0)+(IF(Užs3!I117="KLIEN-PVC-08mm",(Užs3!H117/1000)*Užs3!L117,0)+(IF(Užs3!J117="KLIEN-PVC-08mm",(Užs3!H117/1000)*Užs3!L117,0)))))</f>
        <v>0</v>
      </c>
      <c r="AF78" s="93">
        <f>SUM(IF(Užs3!F117="KLIEN-PVC-1mm",(Užs3!E117/1000)*Užs3!L117,0)+(IF(Užs3!G117="KLIEN-PVC-1mm",(Užs3!E117/1000)*Užs3!L117,0)+(IF(Užs3!I117="KLIEN-PVC-1mm",(Užs3!H117/1000)*Užs3!L117,0)+(IF(Užs3!J117="KLIEN-PVC-1mm",(Užs3!H117/1000)*Užs3!L117,0)))))</f>
        <v>0</v>
      </c>
      <c r="AG78" s="93">
        <f>SUM(IF(Užs3!F117="KLIEN-PVC-2mm",(Užs3!E117/1000)*Užs3!L117,0)+(IF(Užs3!G117="KLIEN-PVC-2mm",(Užs3!E117/1000)*Užs3!L117,0)+(IF(Užs3!I117="KLIEN-PVC-2mm",(Užs3!H117/1000)*Užs3!L117,0)+(IF(Užs3!J117="KLIEN-PVC-2mm",(Užs3!H117/1000)*Užs3!L117,0)))))</f>
        <v>0</v>
      </c>
      <c r="AH78" s="93">
        <f>SUM(IF(Užs3!F117="KLIEN-PVC-42/2mm",(Užs3!E117/1000)*Užs3!L117,0)+(IF(Užs3!G117="KLIEN-PVC-42/2mm",(Užs3!E117/1000)*Užs3!L117,0)+(IF(Užs3!I117="KLIEN-PVC-42/2mm",(Užs3!H117/1000)*Užs3!L117,0)+(IF(Užs3!J117="KLIEN-PVC-42/2mm",(Užs3!H117/1000)*Užs3!L117,0)))))</f>
        <v>0</v>
      </c>
      <c r="AI78" s="315">
        <f>SUM(IF(Užs3!F117="KLIEN-BESIUL-08mm",(Užs3!E117/1000)*Užs3!L117,0)+(IF(Užs3!G117="KLIEN-BESIUL-08mm",(Užs3!E117/1000)*Užs3!L117,0)+(IF(Užs3!I117="KLIEN-BESIUL-08mm",(Užs3!H117/1000)*Užs3!L117,0)+(IF(Užs3!J117="KLIEN-BESIUL-08mm",(Užs3!H117/1000)*Užs3!L117,0)))))</f>
        <v>0</v>
      </c>
      <c r="AJ78" s="315">
        <f>SUM(IF(Užs3!F117="KLIEN-BESIUL-1mm",(Užs3!E117/1000)*Užs3!L117,0)+(IF(Užs3!G117="KLIEN-BESIUL-1mm",(Užs3!E117/1000)*Užs3!L117,0)+(IF(Užs3!I117="KLIEN-BESIUL-1mm",(Užs3!H117/1000)*Užs3!L117,0)+(IF(Užs3!J117="KLIEN-BESIUL-1mm",(Užs3!H117/1000)*Užs3!L117,0)))))</f>
        <v>0</v>
      </c>
      <c r="AK78" s="315">
        <f>SUM(IF(Užs3!F117="KLIEN-BESIUL-2mm",(Užs3!E117/1000)*Užs3!L117,0)+(IF(Užs3!G117="KLIEN-BESIUL-2mm",(Užs3!E117/1000)*Užs3!L117,0)+(IF(Užs3!I117="KLIEN-BESIUL-2mm",(Užs3!H117/1000)*Užs3!L117,0)+(IF(Užs3!J117="KLIEN-BESIUL-2mm",(Užs3!H117/1000)*Užs3!L117,0)))))</f>
        <v>0</v>
      </c>
      <c r="AL78" s="94">
        <f>SUM(IF(Užs3!F117="NE-PL-PVC-04mm",(Užs3!E117/1000)*Užs3!L117,0)+(IF(Užs3!G117="NE-PL-PVC-04mm",(Užs3!E117/1000)*Užs3!L117,0)+(IF(Užs3!I117="NE-PL-PVC-04mm",(Užs3!H117/1000)*Užs3!L117,0)+(IF(Užs3!J117="NE-PL-PVC-04mm",(Užs3!H117/1000)*Užs3!L117,0)))))</f>
        <v>0</v>
      </c>
      <c r="AM78" s="94">
        <f>SUM(IF(Užs3!F117="NE-PL-PVC-06mm",(Užs3!E117/1000)*Užs3!L117,0)+(IF(Užs3!G117="NE-PL-PVC-06mm",(Užs3!E117/1000)*Užs3!L117,0)+(IF(Užs3!I117="NE-PL-PVC-06mm",(Užs3!H117/1000)*Užs3!L117,0)+(IF(Užs3!J117="NE-PL-PVC-06mm",(Užs3!H117/1000)*Užs3!L117,0)))))</f>
        <v>0</v>
      </c>
      <c r="AN78" s="94">
        <f>SUM(IF(Užs3!F117="NE-PL-PVC-08mm",(Užs3!E117/1000)*Užs3!L117,0)+(IF(Užs3!G117="NE-PL-PVC-08mm",(Užs3!E117/1000)*Užs3!L117,0)+(IF(Užs3!I117="NE-PL-PVC-08mm",(Užs3!H117/1000)*Užs3!L117,0)+(IF(Užs3!J117="NE-PL-PVC-08mm",(Užs3!H117/1000)*Užs3!L117,0)))))</f>
        <v>0</v>
      </c>
      <c r="AO78" s="94">
        <f>SUM(IF(Užs3!F117="NE-PL-PVC-1mm",(Užs3!E117/1000)*Užs3!L117,0)+(IF(Užs3!G117="NE-PL-PVC-1mm",(Užs3!E117/1000)*Užs3!L117,0)+(IF(Užs3!I117="NE-PL-PVC-1mm",(Užs3!H117/1000)*Užs3!L117,0)+(IF(Užs3!J117="NE-PL-PVC-1mm",(Užs3!H117/1000)*Užs3!L117,0)))))</f>
        <v>0</v>
      </c>
      <c r="AP78" s="94">
        <f>SUM(IF(Užs3!F117="NE-PL-PVC-2mm",(Užs3!E117/1000)*Užs3!L117,0)+(IF(Užs3!G117="NE-PL-PVC-2mm",(Užs3!E117/1000)*Užs3!L117,0)+(IF(Užs3!I117="NE-PL-PVC-2mm",(Užs3!H117/1000)*Užs3!L117,0)+(IF(Užs3!J117="NE-PL-PVC-2mm",(Užs3!H117/1000)*Užs3!L117,0)))))</f>
        <v>0</v>
      </c>
      <c r="AQ78" s="94">
        <f>SUM(IF(Užs3!F117="NE-PL-PVC-42/2mm",(Užs3!E117/1000)*Užs3!L117,0)+(IF(Užs3!G117="NE-PL-PVC-42/2mm",(Užs3!E117/1000)*Užs3!L117,0)+(IF(Užs3!I117="NE-PL-PVC-42/2mm",(Užs3!H117/1000)*Užs3!L117,0)+(IF(Užs3!J117="NE-PL-PVC-42/2mm",(Užs3!H117/1000)*Užs3!L117,0)))))</f>
        <v>0</v>
      </c>
      <c r="AR78" s="79"/>
    </row>
    <row r="79" spans="1:44" ht="16.8">
      <c r="A79" s="79"/>
      <c r="B79" s="79"/>
      <c r="C79" s="95"/>
      <c r="D79" s="79"/>
      <c r="E79" s="79"/>
      <c r="F79" s="79"/>
      <c r="G79" s="79"/>
      <c r="H79" s="79"/>
      <c r="I79" s="79"/>
      <c r="J79" s="79"/>
      <c r="K79" s="87">
        <v>78</v>
      </c>
      <c r="L79" s="88">
        <f>Užs3!L118</f>
        <v>0</v>
      </c>
      <c r="M79" s="89">
        <f>(Užs3!E118/1000)*(Užs3!H118/1000)*Užs3!L118</f>
        <v>0</v>
      </c>
      <c r="N79" s="90">
        <f>SUM(IF(Užs3!F118="MEL",(Užs3!E118/1000)*Užs3!L118,0)+(IF(Užs3!G118="MEL",(Užs3!E118/1000)*Užs3!L118,0)+(IF(Užs3!I118="MEL",(Užs3!H118/1000)*Užs3!L118,0)+(IF(Užs3!J118="MEL",(Užs3!H118/1000)*Užs3!L118,0)))))</f>
        <v>0</v>
      </c>
      <c r="O79" s="91">
        <f>SUM(IF(Užs3!F118="MEL-BALTAS",(Užs3!E118/1000)*Užs3!L118,0)+(IF(Užs3!G118="MEL-BALTAS",(Užs3!E118/1000)*Užs3!L118,0)+(IF(Užs3!I118="MEL-BALTAS",(Užs3!H118/1000)*Užs3!L118,0)+(IF(Užs3!J118="MEL-BALTAS",(Užs3!H118/1000)*Užs3!L118,0)))))</f>
        <v>0</v>
      </c>
      <c r="P79" s="91">
        <f>SUM(IF(Užs3!F118="MEL-PILKAS",(Užs3!E118/1000)*Užs3!L118,0)+(IF(Užs3!G118="MEL-PILKAS",(Užs3!E118/1000)*Užs3!L118,0)+(IF(Užs3!I118="MEL-PILKAS",(Užs3!H118/1000)*Užs3!L118,0)+(IF(Užs3!J118="MEL-PILKAS",(Užs3!H118/1000)*Užs3!L118,0)))))</f>
        <v>0</v>
      </c>
      <c r="Q79" s="91">
        <f>SUM(IF(Užs3!F118="MEL-KLIENTO",(Užs3!E118/1000)*Užs3!L118,0)+(IF(Užs3!G118="MEL-KLIENTO",(Užs3!E118/1000)*Užs3!L118,0)+(IF(Užs3!I118="MEL-KLIENTO",(Užs3!H118/1000)*Užs3!L118,0)+(IF(Užs3!J118="MEL-KLIENTO",(Užs3!H118/1000)*Užs3!L118,0)))))</f>
        <v>0</v>
      </c>
      <c r="R79" s="91">
        <f>SUM(IF(Užs3!F118="MEL-NE-PL",(Užs3!E118/1000)*Užs3!L118,0)+(IF(Užs3!G118="MEL-NE-PL",(Užs3!E118/1000)*Užs3!L118,0)+(IF(Užs3!I118="MEL-NE-PL",(Užs3!H118/1000)*Užs3!L118,0)+(IF(Užs3!J118="MEL-NE-PL",(Užs3!H118/1000)*Užs3!L118,0)))))</f>
        <v>0</v>
      </c>
      <c r="S79" s="91">
        <f>SUM(IF(Užs3!F118="MEL-40mm",(Užs3!E118/1000)*Užs3!L118,0)+(IF(Užs3!G118="MEL-40mm",(Užs3!E118/1000)*Užs3!L118,0)+(IF(Užs3!I118="MEL-40mm",(Užs3!H118/1000)*Užs3!L118,0)+(IF(Užs3!J118="MEL-40mm",(Užs3!H118/1000)*Užs3!L118,0)))))</f>
        <v>0</v>
      </c>
      <c r="T79" s="92">
        <f>SUM(IF(Užs3!F118="PVC-04mm",(Užs3!E118/1000)*Užs3!L118,0)+(IF(Užs3!G118="PVC-04mm",(Užs3!E118/1000)*Užs3!L118,0)+(IF(Užs3!I118="PVC-04mm",(Užs3!H118/1000)*Užs3!L118,0)+(IF(Užs3!J118="PVC-04mm",(Užs3!H118/1000)*Užs3!L118,0)))))</f>
        <v>0</v>
      </c>
      <c r="U79" s="92">
        <f>SUM(IF(Užs3!F118="PVC-06mm",(Užs3!E118/1000)*Užs3!L118,0)+(IF(Užs3!G118="PVC-06mm",(Užs3!E118/1000)*Užs3!L118,0)+(IF(Užs3!I118="PVC-06mm",(Užs3!H118/1000)*Užs3!L118,0)+(IF(Užs3!J118="PVC-06mm",(Užs3!H118/1000)*Užs3!L118,0)))))</f>
        <v>0</v>
      </c>
      <c r="V79" s="92">
        <f>SUM(IF(Užs3!F118="PVC-08mm",(Užs3!E118/1000)*Užs3!L118,0)+(IF(Užs3!G118="PVC-08mm",(Užs3!E118/1000)*Užs3!L118,0)+(IF(Užs3!I118="PVC-08mm",(Užs3!H118/1000)*Užs3!L118,0)+(IF(Užs3!J118="PVC-08mm",(Užs3!H118/1000)*Užs3!L118,0)))))</f>
        <v>0</v>
      </c>
      <c r="W79" s="92">
        <f>SUM(IF(Užs3!F118="PVC-1mm",(Užs3!E118/1000)*Užs3!L118,0)+(IF(Užs3!G118="PVC-1mm",(Užs3!E118/1000)*Užs3!L118,0)+(IF(Užs3!I118="PVC-1mm",(Užs3!H118/1000)*Užs3!L118,0)+(IF(Užs3!J118="PVC-1mm",(Užs3!H118/1000)*Užs3!L118,0)))))</f>
        <v>0</v>
      </c>
      <c r="X79" s="92">
        <f>SUM(IF(Užs3!F118="PVC-2mm",(Užs3!E118/1000)*Užs3!L118,0)+(IF(Užs3!G118="PVC-2mm",(Užs3!E118/1000)*Užs3!L118,0)+(IF(Užs3!I118="PVC-2mm",(Užs3!H118/1000)*Užs3!L118,0)+(IF(Užs3!J118="PVC-2mm",(Užs3!H118/1000)*Užs3!L118,0)))))</f>
        <v>0</v>
      </c>
      <c r="Y79" s="92">
        <f>SUM(IF(Užs3!F118="PVC-42/2mm",(Užs3!E118/1000)*Užs3!L118,0)+(IF(Užs3!G118="PVC-42/2mm",(Užs3!E118/1000)*Užs3!L118,0)+(IF(Užs3!I118="PVC-42/2mm",(Užs3!H118/1000)*Užs3!L118,0)+(IF(Užs3!J118="PVC-42/2mm",(Užs3!H118/1000)*Užs3!L118,0)))))</f>
        <v>0</v>
      </c>
      <c r="Z79" s="313">
        <f>SUM(IF(Užs3!F118="BESIULIS-08mm",(Užs3!E118/1000)*Užs3!L118,0)+(IF(Užs3!G118="BESIULIS-08mm",(Užs3!E118/1000)*Užs3!L118,0)+(IF(Užs3!I118="BESIULIS-08mm",(Užs3!H118/1000)*Užs3!L118,0)+(IF(Užs3!J118="BESIULIS-08mm",(Užs3!H118/1000)*Užs3!L118,0)))))</f>
        <v>0</v>
      </c>
      <c r="AA79" s="313">
        <f>SUM(IF(Užs3!F118="BESIULIS-1mm",(Užs3!E118/1000)*Užs3!L118,0)+(IF(Užs3!G118="BESIULIS-1mm",(Užs3!E118/1000)*Užs3!L118,0)+(IF(Užs3!I118="BESIULIS-1mm",(Užs3!H118/1000)*Užs3!L118,0)+(IF(Užs3!J118="BESIULIS-1mm",(Užs3!H118/1000)*Užs3!L118,0)))))</f>
        <v>0</v>
      </c>
      <c r="AB79" s="313">
        <f>SUM(IF(Užs3!F118="BESIULIS-2mm",(Užs3!E118/1000)*Užs3!L118,0)+(IF(Užs3!G118="BESIULIS-2mm",(Užs3!E118/1000)*Užs3!L118,0)+(IF(Užs3!I118="BESIULIS-2mm",(Užs3!H118/1000)*Užs3!L118,0)+(IF(Užs3!J118="BESIULIS-2mm",(Užs3!H118/1000)*Užs3!L118,0)))))</f>
        <v>0</v>
      </c>
      <c r="AC79" s="93">
        <f>SUM(IF(Užs3!F118="KLIEN-PVC-04mm",(Užs3!E118/1000)*Užs3!L118,0)+(IF(Užs3!G118="KLIEN-PVC-04mm",(Užs3!E118/1000)*Užs3!L118,0)+(IF(Užs3!I118="KLIEN-PVC-04mm",(Užs3!H118/1000)*Užs3!L118,0)+(IF(Užs3!J118="KLIEN-PVC-04mm",(Užs3!H118/1000)*Užs3!L118,0)))))</f>
        <v>0</v>
      </c>
      <c r="AD79" s="93">
        <f>SUM(IF(Užs3!F118="KLIEN-PVC-06mm",(Užs3!E118/1000)*Užs3!L118,0)+(IF(Užs3!G118="KLIEN-PVC-06mm",(Užs3!E118/1000)*Užs3!L118,0)+(IF(Užs3!I118="KLIEN-PVC-06mm",(Užs3!H118/1000)*Užs3!L118,0)+(IF(Užs3!J118="KLIEN-PVC-06mm",(Užs3!H118/1000)*Užs3!L118,0)))))</f>
        <v>0</v>
      </c>
      <c r="AE79" s="93">
        <f>SUM(IF(Užs3!F118="KLIEN-PVC-08mm",(Užs3!E118/1000)*Užs3!L118,0)+(IF(Užs3!G118="KLIEN-PVC-08mm",(Užs3!E118/1000)*Užs3!L118,0)+(IF(Užs3!I118="KLIEN-PVC-08mm",(Užs3!H118/1000)*Užs3!L118,0)+(IF(Užs3!J118="KLIEN-PVC-08mm",(Užs3!H118/1000)*Užs3!L118,0)))))</f>
        <v>0</v>
      </c>
      <c r="AF79" s="93">
        <f>SUM(IF(Užs3!F118="KLIEN-PVC-1mm",(Užs3!E118/1000)*Užs3!L118,0)+(IF(Užs3!G118="KLIEN-PVC-1mm",(Užs3!E118/1000)*Užs3!L118,0)+(IF(Užs3!I118="KLIEN-PVC-1mm",(Užs3!H118/1000)*Užs3!L118,0)+(IF(Užs3!J118="KLIEN-PVC-1mm",(Užs3!H118/1000)*Užs3!L118,0)))))</f>
        <v>0</v>
      </c>
      <c r="AG79" s="93">
        <f>SUM(IF(Užs3!F118="KLIEN-PVC-2mm",(Užs3!E118/1000)*Užs3!L118,0)+(IF(Užs3!G118="KLIEN-PVC-2mm",(Užs3!E118/1000)*Užs3!L118,0)+(IF(Užs3!I118="KLIEN-PVC-2mm",(Užs3!H118/1000)*Užs3!L118,0)+(IF(Užs3!J118="KLIEN-PVC-2mm",(Užs3!H118/1000)*Užs3!L118,0)))))</f>
        <v>0</v>
      </c>
      <c r="AH79" s="93">
        <f>SUM(IF(Užs3!F118="KLIEN-PVC-42/2mm",(Užs3!E118/1000)*Užs3!L118,0)+(IF(Užs3!G118="KLIEN-PVC-42/2mm",(Užs3!E118/1000)*Užs3!L118,0)+(IF(Užs3!I118="KLIEN-PVC-42/2mm",(Užs3!H118/1000)*Užs3!L118,0)+(IF(Užs3!J118="KLIEN-PVC-42/2mm",(Užs3!H118/1000)*Užs3!L118,0)))))</f>
        <v>0</v>
      </c>
      <c r="AI79" s="315">
        <f>SUM(IF(Užs3!F118="KLIEN-BESIUL-08mm",(Užs3!E118/1000)*Užs3!L118,0)+(IF(Užs3!G118="KLIEN-BESIUL-08mm",(Užs3!E118/1000)*Užs3!L118,0)+(IF(Užs3!I118="KLIEN-BESIUL-08mm",(Užs3!H118/1000)*Užs3!L118,0)+(IF(Užs3!J118="KLIEN-BESIUL-08mm",(Užs3!H118/1000)*Užs3!L118,0)))))</f>
        <v>0</v>
      </c>
      <c r="AJ79" s="315">
        <f>SUM(IF(Užs3!F118="KLIEN-BESIUL-1mm",(Užs3!E118/1000)*Užs3!L118,0)+(IF(Užs3!G118="KLIEN-BESIUL-1mm",(Užs3!E118/1000)*Užs3!L118,0)+(IF(Užs3!I118="KLIEN-BESIUL-1mm",(Užs3!H118/1000)*Užs3!L118,0)+(IF(Užs3!J118="KLIEN-BESIUL-1mm",(Užs3!H118/1000)*Užs3!L118,0)))))</f>
        <v>0</v>
      </c>
      <c r="AK79" s="315">
        <f>SUM(IF(Užs3!F118="KLIEN-BESIUL-2mm",(Užs3!E118/1000)*Užs3!L118,0)+(IF(Užs3!G118="KLIEN-BESIUL-2mm",(Užs3!E118/1000)*Užs3!L118,0)+(IF(Užs3!I118="KLIEN-BESIUL-2mm",(Užs3!H118/1000)*Užs3!L118,0)+(IF(Užs3!J118="KLIEN-BESIUL-2mm",(Užs3!H118/1000)*Užs3!L118,0)))))</f>
        <v>0</v>
      </c>
      <c r="AL79" s="94">
        <f>SUM(IF(Užs3!F118="NE-PL-PVC-04mm",(Užs3!E118/1000)*Užs3!L118,0)+(IF(Užs3!G118="NE-PL-PVC-04mm",(Užs3!E118/1000)*Užs3!L118,0)+(IF(Užs3!I118="NE-PL-PVC-04mm",(Užs3!H118/1000)*Užs3!L118,0)+(IF(Užs3!J118="NE-PL-PVC-04mm",(Užs3!H118/1000)*Užs3!L118,0)))))</f>
        <v>0</v>
      </c>
      <c r="AM79" s="94">
        <f>SUM(IF(Užs3!F118="NE-PL-PVC-06mm",(Užs3!E118/1000)*Užs3!L118,0)+(IF(Užs3!G118="NE-PL-PVC-06mm",(Užs3!E118/1000)*Užs3!L118,0)+(IF(Užs3!I118="NE-PL-PVC-06mm",(Užs3!H118/1000)*Užs3!L118,0)+(IF(Užs3!J118="NE-PL-PVC-06mm",(Užs3!H118/1000)*Užs3!L118,0)))))</f>
        <v>0</v>
      </c>
      <c r="AN79" s="94">
        <f>SUM(IF(Užs3!F118="NE-PL-PVC-08mm",(Užs3!E118/1000)*Užs3!L118,0)+(IF(Užs3!G118="NE-PL-PVC-08mm",(Užs3!E118/1000)*Užs3!L118,0)+(IF(Užs3!I118="NE-PL-PVC-08mm",(Užs3!H118/1000)*Užs3!L118,0)+(IF(Užs3!J118="NE-PL-PVC-08mm",(Užs3!H118/1000)*Užs3!L118,0)))))</f>
        <v>0</v>
      </c>
      <c r="AO79" s="94">
        <f>SUM(IF(Užs3!F118="NE-PL-PVC-1mm",(Užs3!E118/1000)*Užs3!L118,0)+(IF(Užs3!G118="NE-PL-PVC-1mm",(Užs3!E118/1000)*Užs3!L118,0)+(IF(Užs3!I118="NE-PL-PVC-1mm",(Užs3!H118/1000)*Užs3!L118,0)+(IF(Užs3!J118="NE-PL-PVC-1mm",(Užs3!H118/1000)*Užs3!L118,0)))))</f>
        <v>0</v>
      </c>
      <c r="AP79" s="94">
        <f>SUM(IF(Užs3!F118="NE-PL-PVC-2mm",(Užs3!E118/1000)*Užs3!L118,0)+(IF(Užs3!G118="NE-PL-PVC-2mm",(Užs3!E118/1000)*Užs3!L118,0)+(IF(Užs3!I118="NE-PL-PVC-2mm",(Užs3!H118/1000)*Užs3!L118,0)+(IF(Užs3!J118="NE-PL-PVC-2mm",(Užs3!H118/1000)*Užs3!L118,0)))))</f>
        <v>0</v>
      </c>
      <c r="AQ79" s="94">
        <f>SUM(IF(Užs3!F118="NE-PL-PVC-42/2mm",(Užs3!E118/1000)*Užs3!L118,0)+(IF(Užs3!G118="NE-PL-PVC-42/2mm",(Užs3!E118/1000)*Užs3!L118,0)+(IF(Užs3!I118="NE-PL-PVC-42/2mm",(Užs3!H118/1000)*Užs3!L118,0)+(IF(Užs3!J118="NE-PL-PVC-42/2mm",(Užs3!H118/1000)*Užs3!L118,0)))))</f>
        <v>0</v>
      </c>
      <c r="AR79" s="79"/>
    </row>
    <row r="80" spans="1:44" ht="16.8">
      <c r="A80" s="79"/>
      <c r="B80" s="79"/>
      <c r="C80" s="95"/>
      <c r="D80" s="79"/>
      <c r="E80" s="79"/>
      <c r="F80" s="79"/>
      <c r="G80" s="79"/>
      <c r="H80" s="79"/>
      <c r="I80" s="79"/>
      <c r="J80" s="79"/>
      <c r="K80" s="87">
        <v>79</v>
      </c>
      <c r="L80" s="88">
        <f>Užs3!L119</f>
        <v>0</v>
      </c>
      <c r="M80" s="89">
        <f>(Užs3!E119/1000)*(Užs3!H119/1000)*Užs3!L119</f>
        <v>0</v>
      </c>
      <c r="N80" s="90">
        <f>SUM(IF(Užs3!F119="MEL",(Užs3!E119/1000)*Užs3!L119,0)+(IF(Užs3!G119="MEL",(Užs3!E119/1000)*Užs3!L119,0)+(IF(Užs3!I119="MEL",(Užs3!H119/1000)*Užs3!L119,0)+(IF(Užs3!J119="MEL",(Užs3!H119/1000)*Užs3!L119,0)))))</f>
        <v>0</v>
      </c>
      <c r="O80" s="91">
        <f>SUM(IF(Užs3!F119="MEL-BALTAS",(Užs3!E119/1000)*Užs3!L119,0)+(IF(Užs3!G119="MEL-BALTAS",(Užs3!E119/1000)*Užs3!L119,0)+(IF(Užs3!I119="MEL-BALTAS",(Užs3!H119/1000)*Užs3!L119,0)+(IF(Užs3!J119="MEL-BALTAS",(Užs3!H119/1000)*Užs3!L119,0)))))</f>
        <v>0</v>
      </c>
      <c r="P80" s="91">
        <f>SUM(IF(Užs3!F119="MEL-PILKAS",(Užs3!E119/1000)*Užs3!L119,0)+(IF(Užs3!G119="MEL-PILKAS",(Užs3!E119/1000)*Užs3!L119,0)+(IF(Užs3!I119="MEL-PILKAS",(Užs3!H119/1000)*Užs3!L119,0)+(IF(Užs3!J119="MEL-PILKAS",(Užs3!H119/1000)*Užs3!L119,0)))))</f>
        <v>0</v>
      </c>
      <c r="Q80" s="91">
        <f>SUM(IF(Užs3!F119="MEL-KLIENTO",(Užs3!E119/1000)*Užs3!L119,0)+(IF(Užs3!G119="MEL-KLIENTO",(Užs3!E119/1000)*Užs3!L119,0)+(IF(Užs3!I119="MEL-KLIENTO",(Užs3!H119/1000)*Užs3!L119,0)+(IF(Užs3!J119="MEL-KLIENTO",(Užs3!H119/1000)*Užs3!L119,0)))))</f>
        <v>0</v>
      </c>
      <c r="R80" s="91">
        <f>SUM(IF(Užs3!F119="MEL-NE-PL",(Užs3!E119/1000)*Užs3!L119,0)+(IF(Užs3!G119="MEL-NE-PL",(Užs3!E119/1000)*Užs3!L119,0)+(IF(Užs3!I119="MEL-NE-PL",(Užs3!H119/1000)*Užs3!L119,0)+(IF(Užs3!J119="MEL-NE-PL",(Užs3!H119/1000)*Užs3!L119,0)))))</f>
        <v>0</v>
      </c>
      <c r="S80" s="91">
        <f>SUM(IF(Užs3!F119="MEL-40mm",(Užs3!E119/1000)*Užs3!L119,0)+(IF(Užs3!G119="MEL-40mm",(Užs3!E119/1000)*Užs3!L119,0)+(IF(Užs3!I119="MEL-40mm",(Užs3!H119/1000)*Užs3!L119,0)+(IF(Užs3!J119="MEL-40mm",(Užs3!H119/1000)*Užs3!L119,0)))))</f>
        <v>0</v>
      </c>
      <c r="T80" s="92">
        <f>SUM(IF(Užs3!F119="PVC-04mm",(Užs3!E119/1000)*Užs3!L119,0)+(IF(Užs3!G119="PVC-04mm",(Užs3!E119/1000)*Užs3!L119,0)+(IF(Užs3!I119="PVC-04mm",(Užs3!H119/1000)*Užs3!L119,0)+(IF(Užs3!J119="PVC-04mm",(Užs3!H119/1000)*Užs3!L119,0)))))</f>
        <v>0</v>
      </c>
      <c r="U80" s="92">
        <f>SUM(IF(Užs3!F119="PVC-06mm",(Užs3!E119/1000)*Užs3!L119,0)+(IF(Užs3!G119="PVC-06mm",(Užs3!E119/1000)*Užs3!L119,0)+(IF(Užs3!I119="PVC-06mm",(Užs3!H119/1000)*Užs3!L119,0)+(IF(Užs3!J119="PVC-06mm",(Užs3!H119/1000)*Užs3!L119,0)))))</f>
        <v>0</v>
      </c>
      <c r="V80" s="92">
        <f>SUM(IF(Užs3!F119="PVC-08mm",(Užs3!E119/1000)*Užs3!L119,0)+(IF(Užs3!G119="PVC-08mm",(Užs3!E119/1000)*Užs3!L119,0)+(IF(Užs3!I119="PVC-08mm",(Užs3!H119/1000)*Užs3!L119,0)+(IF(Užs3!J119="PVC-08mm",(Užs3!H119/1000)*Užs3!L119,0)))))</f>
        <v>0</v>
      </c>
      <c r="W80" s="92">
        <f>SUM(IF(Užs3!F119="PVC-1mm",(Užs3!E119/1000)*Užs3!L119,0)+(IF(Užs3!G119="PVC-1mm",(Užs3!E119/1000)*Užs3!L119,0)+(IF(Užs3!I119="PVC-1mm",(Užs3!H119/1000)*Užs3!L119,0)+(IF(Užs3!J119="PVC-1mm",(Užs3!H119/1000)*Užs3!L119,0)))))</f>
        <v>0</v>
      </c>
      <c r="X80" s="92">
        <f>SUM(IF(Užs3!F119="PVC-2mm",(Užs3!E119/1000)*Užs3!L119,0)+(IF(Užs3!G119="PVC-2mm",(Užs3!E119/1000)*Užs3!L119,0)+(IF(Užs3!I119="PVC-2mm",(Užs3!H119/1000)*Užs3!L119,0)+(IF(Užs3!J119="PVC-2mm",(Užs3!H119/1000)*Užs3!L119,0)))))</f>
        <v>0</v>
      </c>
      <c r="Y80" s="92">
        <f>SUM(IF(Užs3!F119="PVC-42/2mm",(Užs3!E119/1000)*Užs3!L119,0)+(IF(Užs3!G119="PVC-42/2mm",(Užs3!E119/1000)*Užs3!L119,0)+(IF(Užs3!I119="PVC-42/2mm",(Užs3!H119/1000)*Užs3!L119,0)+(IF(Užs3!J119="PVC-42/2mm",(Užs3!H119/1000)*Užs3!L119,0)))))</f>
        <v>0</v>
      </c>
      <c r="Z80" s="313">
        <f>SUM(IF(Užs3!F119="BESIULIS-08mm",(Užs3!E119/1000)*Užs3!L119,0)+(IF(Užs3!G119="BESIULIS-08mm",(Užs3!E119/1000)*Užs3!L119,0)+(IF(Užs3!I119="BESIULIS-08mm",(Užs3!H119/1000)*Užs3!L119,0)+(IF(Užs3!J119="BESIULIS-08mm",(Užs3!H119/1000)*Užs3!L119,0)))))</f>
        <v>0</v>
      </c>
      <c r="AA80" s="313">
        <f>SUM(IF(Užs3!F119="BESIULIS-1mm",(Užs3!E119/1000)*Užs3!L119,0)+(IF(Užs3!G119="BESIULIS-1mm",(Užs3!E119/1000)*Užs3!L119,0)+(IF(Užs3!I119="BESIULIS-1mm",(Užs3!H119/1000)*Užs3!L119,0)+(IF(Užs3!J119="BESIULIS-1mm",(Užs3!H119/1000)*Užs3!L119,0)))))</f>
        <v>0</v>
      </c>
      <c r="AB80" s="313">
        <f>SUM(IF(Užs3!F119="BESIULIS-2mm",(Užs3!E119/1000)*Užs3!L119,0)+(IF(Užs3!G119="BESIULIS-2mm",(Užs3!E119/1000)*Užs3!L119,0)+(IF(Užs3!I119="BESIULIS-2mm",(Užs3!H119/1000)*Užs3!L119,0)+(IF(Užs3!J119="BESIULIS-2mm",(Užs3!H119/1000)*Užs3!L119,0)))))</f>
        <v>0</v>
      </c>
      <c r="AC80" s="93">
        <f>SUM(IF(Užs3!F119="KLIEN-PVC-04mm",(Užs3!E119/1000)*Užs3!L119,0)+(IF(Užs3!G119="KLIEN-PVC-04mm",(Užs3!E119/1000)*Užs3!L119,0)+(IF(Užs3!I119="KLIEN-PVC-04mm",(Užs3!H119/1000)*Užs3!L119,0)+(IF(Užs3!J119="KLIEN-PVC-04mm",(Užs3!H119/1000)*Užs3!L119,0)))))</f>
        <v>0</v>
      </c>
      <c r="AD80" s="93">
        <f>SUM(IF(Užs3!F119="KLIEN-PVC-06mm",(Užs3!E119/1000)*Užs3!L119,0)+(IF(Užs3!G119="KLIEN-PVC-06mm",(Užs3!E119/1000)*Užs3!L119,0)+(IF(Užs3!I119="KLIEN-PVC-06mm",(Užs3!H119/1000)*Užs3!L119,0)+(IF(Užs3!J119="KLIEN-PVC-06mm",(Užs3!H119/1000)*Užs3!L119,0)))))</f>
        <v>0</v>
      </c>
      <c r="AE80" s="93">
        <f>SUM(IF(Užs3!F119="KLIEN-PVC-08mm",(Užs3!E119/1000)*Užs3!L119,0)+(IF(Užs3!G119="KLIEN-PVC-08mm",(Užs3!E119/1000)*Užs3!L119,0)+(IF(Užs3!I119="KLIEN-PVC-08mm",(Užs3!H119/1000)*Užs3!L119,0)+(IF(Užs3!J119="KLIEN-PVC-08mm",(Užs3!H119/1000)*Užs3!L119,0)))))</f>
        <v>0</v>
      </c>
      <c r="AF80" s="93">
        <f>SUM(IF(Užs3!F119="KLIEN-PVC-1mm",(Užs3!E119/1000)*Užs3!L119,0)+(IF(Užs3!G119="KLIEN-PVC-1mm",(Užs3!E119/1000)*Užs3!L119,0)+(IF(Užs3!I119="KLIEN-PVC-1mm",(Užs3!H119/1000)*Užs3!L119,0)+(IF(Užs3!J119="KLIEN-PVC-1mm",(Užs3!H119/1000)*Užs3!L119,0)))))</f>
        <v>0</v>
      </c>
      <c r="AG80" s="93">
        <f>SUM(IF(Užs3!F119="KLIEN-PVC-2mm",(Užs3!E119/1000)*Užs3!L119,0)+(IF(Užs3!G119="KLIEN-PVC-2mm",(Užs3!E119/1000)*Užs3!L119,0)+(IF(Užs3!I119="KLIEN-PVC-2mm",(Užs3!H119/1000)*Užs3!L119,0)+(IF(Užs3!J119="KLIEN-PVC-2mm",(Užs3!H119/1000)*Užs3!L119,0)))))</f>
        <v>0</v>
      </c>
      <c r="AH80" s="93">
        <f>SUM(IF(Užs3!F119="KLIEN-PVC-42/2mm",(Užs3!E119/1000)*Užs3!L119,0)+(IF(Užs3!G119="KLIEN-PVC-42/2mm",(Užs3!E119/1000)*Užs3!L119,0)+(IF(Užs3!I119="KLIEN-PVC-42/2mm",(Užs3!H119/1000)*Užs3!L119,0)+(IF(Užs3!J119="KLIEN-PVC-42/2mm",(Užs3!H119/1000)*Užs3!L119,0)))))</f>
        <v>0</v>
      </c>
      <c r="AI80" s="315">
        <f>SUM(IF(Užs3!F119="KLIEN-BESIUL-08mm",(Užs3!E119/1000)*Užs3!L119,0)+(IF(Užs3!G119="KLIEN-BESIUL-08mm",(Užs3!E119/1000)*Užs3!L119,0)+(IF(Užs3!I119="KLIEN-BESIUL-08mm",(Užs3!H119/1000)*Užs3!L119,0)+(IF(Užs3!J119="KLIEN-BESIUL-08mm",(Užs3!H119/1000)*Užs3!L119,0)))))</f>
        <v>0</v>
      </c>
      <c r="AJ80" s="315">
        <f>SUM(IF(Užs3!F119="KLIEN-BESIUL-1mm",(Užs3!E119/1000)*Užs3!L119,0)+(IF(Užs3!G119="KLIEN-BESIUL-1mm",(Užs3!E119/1000)*Užs3!L119,0)+(IF(Užs3!I119="KLIEN-BESIUL-1mm",(Užs3!H119/1000)*Užs3!L119,0)+(IF(Užs3!J119="KLIEN-BESIUL-1mm",(Užs3!H119/1000)*Užs3!L119,0)))))</f>
        <v>0</v>
      </c>
      <c r="AK80" s="315">
        <f>SUM(IF(Užs3!F119="KLIEN-BESIUL-2mm",(Užs3!E119/1000)*Užs3!L119,0)+(IF(Užs3!G119="KLIEN-BESIUL-2mm",(Užs3!E119/1000)*Užs3!L119,0)+(IF(Užs3!I119="KLIEN-BESIUL-2mm",(Užs3!H119/1000)*Užs3!L119,0)+(IF(Užs3!J119="KLIEN-BESIUL-2mm",(Užs3!H119/1000)*Užs3!L119,0)))))</f>
        <v>0</v>
      </c>
      <c r="AL80" s="94">
        <f>SUM(IF(Užs3!F119="NE-PL-PVC-04mm",(Užs3!E119/1000)*Užs3!L119,0)+(IF(Užs3!G119="NE-PL-PVC-04mm",(Užs3!E119/1000)*Užs3!L119,0)+(IF(Užs3!I119="NE-PL-PVC-04mm",(Užs3!H119/1000)*Užs3!L119,0)+(IF(Užs3!J119="NE-PL-PVC-04mm",(Užs3!H119/1000)*Užs3!L119,0)))))</f>
        <v>0</v>
      </c>
      <c r="AM80" s="94">
        <f>SUM(IF(Užs3!F119="NE-PL-PVC-06mm",(Užs3!E119/1000)*Užs3!L119,0)+(IF(Užs3!G119="NE-PL-PVC-06mm",(Užs3!E119/1000)*Užs3!L119,0)+(IF(Užs3!I119="NE-PL-PVC-06mm",(Užs3!H119/1000)*Užs3!L119,0)+(IF(Užs3!J119="NE-PL-PVC-06mm",(Užs3!H119/1000)*Užs3!L119,0)))))</f>
        <v>0</v>
      </c>
      <c r="AN80" s="94">
        <f>SUM(IF(Užs3!F119="NE-PL-PVC-08mm",(Užs3!E119/1000)*Užs3!L119,0)+(IF(Užs3!G119="NE-PL-PVC-08mm",(Užs3!E119/1000)*Užs3!L119,0)+(IF(Užs3!I119="NE-PL-PVC-08mm",(Užs3!H119/1000)*Užs3!L119,0)+(IF(Užs3!J119="NE-PL-PVC-08mm",(Užs3!H119/1000)*Užs3!L119,0)))))</f>
        <v>0</v>
      </c>
      <c r="AO80" s="94">
        <f>SUM(IF(Užs3!F119="NE-PL-PVC-1mm",(Užs3!E119/1000)*Užs3!L119,0)+(IF(Užs3!G119="NE-PL-PVC-1mm",(Užs3!E119/1000)*Užs3!L119,0)+(IF(Užs3!I119="NE-PL-PVC-1mm",(Užs3!H119/1000)*Užs3!L119,0)+(IF(Užs3!J119="NE-PL-PVC-1mm",(Užs3!H119/1000)*Užs3!L119,0)))))</f>
        <v>0</v>
      </c>
      <c r="AP80" s="94">
        <f>SUM(IF(Užs3!F119="NE-PL-PVC-2mm",(Užs3!E119/1000)*Užs3!L119,0)+(IF(Užs3!G119="NE-PL-PVC-2mm",(Užs3!E119/1000)*Užs3!L119,0)+(IF(Užs3!I119="NE-PL-PVC-2mm",(Užs3!H119/1000)*Užs3!L119,0)+(IF(Užs3!J119="NE-PL-PVC-2mm",(Užs3!H119/1000)*Užs3!L119,0)))))</f>
        <v>0</v>
      </c>
      <c r="AQ80" s="94">
        <f>SUM(IF(Užs3!F119="NE-PL-PVC-42/2mm",(Užs3!E119/1000)*Užs3!L119,0)+(IF(Užs3!G119="NE-PL-PVC-42/2mm",(Užs3!E119/1000)*Užs3!L119,0)+(IF(Užs3!I119="NE-PL-PVC-42/2mm",(Užs3!H119/1000)*Užs3!L119,0)+(IF(Užs3!J119="NE-PL-PVC-42/2mm",(Užs3!H119/1000)*Užs3!L119,0)))))</f>
        <v>0</v>
      </c>
      <c r="AR80" s="79"/>
    </row>
    <row r="81" spans="1:44" ht="16.8">
      <c r="A81" s="79"/>
      <c r="B81" s="79"/>
      <c r="C81" s="95"/>
      <c r="D81" s="79"/>
      <c r="E81" s="79"/>
      <c r="F81" s="79"/>
      <c r="G81" s="79"/>
      <c r="H81" s="79"/>
      <c r="I81" s="79"/>
      <c r="J81" s="79"/>
      <c r="K81" s="87">
        <v>80</v>
      </c>
      <c r="L81" s="88">
        <f>Užs3!L120</f>
        <v>0</v>
      </c>
      <c r="M81" s="89">
        <f>(Užs3!E120/1000)*(Užs3!H120/1000)*Užs3!L120</f>
        <v>0</v>
      </c>
      <c r="N81" s="90">
        <f>SUM(IF(Užs3!F120="MEL",(Užs3!E120/1000)*Užs3!L120,0)+(IF(Užs3!G120="MEL",(Užs3!E120/1000)*Užs3!L120,0)+(IF(Užs3!I120="MEL",(Užs3!H120/1000)*Užs3!L120,0)+(IF(Užs3!J120="MEL",(Užs3!H120/1000)*Užs3!L120,0)))))</f>
        <v>0</v>
      </c>
      <c r="O81" s="91">
        <f>SUM(IF(Užs3!F120="MEL-BALTAS",(Užs3!E120/1000)*Užs3!L120,0)+(IF(Užs3!G120="MEL-BALTAS",(Užs3!E120/1000)*Užs3!L120,0)+(IF(Užs3!I120="MEL-BALTAS",(Užs3!H120/1000)*Užs3!L120,0)+(IF(Užs3!J120="MEL-BALTAS",(Užs3!H120/1000)*Užs3!L120,0)))))</f>
        <v>0</v>
      </c>
      <c r="P81" s="91">
        <f>SUM(IF(Užs3!F120="MEL-PILKAS",(Užs3!E120/1000)*Užs3!L120,0)+(IF(Užs3!G120="MEL-PILKAS",(Užs3!E120/1000)*Užs3!L120,0)+(IF(Užs3!I120="MEL-PILKAS",(Užs3!H120/1000)*Užs3!L120,0)+(IF(Užs3!J120="MEL-PILKAS",(Užs3!H120/1000)*Užs3!L120,0)))))</f>
        <v>0</v>
      </c>
      <c r="Q81" s="91">
        <f>SUM(IF(Užs3!F120="MEL-KLIENTO",(Užs3!E120/1000)*Užs3!L120,0)+(IF(Užs3!G120="MEL-KLIENTO",(Užs3!E120/1000)*Užs3!L120,0)+(IF(Užs3!I120="MEL-KLIENTO",(Užs3!H120/1000)*Užs3!L120,0)+(IF(Užs3!J120="MEL-KLIENTO",(Užs3!H120/1000)*Užs3!L120,0)))))</f>
        <v>0</v>
      </c>
      <c r="R81" s="91">
        <f>SUM(IF(Užs3!F120="MEL-NE-PL",(Užs3!E120/1000)*Užs3!L120,0)+(IF(Užs3!G120="MEL-NE-PL",(Užs3!E120/1000)*Užs3!L120,0)+(IF(Užs3!I120="MEL-NE-PL",(Užs3!H120/1000)*Užs3!L120,0)+(IF(Užs3!J120="MEL-NE-PL",(Užs3!H120/1000)*Užs3!L120,0)))))</f>
        <v>0</v>
      </c>
      <c r="S81" s="91">
        <f>SUM(IF(Užs3!F120="MEL-40mm",(Užs3!E120/1000)*Užs3!L120,0)+(IF(Užs3!G120="MEL-40mm",(Užs3!E120/1000)*Užs3!L120,0)+(IF(Užs3!I120="MEL-40mm",(Užs3!H120/1000)*Užs3!L120,0)+(IF(Užs3!J120="MEL-40mm",(Užs3!H120/1000)*Užs3!L120,0)))))</f>
        <v>0</v>
      </c>
      <c r="T81" s="92">
        <f>SUM(IF(Užs3!F120="PVC-04mm",(Užs3!E120/1000)*Užs3!L120,0)+(IF(Užs3!G120="PVC-04mm",(Užs3!E120/1000)*Užs3!L120,0)+(IF(Užs3!I120="PVC-04mm",(Užs3!H120/1000)*Užs3!L120,0)+(IF(Užs3!J120="PVC-04mm",(Užs3!H120/1000)*Užs3!L120,0)))))</f>
        <v>0</v>
      </c>
      <c r="U81" s="92">
        <f>SUM(IF(Užs3!F120="PVC-06mm",(Užs3!E120/1000)*Užs3!L120,0)+(IF(Užs3!G120="PVC-06mm",(Užs3!E120/1000)*Užs3!L120,0)+(IF(Užs3!I120="PVC-06mm",(Užs3!H120/1000)*Užs3!L120,0)+(IF(Užs3!J120="PVC-06mm",(Užs3!H120/1000)*Užs3!L120,0)))))</f>
        <v>0</v>
      </c>
      <c r="V81" s="92">
        <f>SUM(IF(Užs3!F120="PVC-08mm",(Užs3!E120/1000)*Užs3!L120,0)+(IF(Užs3!G120="PVC-08mm",(Užs3!E120/1000)*Užs3!L120,0)+(IF(Užs3!I120="PVC-08mm",(Užs3!H120/1000)*Užs3!L120,0)+(IF(Užs3!J120="PVC-08mm",(Užs3!H120/1000)*Užs3!L120,0)))))</f>
        <v>0</v>
      </c>
      <c r="W81" s="92">
        <f>SUM(IF(Užs3!F120="PVC-1mm",(Užs3!E120/1000)*Užs3!L120,0)+(IF(Užs3!G120="PVC-1mm",(Užs3!E120/1000)*Užs3!L120,0)+(IF(Užs3!I120="PVC-1mm",(Užs3!H120/1000)*Užs3!L120,0)+(IF(Užs3!J120="PVC-1mm",(Užs3!H120/1000)*Užs3!L120,0)))))</f>
        <v>0</v>
      </c>
      <c r="X81" s="92">
        <f>SUM(IF(Užs3!F120="PVC-2mm",(Užs3!E120/1000)*Užs3!L120,0)+(IF(Užs3!G120="PVC-2mm",(Užs3!E120/1000)*Užs3!L120,0)+(IF(Užs3!I120="PVC-2mm",(Užs3!H120/1000)*Užs3!L120,0)+(IF(Užs3!J120="PVC-2mm",(Užs3!H120/1000)*Užs3!L120,0)))))</f>
        <v>0</v>
      </c>
      <c r="Y81" s="92">
        <f>SUM(IF(Užs3!F120="PVC-42/2mm",(Užs3!E120/1000)*Užs3!L120,0)+(IF(Užs3!G120="PVC-42/2mm",(Užs3!E120/1000)*Užs3!L120,0)+(IF(Užs3!I120="PVC-42/2mm",(Užs3!H120/1000)*Užs3!L120,0)+(IF(Užs3!J120="PVC-42/2mm",(Užs3!H120/1000)*Užs3!L120,0)))))</f>
        <v>0</v>
      </c>
      <c r="Z81" s="313">
        <f>SUM(IF(Užs3!F120="BESIULIS-08mm",(Užs3!E120/1000)*Užs3!L120,0)+(IF(Užs3!G120="BESIULIS-08mm",(Užs3!E120/1000)*Užs3!L120,0)+(IF(Užs3!I120="BESIULIS-08mm",(Užs3!H120/1000)*Užs3!L120,0)+(IF(Užs3!J120="BESIULIS-08mm",(Užs3!H120/1000)*Užs3!L120,0)))))</f>
        <v>0</v>
      </c>
      <c r="AA81" s="313">
        <f>SUM(IF(Užs3!F120="BESIULIS-1mm",(Užs3!E120/1000)*Užs3!L120,0)+(IF(Užs3!G120="BESIULIS-1mm",(Užs3!E120/1000)*Užs3!L120,0)+(IF(Užs3!I120="BESIULIS-1mm",(Užs3!H120/1000)*Užs3!L120,0)+(IF(Užs3!J120="BESIULIS-1mm",(Užs3!H120/1000)*Užs3!L120,0)))))</f>
        <v>0</v>
      </c>
      <c r="AB81" s="313">
        <f>SUM(IF(Užs3!F120="BESIULIS-2mm",(Užs3!E120/1000)*Užs3!L120,0)+(IF(Užs3!G120="BESIULIS-2mm",(Užs3!E120/1000)*Užs3!L120,0)+(IF(Užs3!I120="BESIULIS-2mm",(Užs3!H120/1000)*Užs3!L120,0)+(IF(Užs3!J120="BESIULIS-2mm",(Užs3!H120/1000)*Užs3!L120,0)))))</f>
        <v>0</v>
      </c>
      <c r="AC81" s="93">
        <f>SUM(IF(Užs3!F120="KLIEN-PVC-04mm",(Užs3!E120/1000)*Užs3!L120,0)+(IF(Užs3!G120="KLIEN-PVC-04mm",(Užs3!E120/1000)*Užs3!L120,0)+(IF(Užs3!I120="KLIEN-PVC-04mm",(Užs3!H120/1000)*Užs3!L120,0)+(IF(Užs3!J120="KLIEN-PVC-04mm",(Užs3!H120/1000)*Užs3!L120,0)))))</f>
        <v>0</v>
      </c>
      <c r="AD81" s="93">
        <f>SUM(IF(Užs3!F120="KLIEN-PVC-06mm",(Užs3!E120/1000)*Užs3!L120,0)+(IF(Užs3!G120="KLIEN-PVC-06mm",(Užs3!E120/1000)*Užs3!L120,0)+(IF(Užs3!I120="KLIEN-PVC-06mm",(Užs3!H120/1000)*Užs3!L120,0)+(IF(Užs3!J120="KLIEN-PVC-06mm",(Užs3!H120/1000)*Užs3!L120,0)))))</f>
        <v>0</v>
      </c>
      <c r="AE81" s="93">
        <f>SUM(IF(Užs3!F120="KLIEN-PVC-08mm",(Užs3!E120/1000)*Užs3!L120,0)+(IF(Užs3!G120="KLIEN-PVC-08mm",(Užs3!E120/1000)*Užs3!L120,0)+(IF(Užs3!I120="KLIEN-PVC-08mm",(Užs3!H120/1000)*Užs3!L120,0)+(IF(Užs3!J120="KLIEN-PVC-08mm",(Užs3!H120/1000)*Užs3!L120,0)))))</f>
        <v>0</v>
      </c>
      <c r="AF81" s="93">
        <f>SUM(IF(Užs3!F120="KLIEN-PVC-1mm",(Užs3!E120/1000)*Užs3!L120,0)+(IF(Užs3!G120="KLIEN-PVC-1mm",(Užs3!E120/1000)*Užs3!L120,0)+(IF(Užs3!I120="KLIEN-PVC-1mm",(Užs3!H120/1000)*Užs3!L120,0)+(IF(Užs3!J120="KLIEN-PVC-1mm",(Užs3!H120/1000)*Užs3!L120,0)))))</f>
        <v>0</v>
      </c>
      <c r="AG81" s="93">
        <f>SUM(IF(Užs3!F120="KLIEN-PVC-2mm",(Užs3!E120/1000)*Užs3!L120,0)+(IF(Užs3!G120="KLIEN-PVC-2mm",(Užs3!E120/1000)*Užs3!L120,0)+(IF(Užs3!I120="KLIEN-PVC-2mm",(Užs3!H120/1000)*Užs3!L120,0)+(IF(Užs3!J120="KLIEN-PVC-2mm",(Užs3!H120/1000)*Užs3!L120,0)))))</f>
        <v>0</v>
      </c>
      <c r="AH81" s="93">
        <f>SUM(IF(Užs3!F120="KLIEN-PVC-42/2mm",(Užs3!E120/1000)*Užs3!L120,0)+(IF(Užs3!G120="KLIEN-PVC-42/2mm",(Užs3!E120/1000)*Užs3!L120,0)+(IF(Užs3!I120="KLIEN-PVC-42/2mm",(Užs3!H120/1000)*Užs3!L120,0)+(IF(Užs3!J120="KLIEN-PVC-42/2mm",(Užs3!H120/1000)*Užs3!L120,0)))))</f>
        <v>0</v>
      </c>
      <c r="AI81" s="315">
        <f>SUM(IF(Užs3!F120="KLIEN-BESIUL-08mm",(Užs3!E120/1000)*Užs3!L120,0)+(IF(Užs3!G120="KLIEN-BESIUL-08mm",(Užs3!E120/1000)*Užs3!L120,0)+(IF(Užs3!I120="KLIEN-BESIUL-08mm",(Užs3!H120/1000)*Užs3!L120,0)+(IF(Užs3!J120="KLIEN-BESIUL-08mm",(Užs3!H120/1000)*Užs3!L120,0)))))</f>
        <v>0</v>
      </c>
      <c r="AJ81" s="315">
        <f>SUM(IF(Užs3!F120="KLIEN-BESIUL-1mm",(Užs3!E120/1000)*Užs3!L120,0)+(IF(Užs3!G120="KLIEN-BESIUL-1mm",(Užs3!E120/1000)*Užs3!L120,0)+(IF(Užs3!I120="KLIEN-BESIUL-1mm",(Užs3!H120/1000)*Užs3!L120,0)+(IF(Užs3!J120="KLIEN-BESIUL-1mm",(Užs3!H120/1000)*Užs3!L120,0)))))</f>
        <v>0</v>
      </c>
      <c r="AK81" s="315">
        <f>SUM(IF(Užs3!F120="KLIEN-BESIUL-2mm",(Užs3!E120/1000)*Užs3!L120,0)+(IF(Užs3!G120="KLIEN-BESIUL-2mm",(Užs3!E120/1000)*Užs3!L120,0)+(IF(Užs3!I120="KLIEN-BESIUL-2mm",(Užs3!H120/1000)*Užs3!L120,0)+(IF(Užs3!J120="KLIEN-BESIUL-2mm",(Užs3!H120/1000)*Užs3!L120,0)))))</f>
        <v>0</v>
      </c>
      <c r="AL81" s="94">
        <f>SUM(IF(Užs3!F120="NE-PL-PVC-04mm",(Užs3!E120/1000)*Užs3!L120,0)+(IF(Užs3!G120="NE-PL-PVC-04mm",(Užs3!E120/1000)*Užs3!L120,0)+(IF(Užs3!I120="NE-PL-PVC-04mm",(Užs3!H120/1000)*Užs3!L120,0)+(IF(Užs3!J120="NE-PL-PVC-04mm",(Užs3!H120/1000)*Užs3!L120,0)))))</f>
        <v>0</v>
      </c>
      <c r="AM81" s="94">
        <f>SUM(IF(Užs3!F120="NE-PL-PVC-06mm",(Užs3!E120/1000)*Užs3!L120,0)+(IF(Užs3!G120="NE-PL-PVC-06mm",(Užs3!E120/1000)*Užs3!L120,0)+(IF(Užs3!I120="NE-PL-PVC-06mm",(Užs3!H120/1000)*Užs3!L120,0)+(IF(Užs3!J120="NE-PL-PVC-06mm",(Užs3!H120/1000)*Užs3!L120,0)))))</f>
        <v>0</v>
      </c>
      <c r="AN81" s="94">
        <f>SUM(IF(Užs3!F120="NE-PL-PVC-08mm",(Užs3!E120/1000)*Užs3!L120,0)+(IF(Užs3!G120="NE-PL-PVC-08mm",(Užs3!E120/1000)*Užs3!L120,0)+(IF(Užs3!I120="NE-PL-PVC-08mm",(Užs3!H120/1000)*Užs3!L120,0)+(IF(Užs3!J120="NE-PL-PVC-08mm",(Užs3!H120/1000)*Užs3!L120,0)))))</f>
        <v>0</v>
      </c>
      <c r="AO81" s="94">
        <f>SUM(IF(Užs3!F120="NE-PL-PVC-1mm",(Užs3!E120/1000)*Užs3!L120,0)+(IF(Užs3!G120="NE-PL-PVC-1mm",(Užs3!E120/1000)*Užs3!L120,0)+(IF(Užs3!I120="NE-PL-PVC-1mm",(Užs3!H120/1000)*Užs3!L120,0)+(IF(Užs3!J120="NE-PL-PVC-1mm",(Užs3!H120/1000)*Užs3!L120,0)))))</f>
        <v>0</v>
      </c>
      <c r="AP81" s="94">
        <f>SUM(IF(Užs3!F120="NE-PL-PVC-2mm",(Užs3!E120/1000)*Užs3!L120,0)+(IF(Užs3!G120="NE-PL-PVC-2mm",(Užs3!E120/1000)*Užs3!L120,0)+(IF(Užs3!I120="NE-PL-PVC-2mm",(Užs3!H120/1000)*Užs3!L120,0)+(IF(Užs3!J120="NE-PL-PVC-2mm",(Užs3!H120/1000)*Užs3!L120,0)))))</f>
        <v>0</v>
      </c>
      <c r="AQ81" s="94">
        <f>SUM(IF(Užs3!F120="NE-PL-PVC-42/2mm",(Užs3!E120/1000)*Užs3!L120,0)+(IF(Užs3!G120="NE-PL-PVC-42/2mm",(Užs3!E120/1000)*Užs3!L120,0)+(IF(Užs3!I120="NE-PL-PVC-42/2mm",(Užs3!H120/1000)*Užs3!L120,0)+(IF(Užs3!J120="NE-PL-PVC-42/2mm",(Užs3!H120/1000)*Užs3!L120,0)))))</f>
        <v>0</v>
      </c>
      <c r="AR81" s="79"/>
    </row>
    <row r="82" spans="1:44" ht="16.8">
      <c r="A82" s="79"/>
      <c r="B82" s="79"/>
      <c r="C82" s="95"/>
      <c r="D82" s="79"/>
      <c r="E82" s="79"/>
      <c r="F82" s="79"/>
      <c r="G82" s="79"/>
      <c r="H82" s="79"/>
      <c r="I82" s="79"/>
      <c r="J82" s="79"/>
      <c r="K82" s="87">
        <v>81</v>
      </c>
      <c r="L82" s="88">
        <f>Užs3!L121</f>
        <v>0</v>
      </c>
      <c r="M82" s="89">
        <f>(Užs3!E121/1000)*(Užs3!H121/1000)*Užs3!L121</f>
        <v>0</v>
      </c>
      <c r="N82" s="90">
        <f>SUM(IF(Užs3!F121="MEL",(Užs3!E121/1000)*Užs3!L121,0)+(IF(Užs3!G121="MEL",(Užs3!E121/1000)*Užs3!L121,0)+(IF(Užs3!I121="MEL",(Užs3!H121/1000)*Užs3!L121,0)+(IF(Užs3!J121="MEL",(Užs3!H121/1000)*Užs3!L121,0)))))</f>
        <v>0</v>
      </c>
      <c r="O82" s="91">
        <f>SUM(IF(Užs3!F121="MEL-BALTAS",(Užs3!E121/1000)*Užs3!L121,0)+(IF(Užs3!G121="MEL-BALTAS",(Užs3!E121/1000)*Užs3!L121,0)+(IF(Užs3!I121="MEL-BALTAS",(Užs3!H121/1000)*Užs3!L121,0)+(IF(Užs3!J121="MEL-BALTAS",(Užs3!H121/1000)*Užs3!L121,0)))))</f>
        <v>0</v>
      </c>
      <c r="P82" s="91">
        <f>SUM(IF(Užs3!F121="MEL-PILKAS",(Užs3!E121/1000)*Užs3!L121,0)+(IF(Užs3!G121="MEL-PILKAS",(Užs3!E121/1000)*Užs3!L121,0)+(IF(Užs3!I121="MEL-PILKAS",(Užs3!H121/1000)*Užs3!L121,0)+(IF(Užs3!J121="MEL-PILKAS",(Užs3!H121/1000)*Užs3!L121,0)))))</f>
        <v>0</v>
      </c>
      <c r="Q82" s="91">
        <f>SUM(IF(Užs3!F121="MEL-KLIENTO",(Užs3!E121/1000)*Užs3!L121,0)+(IF(Užs3!G121="MEL-KLIENTO",(Užs3!E121/1000)*Užs3!L121,0)+(IF(Užs3!I121="MEL-KLIENTO",(Užs3!H121/1000)*Užs3!L121,0)+(IF(Užs3!J121="MEL-KLIENTO",(Užs3!H121/1000)*Užs3!L121,0)))))</f>
        <v>0</v>
      </c>
      <c r="R82" s="91">
        <f>SUM(IF(Užs3!F121="MEL-NE-PL",(Užs3!E121/1000)*Užs3!L121,0)+(IF(Užs3!G121="MEL-NE-PL",(Užs3!E121/1000)*Užs3!L121,0)+(IF(Užs3!I121="MEL-NE-PL",(Užs3!H121/1000)*Užs3!L121,0)+(IF(Užs3!J121="MEL-NE-PL",(Užs3!H121/1000)*Užs3!L121,0)))))</f>
        <v>0</v>
      </c>
      <c r="S82" s="91">
        <f>SUM(IF(Užs3!F121="MEL-40mm",(Užs3!E121/1000)*Užs3!L121,0)+(IF(Užs3!G121="MEL-40mm",(Užs3!E121/1000)*Užs3!L121,0)+(IF(Užs3!I121="MEL-40mm",(Užs3!H121/1000)*Užs3!L121,0)+(IF(Užs3!J121="MEL-40mm",(Užs3!H121/1000)*Užs3!L121,0)))))</f>
        <v>0</v>
      </c>
      <c r="T82" s="92">
        <f>SUM(IF(Užs3!F121="PVC-04mm",(Užs3!E121/1000)*Užs3!L121,0)+(IF(Užs3!G121="PVC-04mm",(Užs3!E121/1000)*Užs3!L121,0)+(IF(Užs3!I121="PVC-04mm",(Užs3!H121/1000)*Užs3!L121,0)+(IF(Užs3!J121="PVC-04mm",(Užs3!H121/1000)*Užs3!L121,0)))))</f>
        <v>0</v>
      </c>
      <c r="U82" s="92">
        <f>SUM(IF(Užs3!F121="PVC-06mm",(Užs3!E121/1000)*Užs3!L121,0)+(IF(Užs3!G121="PVC-06mm",(Užs3!E121/1000)*Užs3!L121,0)+(IF(Užs3!I121="PVC-06mm",(Užs3!H121/1000)*Užs3!L121,0)+(IF(Užs3!J121="PVC-06mm",(Užs3!H121/1000)*Užs3!L121,0)))))</f>
        <v>0</v>
      </c>
      <c r="V82" s="92">
        <f>SUM(IF(Užs3!F121="PVC-08mm",(Užs3!E121/1000)*Užs3!L121,0)+(IF(Užs3!G121="PVC-08mm",(Užs3!E121/1000)*Užs3!L121,0)+(IF(Užs3!I121="PVC-08mm",(Užs3!H121/1000)*Užs3!L121,0)+(IF(Užs3!J121="PVC-08mm",(Užs3!H121/1000)*Užs3!L121,0)))))</f>
        <v>0</v>
      </c>
      <c r="W82" s="92">
        <f>SUM(IF(Užs3!F121="PVC-1mm",(Užs3!E121/1000)*Užs3!L121,0)+(IF(Užs3!G121="PVC-1mm",(Užs3!E121/1000)*Užs3!L121,0)+(IF(Užs3!I121="PVC-1mm",(Užs3!H121/1000)*Užs3!L121,0)+(IF(Užs3!J121="PVC-1mm",(Užs3!H121/1000)*Užs3!L121,0)))))</f>
        <v>0</v>
      </c>
      <c r="X82" s="92">
        <f>SUM(IF(Užs3!F121="PVC-2mm",(Užs3!E121/1000)*Užs3!L121,0)+(IF(Užs3!G121="PVC-2mm",(Užs3!E121/1000)*Užs3!L121,0)+(IF(Užs3!I121="PVC-2mm",(Užs3!H121/1000)*Užs3!L121,0)+(IF(Užs3!J121="PVC-2mm",(Užs3!H121/1000)*Užs3!L121,0)))))</f>
        <v>0</v>
      </c>
      <c r="Y82" s="92">
        <f>SUM(IF(Užs3!F121="PVC-42/2mm",(Užs3!E121/1000)*Užs3!L121,0)+(IF(Užs3!G121="PVC-42/2mm",(Užs3!E121/1000)*Užs3!L121,0)+(IF(Užs3!I121="PVC-42/2mm",(Užs3!H121/1000)*Užs3!L121,0)+(IF(Užs3!J121="PVC-42/2mm",(Užs3!H121/1000)*Užs3!L121,0)))))</f>
        <v>0</v>
      </c>
      <c r="Z82" s="313">
        <f>SUM(IF(Užs3!F121="BESIULIS-08mm",(Užs3!E121/1000)*Užs3!L121,0)+(IF(Užs3!G121="BESIULIS-08mm",(Užs3!E121/1000)*Užs3!L121,0)+(IF(Užs3!I121="BESIULIS-08mm",(Užs3!H121/1000)*Užs3!L121,0)+(IF(Užs3!J121="BESIULIS-08mm",(Užs3!H121/1000)*Užs3!L121,0)))))</f>
        <v>0</v>
      </c>
      <c r="AA82" s="313">
        <f>SUM(IF(Užs3!F121="BESIULIS-1mm",(Užs3!E121/1000)*Užs3!L121,0)+(IF(Užs3!G121="BESIULIS-1mm",(Užs3!E121/1000)*Užs3!L121,0)+(IF(Užs3!I121="BESIULIS-1mm",(Užs3!H121/1000)*Užs3!L121,0)+(IF(Užs3!J121="BESIULIS-1mm",(Užs3!H121/1000)*Užs3!L121,0)))))</f>
        <v>0</v>
      </c>
      <c r="AB82" s="313">
        <f>SUM(IF(Užs3!F121="BESIULIS-2mm",(Užs3!E121/1000)*Užs3!L121,0)+(IF(Užs3!G121="BESIULIS-2mm",(Užs3!E121/1000)*Užs3!L121,0)+(IF(Užs3!I121="BESIULIS-2mm",(Užs3!H121/1000)*Užs3!L121,0)+(IF(Užs3!J121="BESIULIS-2mm",(Užs3!H121/1000)*Užs3!L121,0)))))</f>
        <v>0</v>
      </c>
      <c r="AC82" s="93">
        <f>SUM(IF(Užs3!F121="KLIEN-PVC-04mm",(Užs3!E121/1000)*Užs3!L121,0)+(IF(Užs3!G121="KLIEN-PVC-04mm",(Užs3!E121/1000)*Užs3!L121,0)+(IF(Užs3!I121="KLIEN-PVC-04mm",(Užs3!H121/1000)*Užs3!L121,0)+(IF(Užs3!J121="KLIEN-PVC-04mm",(Užs3!H121/1000)*Užs3!L121,0)))))</f>
        <v>0</v>
      </c>
      <c r="AD82" s="93">
        <f>SUM(IF(Užs3!F121="KLIEN-PVC-06mm",(Užs3!E121/1000)*Užs3!L121,0)+(IF(Užs3!G121="KLIEN-PVC-06mm",(Užs3!E121/1000)*Užs3!L121,0)+(IF(Užs3!I121="KLIEN-PVC-06mm",(Užs3!H121/1000)*Užs3!L121,0)+(IF(Užs3!J121="KLIEN-PVC-06mm",(Užs3!H121/1000)*Užs3!L121,0)))))</f>
        <v>0</v>
      </c>
      <c r="AE82" s="93">
        <f>SUM(IF(Užs3!F121="KLIEN-PVC-08mm",(Užs3!E121/1000)*Užs3!L121,0)+(IF(Užs3!G121="KLIEN-PVC-08mm",(Užs3!E121/1000)*Užs3!L121,0)+(IF(Užs3!I121="KLIEN-PVC-08mm",(Užs3!H121/1000)*Užs3!L121,0)+(IF(Užs3!J121="KLIEN-PVC-08mm",(Užs3!H121/1000)*Užs3!L121,0)))))</f>
        <v>0</v>
      </c>
      <c r="AF82" s="93">
        <f>SUM(IF(Užs3!F121="KLIEN-PVC-1mm",(Užs3!E121/1000)*Užs3!L121,0)+(IF(Užs3!G121="KLIEN-PVC-1mm",(Užs3!E121/1000)*Užs3!L121,0)+(IF(Užs3!I121="KLIEN-PVC-1mm",(Užs3!H121/1000)*Užs3!L121,0)+(IF(Užs3!J121="KLIEN-PVC-1mm",(Užs3!H121/1000)*Užs3!L121,0)))))</f>
        <v>0</v>
      </c>
      <c r="AG82" s="93">
        <f>SUM(IF(Užs3!F121="KLIEN-PVC-2mm",(Užs3!E121/1000)*Užs3!L121,0)+(IF(Užs3!G121="KLIEN-PVC-2mm",(Užs3!E121/1000)*Užs3!L121,0)+(IF(Užs3!I121="KLIEN-PVC-2mm",(Užs3!H121/1000)*Užs3!L121,0)+(IF(Užs3!J121="KLIEN-PVC-2mm",(Užs3!H121/1000)*Užs3!L121,0)))))</f>
        <v>0</v>
      </c>
      <c r="AH82" s="93">
        <f>SUM(IF(Užs3!F121="KLIEN-PVC-42/2mm",(Užs3!E121/1000)*Užs3!L121,0)+(IF(Užs3!G121="KLIEN-PVC-42/2mm",(Užs3!E121/1000)*Užs3!L121,0)+(IF(Užs3!I121="KLIEN-PVC-42/2mm",(Užs3!H121/1000)*Užs3!L121,0)+(IF(Užs3!J121="KLIEN-PVC-42/2mm",(Užs3!H121/1000)*Užs3!L121,0)))))</f>
        <v>0</v>
      </c>
      <c r="AI82" s="315">
        <f>SUM(IF(Užs3!F121="KLIEN-BESIUL-08mm",(Užs3!E121/1000)*Užs3!L121,0)+(IF(Užs3!G121="KLIEN-BESIUL-08mm",(Užs3!E121/1000)*Užs3!L121,0)+(IF(Užs3!I121="KLIEN-BESIUL-08mm",(Užs3!H121/1000)*Užs3!L121,0)+(IF(Užs3!J121="KLIEN-BESIUL-08mm",(Užs3!H121/1000)*Užs3!L121,0)))))</f>
        <v>0</v>
      </c>
      <c r="AJ82" s="315">
        <f>SUM(IF(Užs3!F121="KLIEN-BESIUL-1mm",(Užs3!E121/1000)*Užs3!L121,0)+(IF(Užs3!G121="KLIEN-BESIUL-1mm",(Užs3!E121/1000)*Užs3!L121,0)+(IF(Užs3!I121="KLIEN-BESIUL-1mm",(Užs3!H121/1000)*Užs3!L121,0)+(IF(Užs3!J121="KLIEN-BESIUL-1mm",(Užs3!H121/1000)*Užs3!L121,0)))))</f>
        <v>0</v>
      </c>
      <c r="AK82" s="315">
        <f>SUM(IF(Užs3!F121="KLIEN-BESIUL-2mm",(Užs3!E121/1000)*Užs3!L121,0)+(IF(Užs3!G121="KLIEN-BESIUL-2mm",(Užs3!E121/1000)*Užs3!L121,0)+(IF(Užs3!I121="KLIEN-BESIUL-2mm",(Užs3!H121/1000)*Užs3!L121,0)+(IF(Užs3!J121="KLIEN-BESIUL-2mm",(Užs3!H121/1000)*Užs3!L121,0)))))</f>
        <v>0</v>
      </c>
      <c r="AL82" s="94">
        <f>SUM(IF(Užs3!F121="NE-PL-PVC-04mm",(Užs3!E121/1000)*Užs3!L121,0)+(IF(Užs3!G121="NE-PL-PVC-04mm",(Užs3!E121/1000)*Užs3!L121,0)+(IF(Užs3!I121="NE-PL-PVC-04mm",(Užs3!H121/1000)*Užs3!L121,0)+(IF(Užs3!J121="NE-PL-PVC-04mm",(Užs3!H121/1000)*Užs3!L121,0)))))</f>
        <v>0</v>
      </c>
      <c r="AM82" s="94">
        <f>SUM(IF(Užs3!F121="NE-PL-PVC-06mm",(Užs3!E121/1000)*Užs3!L121,0)+(IF(Užs3!G121="NE-PL-PVC-06mm",(Užs3!E121/1000)*Užs3!L121,0)+(IF(Užs3!I121="NE-PL-PVC-06mm",(Užs3!H121/1000)*Užs3!L121,0)+(IF(Užs3!J121="NE-PL-PVC-06mm",(Užs3!H121/1000)*Užs3!L121,0)))))</f>
        <v>0</v>
      </c>
      <c r="AN82" s="94">
        <f>SUM(IF(Užs3!F121="NE-PL-PVC-08mm",(Užs3!E121/1000)*Užs3!L121,0)+(IF(Užs3!G121="NE-PL-PVC-08mm",(Užs3!E121/1000)*Užs3!L121,0)+(IF(Užs3!I121="NE-PL-PVC-08mm",(Užs3!H121/1000)*Užs3!L121,0)+(IF(Užs3!J121="NE-PL-PVC-08mm",(Užs3!H121/1000)*Užs3!L121,0)))))</f>
        <v>0</v>
      </c>
      <c r="AO82" s="94">
        <f>SUM(IF(Užs3!F121="NE-PL-PVC-1mm",(Užs3!E121/1000)*Užs3!L121,0)+(IF(Užs3!G121="NE-PL-PVC-1mm",(Užs3!E121/1000)*Užs3!L121,0)+(IF(Užs3!I121="NE-PL-PVC-1mm",(Užs3!H121/1000)*Užs3!L121,0)+(IF(Užs3!J121="NE-PL-PVC-1mm",(Užs3!H121/1000)*Užs3!L121,0)))))</f>
        <v>0</v>
      </c>
      <c r="AP82" s="94">
        <f>SUM(IF(Užs3!F121="NE-PL-PVC-2mm",(Užs3!E121/1000)*Užs3!L121,0)+(IF(Užs3!G121="NE-PL-PVC-2mm",(Užs3!E121/1000)*Užs3!L121,0)+(IF(Užs3!I121="NE-PL-PVC-2mm",(Užs3!H121/1000)*Užs3!L121,0)+(IF(Užs3!J121="NE-PL-PVC-2mm",(Užs3!H121/1000)*Užs3!L121,0)))))</f>
        <v>0</v>
      </c>
      <c r="AQ82" s="94">
        <f>SUM(IF(Užs3!F121="NE-PL-PVC-42/2mm",(Užs3!E121/1000)*Užs3!L121,0)+(IF(Užs3!G121="NE-PL-PVC-42/2mm",(Užs3!E121/1000)*Užs3!L121,0)+(IF(Užs3!I121="NE-PL-PVC-42/2mm",(Užs3!H121/1000)*Užs3!L121,0)+(IF(Užs3!J121="NE-PL-PVC-42/2mm",(Užs3!H121/1000)*Užs3!L121,0)))))</f>
        <v>0</v>
      </c>
      <c r="AR82" s="79"/>
    </row>
    <row r="83" spans="1:44" ht="16.8">
      <c r="A83" s="79"/>
      <c r="B83" s="79"/>
      <c r="C83" s="95"/>
      <c r="D83" s="79"/>
      <c r="E83" s="79"/>
      <c r="F83" s="79"/>
      <c r="G83" s="79"/>
      <c r="H83" s="79"/>
      <c r="I83" s="79"/>
      <c r="J83" s="79"/>
      <c r="K83" s="87">
        <v>82</v>
      </c>
      <c r="L83" s="88">
        <f>Užs3!L122</f>
        <v>0</v>
      </c>
      <c r="M83" s="89">
        <f>(Užs3!E122/1000)*(Užs3!H122/1000)*Užs3!L122</f>
        <v>0</v>
      </c>
      <c r="N83" s="90">
        <f>SUM(IF(Užs3!F122="MEL",(Užs3!E122/1000)*Užs3!L122,0)+(IF(Užs3!G122="MEL",(Užs3!E122/1000)*Užs3!L122,0)+(IF(Užs3!I122="MEL",(Užs3!H122/1000)*Užs3!L122,0)+(IF(Užs3!J122="MEL",(Užs3!H122/1000)*Užs3!L122,0)))))</f>
        <v>0</v>
      </c>
      <c r="O83" s="91">
        <f>SUM(IF(Užs3!F122="MEL-BALTAS",(Užs3!E122/1000)*Užs3!L122,0)+(IF(Užs3!G122="MEL-BALTAS",(Užs3!E122/1000)*Užs3!L122,0)+(IF(Užs3!I122="MEL-BALTAS",(Užs3!H122/1000)*Užs3!L122,0)+(IF(Užs3!J122="MEL-BALTAS",(Užs3!H122/1000)*Užs3!L122,0)))))</f>
        <v>0</v>
      </c>
      <c r="P83" s="91">
        <f>SUM(IF(Užs3!F122="MEL-PILKAS",(Užs3!E122/1000)*Užs3!L122,0)+(IF(Užs3!G122="MEL-PILKAS",(Užs3!E122/1000)*Užs3!L122,0)+(IF(Užs3!I122="MEL-PILKAS",(Užs3!H122/1000)*Užs3!L122,0)+(IF(Užs3!J122="MEL-PILKAS",(Užs3!H122/1000)*Užs3!L122,0)))))</f>
        <v>0</v>
      </c>
      <c r="Q83" s="91">
        <f>SUM(IF(Užs3!F122="MEL-KLIENTO",(Užs3!E122/1000)*Užs3!L122,0)+(IF(Užs3!G122="MEL-KLIENTO",(Užs3!E122/1000)*Užs3!L122,0)+(IF(Užs3!I122="MEL-KLIENTO",(Užs3!H122/1000)*Užs3!L122,0)+(IF(Užs3!J122="MEL-KLIENTO",(Užs3!H122/1000)*Užs3!L122,0)))))</f>
        <v>0</v>
      </c>
      <c r="R83" s="91">
        <f>SUM(IF(Užs3!F122="MEL-NE-PL",(Užs3!E122/1000)*Užs3!L122,0)+(IF(Užs3!G122="MEL-NE-PL",(Užs3!E122/1000)*Užs3!L122,0)+(IF(Užs3!I122="MEL-NE-PL",(Užs3!H122/1000)*Užs3!L122,0)+(IF(Užs3!J122="MEL-NE-PL",(Užs3!H122/1000)*Užs3!L122,0)))))</f>
        <v>0</v>
      </c>
      <c r="S83" s="91">
        <f>SUM(IF(Užs3!F122="MEL-40mm",(Užs3!E122/1000)*Užs3!L122,0)+(IF(Užs3!G122="MEL-40mm",(Užs3!E122/1000)*Užs3!L122,0)+(IF(Užs3!I122="MEL-40mm",(Užs3!H122/1000)*Užs3!L122,0)+(IF(Užs3!J122="MEL-40mm",(Užs3!H122/1000)*Užs3!L122,0)))))</f>
        <v>0</v>
      </c>
      <c r="T83" s="92">
        <f>SUM(IF(Užs3!F122="PVC-04mm",(Užs3!E122/1000)*Užs3!L122,0)+(IF(Užs3!G122="PVC-04mm",(Užs3!E122/1000)*Užs3!L122,0)+(IF(Užs3!I122="PVC-04mm",(Užs3!H122/1000)*Užs3!L122,0)+(IF(Užs3!J122="PVC-04mm",(Užs3!H122/1000)*Užs3!L122,0)))))</f>
        <v>0</v>
      </c>
      <c r="U83" s="92">
        <f>SUM(IF(Užs3!F122="PVC-06mm",(Užs3!E122/1000)*Užs3!L122,0)+(IF(Užs3!G122="PVC-06mm",(Užs3!E122/1000)*Užs3!L122,0)+(IF(Užs3!I122="PVC-06mm",(Užs3!H122/1000)*Užs3!L122,0)+(IF(Užs3!J122="PVC-06mm",(Užs3!H122/1000)*Užs3!L122,0)))))</f>
        <v>0</v>
      </c>
      <c r="V83" s="92">
        <f>SUM(IF(Užs3!F122="PVC-08mm",(Užs3!E122/1000)*Užs3!L122,0)+(IF(Užs3!G122="PVC-08mm",(Užs3!E122/1000)*Užs3!L122,0)+(IF(Užs3!I122="PVC-08mm",(Užs3!H122/1000)*Užs3!L122,0)+(IF(Užs3!J122="PVC-08mm",(Užs3!H122/1000)*Užs3!L122,0)))))</f>
        <v>0</v>
      </c>
      <c r="W83" s="92">
        <f>SUM(IF(Užs3!F122="PVC-1mm",(Užs3!E122/1000)*Užs3!L122,0)+(IF(Užs3!G122="PVC-1mm",(Užs3!E122/1000)*Užs3!L122,0)+(IF(Užs3!I122="PVC-1mm",(Užs3!H122/1000)*Užs3!L122,0)+(IF(Užs3!J122="PVC-1mm",(Užs3!H122/1000)*Užs3!L122,0)))))</f>
        <v>0</v>
      </c>
      <c r="X83" s="92">
        <f>SUM(IF(Užs3!F122="PVC-2mm",(Užs3!E122/1000)*Užs3!L122,0)+(IF(Užs3!G122="PVC-2mm",(Užs3!E122/1000)*Užs3!L122,0)+(IF(Užs3!I122="PVC-2mm",(Užs3!H122/1000)*Užs3!L122,0)+(IF(Užs3!J122="PVC-2mm",(Užs3!H122/1000)*Užs3!L122,0)))))</f>
        <v>0</v>
      </c>
      <c r="Y83" s="92">
        <f>SUM(IF(Užs3!F122="PVC-42/2mm",(Užs3!E122/1000)*Užs3!L122,0)+(IF(Užs3!G122="PVC-42/2mm",(Užs3!E122/1000)*Užs3!L122,0)+(IF(Užs3!I122="PVC-42/2mm",(Užs3!H122/1000)*Užs3!L122,0)+(IF(Užs3!J122="PVC-42/2mm",(Užs3!H122/1000)*Užs3!L122,0)))))</f>
        <v>0</v>
      </c>
      <c r="Z83" s="313">
        <f>SUM(IF(Užs3!F122="BESIULIS-08mm",(Užs3!E122/1000)*Užs3!L122,0)+(IF(Užs3!G122="BESIULIS-08mm",(Užs3!E122/1000)*Užs3!L122,0)+(IF(Užs3!I122="BESIULIS-08mm",(Užs3!H122/1000)*Užs3!L122,0)+(IF(Užs3!J122="BESIULIS-08mm",(Užs3!H122/1000)*Užs3!L122,0)))))</f>
        <v>0</v>
      </c>
      <c r="AA83" s="313">
        <f>SUM(IF(Užs3!F122="BESIULIS-1mm",(Užs3!E122/1000)*Užs3!L122,0)+(IF(Užs3!G122="BESIULIS-1mm",(Užs3!E122/1000)*Užs3!L122,0)+(IF(Užs3!I122="BESIULIS-1mm",(Užs3!H122/1000)*Užs3!L122,0)+(IF(Užs3!J122="BESIULIS-1mm",(Užs3!H122/1000)*Užs3!L122,0)))))</f>
        <v>0</v>
      </c>
      <c r="AB83" s="313">
        <f>SUM(IF(Užs3!F122="BESIULIS-2mm",(Užs3!E122/1000)*Užs3!L122,0)+(IF(Užs3!G122="BESIULIS-2mm",(Užs3!E122/1000)*Užs3!L122,0)+(IF(Užs3!I122="BESIULIS-2mm",(Užs3!H122/1000)*Užs3!L122,0)+(IF(Užs3!J122="BESIULIS-2mm",(Užs3!H122/1000)*Užs3!L122,0)))))</f>
        <v>0</v>
      </c>
      <c r="AC83" s="93">
        <f>SUM(IF(Užs3!F122="KLIEN-PVC-04mm",(Užs3!E122/1000)*Užs3!L122,0)+(IF(Užs3!G122="KLIEN-PVC-04mm",(Užs3!E122/1000)*Užs3!L122,0)+(IF(Užs3!I122="KLIEN-PVC-04mm",(Užs3!H122/1000)*Užs3!L122,0)+(IF(Užs3!J122="KLIEN-PVC-04mm",(Užs3!H122/1000)*Užs3!L122,0)))))</f>
        <v>0</v>
      </c>
      <c r="AD83" s="93">
        <f>SUM(IF(Užs3!F122="KLIEN-PVC-06mm",(Užs3!E122/1000)*Užs3!L122,0)+(IF(Užs3!G122="KLIEN-PVC-06mm",(Užs3!E122/1000)*Užs3!L122,0)+(IF(Užs3!I122="KLIEN-PVC-06mm",(Užs3!H122/1000)*Užs3!L122,0)+(IF(Užs3!J122="KLIEN-PVC-06mm",(Užs3!H122/1000)*Užs3!L122,0)))))</f>
        <v>0</v>
      </c>
      <c r="AE83" s="93">
        <f>SUM(IF(Užs3!F122="KLIEN-PVC-08mm",(Užs3!E122/1000)*Užs3!L122,0)+(IF(Užs3!G122="KLIEN-PVC-08mm",(Užs3!E122/1000)*Užs3!L122,0)+(IF(Užs3!I122="KLIEN-PVC-08mm",(Užs3!H122/1000)*Užs3!L122,0)+(IF(Užs3!J122="KLIEN-PVC-08mm",(Užs3!H122/1000)*Užs3!L122,0)))))</f>
        <v>0</v>
      </c>
      <c r="AF83" s="93">
        <f>SUM(IF(Užs3!F122="KLIEN-PVC-1mm",(Užs3!E122/1000)*Užs3!L122,0)+(IF(Užs3!G122="KLIEN-PVC-1mm",(Užs3!E122/1000)*Užs3!L122,0)+(IF(Užs3!I122="KLIEN-PVC-1mm",(Užs3!H122/1000)*Užs3!L122,0)+(IF(Užs3!J122="KLIEN-PVC-1mm",(Užs3!H122/1000)*Užs3!L122,0)))))</f>
        <v>0</v>
      </c>
      <c r="AG83" s="93">
        <f>SUM(IF(Užs3!F122="KLIEN-PVC-2mm",(Užs3!E122/1000)*Užs3!L122,0)+(IF(Užs3!G122="KLIEN-PVC-2mm",(Užs3!E122/1000)*Užs3!L122,0)+(IF(Užs3!I122="KLIEN-PVC-2mm",(Užs3!H122/1000)*Užs3!L122,0)+(IF(Užs3!J122="KLIEN-PVC-2mm",(Užs3!H122/1000)*Užs3!L122,0)))))</f>
        <v>0</v>
      </c>
      <c r="AH83" s="93">
        <f>SUM(IF(Užs3!F122="KLIEN-PVC-42/2mm",(Užs3!E122/1000)*Užs3!L122,0)+(IF(Užs3!G122="KLIEN-PVC-42/2mm",(Užs3!E122/1000)*Užs3!L122,0)+(IF(Užs3!I122="KLIEN-PVC-42/2mm",(Užs3!H122/1000)*Užs3!L122,0)+(IF(Užs3!J122="KLIEN-PVC-42/2mm",(Užs3!H122/1000)*Užs3!L122,0)))))</f>
        <v>0</v>
      </c>
      <c r="AI83" s="315">
        <f>SUM(IF(Užs3!F122="KLIEN-BESIUL-08mm",(Užs3!E122/1000)*Užs3!L122,0)+(IF(Užs3!G122="KLIEN-BESIUL-08mm",(Užs3!E122/1000)*Užs3!L122,0)+(IF(Užs3!I122="KLIEN-BESIUL-08mm",(Užs3!H122/1000)*Užs3!L122,0)+(IF(Užs3!J122="KLIEN-BESIUL-08mm",(Užs3!H122/1000)*Užs3!L122,0)))))</f>
        <v>0</v>
      </c>
      <c r="AJ83" s="315">
        <f>SUM(IF(Užs3!F122="KLIEN-BESIUL-1mm",(Užs3!E122/1000)*Užs3!L122,0)+(IF(Užs3!G122="KLIEN-BESIUL-1mm",(Užs3!E122/1000)*Užs3!L122,0)+(IF(Užs3!I122="KLIEN-BESIUL-1mm",(Užs3!H122/1000)*Užs3!L122,0)+(IF(Užs3!J122="KLIEN-BESIUL-1mm",(Užs3!H122/1000)*Užs3!L122,0)))))</f>
        <v>0</v>
      </c>
      <c r="AK83" s="315">
        <f>SUM(IF(Užs3!F122="KLIEN-BESIUL-2mm",(Užs3!E122/1000)*Užs3!L122,0)+(IF(Užs3!G122="KLIEN-BESIUL-2mm",(Užs3!E122/1000)*Užs3!L122,0)+(IF(Užs3!I122="KLIEN-BESIUL-2mm",(Užs3!H122/1000)*Užs3!L122,0)+(IF(Užs3!J122="KLIEN-BESIUL-2mm",(Užs3!H122/1000)*Užs3!L122,0)))))</f>
        <v>0</v>
      </c>
      <c r="AL83" s="94">
        <f>SUM(IF(Užs3!F122="NE-PL-PVC-04mm",(Užs3!E122/1000)*Užs3!L122,0)+(IF(Užs3!G122="NE-PL-PVC-04mm",(Užs3!E122/1000)*Užs3!L122,0)+(IF(Užs3!I122="NE-PL-PVC-04mm",(Užs3!H122/1000)*Užs3!L122,0)+(IF(Užs3!J122="NE-PL-PVC-04mm",(Užs3!H122/1000)*Užs3!L122,0)))))</f>
        <v>0</v>
      </c>
      <c r="AM83" s="94">
        <f>SUM(IF(Užs3!F122="NE-PL-PVC-06mm",(Užs3!E122/1000)*Užs3!L122,0)+(IF(Užs3!G122="NE-PL-PVC-06mm",(Užs3!E122/1000)*Užs3!L122,0)+(IF(Užs3!I122="NE-PL-PVC-06mm",(Užs3!H122/1000)*Užs3!L122,0)+(IF(Užs3!J122="NE-PL-PVC-06mm",(Užs3!H122/1000)*Užs3!L122,0)))))</f>
        <v>0</v>
      </c>
      <c r="AN83" s="94">
        <f>SUM(IF(Užs3!F122="NE-PL-PVC-08mm",(Užs3!E122/1000)*Užs3!L122,0)+(IF(Užs3!G122="NE-PL-PVC-08mm",(Užs3!E122/1000)*Užs3!L122,0)+(IF(Užs3!I122="NE-PL-PVC-08mm",(Užs3!H122/1000)*Užs3!L122,0)+(IF(Užs3!J122="NE-PL-PVC-08mm",(Užs3!H122/1000)*Užs3!L122,0)))))</f>
        <v>0</v>
      </c>
      <c r="AO83" s="94">
        <f>SUM(IF(Užs3!F122="NE-PL-PVC-1mm",(Užs3!E122/1000)*Užs3!L122,0)+(IF(Užs3!G122="NE-PL-PVC-1mm",(Užs3!E122/1000)*Užs3!L122,0)+(IF(Užs3!I122="NE-PL-PVC-1mm",(Užs3!H122/1000)*Užs3!L122,0)+(IF(Užs3!J122="NE-PL-PVC-1mm",(Užs3!H122/1000)*Užs3!L122,0)))))</f>
        <v>0</v>
      </c>
      <c r="AP83" s="94">
        <f>SUM(IF(Užs3!F122="NE-PL-PVC-2mm",(Užs3!E122/1000)*Užs3!L122,0)+(IF(Užs3!G122="NE-PL-PVC-2mm",(Užs3!E122/1000)*Užs3!L122,0)+(IF(Užs3!I122="NE-PL-PVC-2mm",(Užs3!H122/1000)*Užs3!L122,0)+(IF(Užs3!J122="NE-PL-PVC-2mm",(Užs3!H122/1000)*Užs3!L122,0)))))</f>
        <v>0</v>
      </c>
      <c r="AQ83" s="94">
        <f>SUM(IF(Užs3!F122="NE-PL-PVC-42/2mm",(Užs3!E122/1000)*Užs3!L122,0)+(IF(Užs3!G122="NE-PL-PVC-42/2mm",(Užs3!E122/1000)*Užs3!L122,0)+(IF(Užs3!I122="NE-PL-PVC-42/2mm",(Užs3!H122/1000)*Užs3!L122,0)+(IF(Užs3!J122="NE-PL-PVC-42/2mm",(Užs3!H122/1000)*Užs3!L122,0)))))</f>
        <v>0</v>
      </c>
      <c r="AR83" s="79"/>
    </row>
    <row r="84" spans="1:44" ht="16.8">
      <c r="A84" s="79"/>
      <c r="B84" s="79"/>
      <c r="C84" s="95"/>
      <c r="D84" s="79"/>
      <c r="E84" s="79"/>
      <c r="F84" s="79"/>
      <c r="G84" s="79"/>
      <c r="H84" s="79"/>
      <c r="I84" s="79"/>
      <c r="J84" s="79"/>
      <c r="K84" s="87">
        <v>83</v>
      </c>
      <c r="L84" s="88">
        <f>Užs3!L123</f>
        <v>0</v>
      </c>
      <c r="M84" s="89">
        <f>(Užs3!E123/1000)*(Užs3!H123/1000)*Užs3!L123</f>
        <v>0</v>
      </c>
      <c r="N84" s="90">
        <f>SUM(IF(Užs3!F123="MEL",(Užs3!E123/1000)*Užs3!L123,0)+(IF(Užs3!G123="MEL",(Užs3!E123/1000)*Užs3!L123,0)+(IF(Užs3!I123="MEL",(Užs3!H123/1000)*Užs3!L123,0)+(IF(Užs3!J123="MEL",(Užs3!H123/1000)*Užs3!L123,0)))))</f>
        <v>0</v>
      </c>
      <c r="O84" s="91">
        <f>SUM(IF(Užs3!F123="MEL-BALTAS",(Užs3!E123/1000)*Užs3!L123,0)+(IF(Užs3!G123="MEL-BALTAS",(Užs3!E123/1000)*Užs3!L123,0)+(IF(Užs3!I123="MEL-BALTAS",(Užs3!H123/1000)*Užs3!L123,0)+(IF(Užs3!J123="MEL-BALTAS",(Užs3!H123/1000)*Užs3!L123,0)))))</f>
        <v>0</v>
      </c>
      <c r="P84" s="91">
        <f>SUM(IF(Užs3!F123="MEL-PILKAS",(Užs3!E123/1000)*Užs3!L123,0)+(IF(Užs3!G123="MEL-PILKAS",(Užs3!E123/1000)*Užs3!L123,0)+(IF(Užs3!I123="MEL-PILKAS",(Užs3!H123/1000)*Užs3!L123,0)+(IF(Užs3!J123="MEL-PILKAS",(Užs3!H123/1000)*Užs3!L123,0)))))</f>
        <v>0</v>
      </c>
      <c r="Q84" s="91">
        <f>SUM(IF(Užs3!F123="MEL-KLIENTO",(Užs3!E123/1000)*Užs3!L123,0)+(IF(Užs3!G123="MEL-KLIENTO",(Užs3!E123/1000)*Užs3!L123,0)+(IF(Užs3!I123="MEL-KLIENTO",(Užs3!H123/1000)*Užs3!L123,0)+(IF(Užs3!J123="MEL-KLIENTO",(Užs3!H123/1000)*Užs3!L123,0)))))</f>
        <v>0</v>
      </c>
      <c r="R84" s="91">
        <f>SUM(IF(Užs3!F123="MEL-NE-PL",(Užs3!E123/1000)*Užs3!L123,0)+(IF(Užs3!G123="MEL-NE-PL",(Užs3!E123/1000)*Užs3!L123,0)+(IF(Užs3!I123="MEL-NE-PL",(Užs3!H123/1000)*Užs3!L123,0)+(IF(Užs3!J123="MEL-NE-PL",(Užs3!H123/1000)*Užs3!L123,0)))))</f>
        <v>0</v>
      </c>
      <c r="S84" s="91">
        <f>SUM(IF(Užs3!F123="MEL-40mm",(Užs3!E123/1000)*Užs3!L123,0)+(IF(Užs3!G123="MEL-40mm",(Užs3!E123/1000)*Užs3!L123,0)+(IF(Užs3!I123="MEL-40mm",(Užs3!H123/1000)*Užs3!L123,0)+(IF(Užs3!J123="MEL-40mm",(Užs3!H123/1000)*Užs3!L123,0)))))</f>
        <v>0</v>
      </c>
      <c r="T84" s="92">
        <f>SUM(IF(Užs3!F123="PVC-04mm",(Užs3!E123/1000)*Užs3!L123,0)+(IF(Užs3!G123="PVC-04mm",(Užs3!E123/1000)*Užs3!L123,0)+(IF(Užs3!I123="PVC-04mm",(Užs3!H123/1000)*Užs3!L123,0)+(IF(Užs3!J123="PVC-04mm",(Užs3!H123/1000)*Užs3!L123,0)))))</f>
        <v>0</v>
      </c>
      <c r="U84" s="92">
        <f>SUM(IF(Užs3!F123="PVC-06mm",(Užs3!E123/1000)*Užs3!L123,0)+(IF(Užs3!G123="PVC-06mm",(Užs3!E123/1000)*Užs3!L123,0)+(IF(Užs3!I123="PVC-06mm",(Užs3!H123/1000)*Užs3!L123,0)+(IF(Užs3!J123="PVC-06mm",(Užs3!H123/1000)*Užs3!L123,0)))))</f>
        <v>0</v>
      </c>
      <c r="V84" s="92">
        <f>SUM(IF(Užs3!F123="PVC-08mm",(Užs3!E123/1000)*Užs3!L123,0)+(IF(Užs3!G123="PVC-08mm",(Užs3!E123/1000)*Užs3!L123,0)+(IF(Užs3!I123="PVC-08mm",(Užs3!H123/1000)*Užs3!L123,0)+(IF(Užs3!J123="PVC-08mm",(Užs3!H123/1000)*Užs3!L123,0)))))</f>
        <v>0</v>
      </c>
      <c r="W84" s="92">
        <f>SUM(IF(Užs3!F123="PVC-1mm",(Užs3!E123/1000)*Užs3!L123,0)+(IF(Užs3!G123="PVC-1mm",(Užs3!E123/1000)*Užs3!L123,0)+(IF(Užs3!I123="PVC-1mm",(Užs3!H123/1000)*Užs3!L123,0)+(IF(Užs3!J123="PVC-1mm",(Užs3!H123/1000)*Užs3!L123,0)))))</f>
        <v>0</v>
      </c>
      <c r="X84" s="92">
        <f>SUM(IF(Užs3!F123="PVC-2mm",(Užs3!E123/1000)*Užs3!L123,0)+(IF(Užs3!G123="PVC-2mm",(Užs3!E123/1000)*Užs3!L123,0)+(IF(Užs3!I123="PVC-2mm",(Užs3!H123/1000)*Užs3!L123,0)+(IF(Užs3!J123="PVC-2mm",(Užs3!H123/1000)*Užs3!L123,0)))))</f>
        <v>0</v>
      </c>
      <c r="Y84" s="92">
        <f>SUM(IF(Užs3!F123="PVC-42/2mm",(Užs3!E123/1000)*Užs3!L123,0)+(IF(Užs3!G123="PVC-42/2mm",(Užs3!E123/1000)*Užs3!L123,0)+(IF(Užs3!I123="PVC-42/2mm",(Užs3!H123/1000)*Užs3!L123,0)+(IF(Užs3!J123="PVC-42/2mm",(Užs3!H123/1000)*Užs3!L123,0)))))</f>
        <v>0</v>
      </c>
      <c r="Z84" s="313">
        <f>SUM(IF(Užs3!F123="BESIULIS-08mm",(Užs3!E123/1000)*Užs3!L123,0)+(IF(Užs3!G123="BESIULIS-08mm",(Užs3!E123/1000)*Užs3!L123,0)+(IF(Užs3!I123="BESIULIS-08mm",(Užs3!H123/1000)*Užs3!L123,0)+(IF(Užs3!J123="BESIULIS-08mm",(Užs3!H123/1000)*Užs3!L123,0)))))</f>
        <v>0</v>
      </c>
      <c r="AA84" s="313">
        <f>SUM(IF(Užs3!F123="BESIULIS-1mm",(Užs3!E123/1000)*Užs3!L123,0)+(IF(Užs3!G123="BESIULIS-1mm",(Užs3!E123/1000)*Užs3!L123,0)+(IF(Užs3!I123="BESIULIS-1mm",(Užs3!H123/1000)*Užs3!L123,0)+(IF(Užs3!J123="BESIULIS-1mm",(Užs3!H123/1000)*Užs3!L123,0)))))</f>
        <v>0</v>
      </c>
      <c r="AB84" s="313">
        <f>SUM(IF(Užs3!F123="BESIULIS-2mm",(Užs3!E123/1000)*Užs3!L123,0)+(IF(Užs3!G123="BESIULIS-2mm",(Užs3!E123/1000)*Užs3!L123,0)+(IF(Užs3!I123="BESIULIS-2mm",(Užs3!H123/1000)*Užs3!L123,0)+(IF(Užs3!J123="BESIULIS-2mm",(Užs3!H123/1000)*Užs3!L123,0)))))</f>
        <v>0</v>
      </c>
      <c r="AC84" s="93">
        <f>SUM(IF(Užs3!F123="KLIEN-PVC-04mm",(Užs3!E123/1000)*Užs3!L123,0)+(IF(Užs3!G123="KLIEN-PVC-04mm",(Užs3!E123/1000)*Užs3!L123,0)+(IF(Užs3!I123="KLIEN-PVC-04mm",(Užs3!H123/1000)*Užs3!L123,0)+(IF(Užs3!J123="KLIEN-PVC-04mm",(Užs3!H123/1000)*Užs3!L123,0)))))</f>
        <v>0</v>
      </c>
      <c r="AD84" s="93">
        <f>SUM(IF(Užs3!F123="KLIEN-PVC-06mm",(Užs3!E123/1000)*Užs3!L123,0)+(IF(Užs3!G123="KLIEN-PVC-06mm",(Užs3!E123/1000)*Užs3!L123,0)+(IF(Užs3!I123="KLIEN-PVC-06mm",(Užs3!H123/1000)*Užs3!L123,0)+(IF(Užs3!J123="KLIEN-PVC-06mm",(Užs3!H123/1000)*Užs3!L123,0)))))</f>
        <v>0</v>
      </c>
      <c r="AE84" s="93">
        <f>SUM(IF(Užs3!F123="KLIEN-PVC-08mm",(Užs3!E123/1000)*Užs3!L123,0)+(IF(Užs3!G123="KLIEN-PVC-08mm",(Užs3!E123/1000)*Užs3!L123,0)+(IF(Užs3!I123="KLIEN-PVC-08mm",(Užs3!H123/1000)*Užs3!L123,0)+(IF(Užs3!J123="KLIEN-PVC-08mm",(Užs3!H123/1000)*Užs3!L123,0)))))</f>
        <v>0</v>
      </c>
      <c r="AF84" s="93">
        <f>SUM(IF(Užs3!F123="KLIEN-PVC-1mm",(Užs3!E123/1000)*Užs3!L123,0)+(IF(Užs3!G123="KLIEN-PVC-1mm",(Užs3!E123/1000)*Užs3!L123,0)+(IF(Užs3!I123="KLIEN-PVC-1mm",(Užs3!H123/1000)*Užs3!L123,0)+(IF(Užs3!J123="KLIEN-PVC-1mm",(Užs3!H123/1000)*Užs3!L123,0)))))</f>
        <v>0</v>
      </c>
      <c r="AG84" s="93">
        <f>SUM(IF(Užs3!F123="KLIEN-PVC-2mm",(Užs3!E123/1000)*Užs3!L123,0)+(IF(Užs3!G123="KLIEN-PVC-2mm",(Užs3!E123/1000)*Užs3!L123,0)+(IF(Užs3!I123="KLIEN-PVC-2mm",(Užs3!H123/1000)*Užs3!L123,0)+(IF(Užs3!J123="KLIEN-PVC-2mm",(Užs3!H123/1000)*Užs3!L123,0)))))</f>
        <v>0</v>
      </c>
      <c r="AH84" s="93">
        <f>SUM(IF(Užs3!F123="KLIEN-PVC-42/2mm",(Užs3!E123/1000)*Užs3!L123,0)+(IF(Užs3!G123="KLIEN-PVC-42/2mm",(Užs3!E123/1000)*Užs3!L123,0)+(IF(Užs3!I123="KLIEN-PVC-42/2mm",(Užs3!H123/1000)*Užs3!L123,0)+(IF(Užs3!J123="KLIEN-PVC-42/2mm",(Užs3!H123/1000)*Užs3!L123,0)))))</f>
        <v>0</v>
      </c>
      <c r="AI84" s="315">
        <f>SUM(IF(Užs3!F123="KLIEN-BESIUL-08mm",(Užs3!E123/1000)*Užs3!L123,0)+(IF(Užs3!G123="KLIEN-BESIUL-08mm",(Užs3!E123/1000)*Užs3!L123,0)+(IF(Užs3!I123="KLIEN-BESIUL-08mm",(Užs3!H123/1000)*Užs3!L123,0)+(IF(Užs3!J123="KLIEN-BESIUL-08mm",(Užs3!H123/1000)*Užs3!L123,0)))))</f>
        <v>0</v>
      </c>
      <c r="AJ84" s="315">
        <f>SUM(IF(Užs3!F123="KLIEN-BESIUL-1mm",(Užs3!E123/1000)*Užs3!L123,0)+(IF(Užs3!G123="KLIEN-BESIUL-1mm",(Užs3!E123/1000)*Užs3!L123,0)+(IF(Užs3!I123="KLIEN-BESIUL-1mm",(Užs3!H123/1000)*Užs3!L123,0)+(IF(Užs3!J123="KLIEN-BESIUL-1mm",(Užs3!H123/1000)*Užs3!L123,0)))))</f>
        <v>0</v>
      </c>
      <c r="AK84" s="315">
        <f>SUM(IF(Užs3!F123="KLIEN-BESIUL-2mm",(Užs3!E123/1000)*Užs3!L123,0)+(IF(Užs3!G123="KLIEN-BESIUL-2mm",(Užs3!E123/1000)*Užs3!L123,0)+(IF(Užs3!I123="KLIEN-BESIUL-2mm",(Užs3!H123/1000)*Užs3!L123,0)+(IF(Užs3!J123="KLIEN-BESIUL-2mm",(Užs3!H123/1000)*Užs3!L123,0)))))</f>
        <v>0</v>
      </c>
      <c r="AL84" s="94">
        <f>SUM(IF(Užs3!F123="NE-PL-PVC-04mm",(Užs3!E123/1000)*Užs3!L123,0)+(IF(Užs3!G123="NE-PL-PVC-04mm",(Užs3!E123/1000)*Užs3!L123,0)+(IF(Užs3!I123="NE-PL-PVC-04mm",(Užs3!H123/1000)*Užs3!L123,0)+(IF(Užs3!J123="NE-PL-PVC-04mm",(Užs3!H123/1000)*Užs3!L123,0)))))</f>
        <v>0</v>
      </c>
      <c r="AM84" s="94">
        <f>SUM(IF(Užs3!F123="NE-PL-PVC-06mm",(Užs3!E123/1000)*Užs3!L123,0)+(IF(Užs3!G123="NE-PL-PVC-06mm",(Užs3!E123/1000)*Užs3!L123,0)+(IF(Užs3!I123="NE-PL-PVC-06mm",(Užs3!H123/1000)*Užs3!L123,0)+(IF(Užs3!J123="NE-PL-PVC-06mm",(Užs3!H123/1000)*Užs3!L123,0)))))</f>
        <v>0</v>
      </c>
      <c r="AN84" s="94">
        <f>SUM(IF(Užs3!F123="NE-PL-PVC-08mm",(Užs3!E123/1000)*Užs3!L123,0)+(IF(Užs3!G123="NE-PL-PVC-08mm",(Užs3!E123/1000)*Užs3!L123,0)+(IF(Užs3!I123="NE-PL-PVC-08mm",(Užs3!H123/1000)*Užs3!L123,0)+(IF(Užs3!J123="NE-PL-PVC-08mm",(Užs3!H123/1000)*Užs3!L123,0)))))</f>
        <v>0</v>
      </c>
      <c r="AO84" s="94">
        <f>SUM(IF(Užs3!F123="NE-PL-PVC-1mm",(Užs3!E123/1000)*Užs3!L123,0)+(IF(Užs3!G123="NE-PL-PVC-1mm",(Užs3!E123/1000)*Užs3!L123,0)+(IF(Užs3!I123="NE-PL-PVC-1mm",(Užs3!H123/1000)*Užs3!L123,0)+(IF(Užs3!J123="NE-PL-PVC-1mm",(Užs3!H123/1000)*Užs3!L123,0)))))</f>
        <v>0</v>
      </c>
      <c r="AP84" s="94">
        <f>SUM(IF(Užs3!F123="NE-PL-PVC-2mm",(Užs3!E123/1000)*Užs3!L123,0)+(IF(Užs3!G123="NE-PL-PVC-2mm",(Užs3!E123/1000)*Užs3!L123,0)+(IF(Užs3!I123="NE-PL-PVC-2mm",(Užs3!H123/1000)*Užs3!L123,0)+(IF(Užs3!J123="NE-PL-PVC-2mm",(Užs3!H123/1000)*Užs3!L123,0)))))</f>
        <v>0</v>
      </c>
      <c r="AQ84" s="94">
        <f>SUM(IF(Užs3!F123="NE-PL-PVC-42/2mm",(Užs3!E123/1000)*Užs3!L123,0)+(IF(Užs3!G123="NE-PL-PVC-42/2mm",(Užs3!E123/1000)*Užs3!L123,0)+(IF(Užs3!I123="NE-PL-PVC-42/2mm",(Užs3!H123/1000)*Užs3!L123,0)+(IF(Užs3!J123="NE-PL-PVC-42/2mm",(Užs3!H123/1000)*Užs3!L123,0)))))</f>
        <v>0</v>
      </c>
      <c r="AR84" s="79"/>
    </row>
    <row r="85" spans="1:44" ht="16.8">
      <c r="A85" s="79"/>
      <c r="B85" s="79"/>
      <c r="C85" s="95"/>
      <c r="D85" s="79"/>
      <c r="E85" s="79"/>
      <c r="F85" s="79"/>
      <c r="G85" s="79"/>
      <c r="H85" s="79"/>
      <c r="I85" s="79"/>
      <c r="J85" s="79"/>
      <c r="K85" s="87">
        <v>84</v>
      </c>
      <c r="L85" s="88">
        <f>Užs3!L124</f>
        <v>0</v>
      </c>
      <c r="M85" s="89">
        <f>(Užs3!E124/1000)*(Užs3!H124/1000)*Užs3!L124</f>
        <v>0</v>
      </c>
      <c r="N85" s="90">
        <f>SUM(IF(Užs3!F124="MEL",(Užs3!E124/1000)*Užs3!L124,0)+(IF(Užs3!G124="MEL",(Užs3!E124/1000)*Užs3!L124,0)+(IF(Užs3!I124="MEL",(Užs3!H124/1000)*Užs3!L124,0)+(IF(Užs3!J124="MEL",(Užs3!H124/1000)*Užs3!L124,0)))))</f>
        <v>0</v>
      </c>
      <c r="O85" s="91">
        <f>SUM(IF(Užs3!F124="MEL-BALTAS",(Užs3!E124/1000)*Užs3!L124,0)+(IF(Užs3!G124="MEL-BALTAS",(Užs3!E124/1000)*Užs3!L124,0)+(IF(Užs3!I124="MEL-BALTAS",(Užs3!H124/1000)*Užs3!L124,0)+(IF(Užs3!J124="MEL-BALTAS",(Užs3!H124/1000)*Užs3!L124,0)))))</f>
        <v>0</v>
      </c>
      <c r="P85" s="91">
        <f>SUM(IF(Užs3!F124="MEL-PILKAS",(Užs3!E124/1000)*Užs3!L124,0)+(IF(Užs3!G124="MEL-PILKAS",(Užs3!E124/1000)*Užs3!L124,0)+(IF(Užs3!I124="MEL-PILKAS",(Užs3!H124/1000)*Užs3!L124,0)+(IF(Užs3!J124="MEL-PILKAS",(Užs3!H124/1000)*Užs3!L124,0)))))</f>
        <v>0</v>
      </c>
      <c r="Q85" s="91">
        <f>SUM(IF(Užs3!F124="MEL-KLIENTO",(Užs3!E124/1000)*Užs3!L124,0)+(IF(Užs3!G124="MEL-KLIENTO",(Užs3!E124/1000)*Užs3!L124,0)+(IF(Užs3!I124="MEL-KLIENTO",(Užs3!H124/1000)*Užs3!L124,0)+(IF(Užs3!J124="MEL-KLIENTO",(Užs3!H124/1000)*Užs3!L124,0)))))</f>
        <v>0</v>
      </c>
      <c r="R85" s="91">
        <f>SUM(IF(Užs3!F124="MEL-NE-PL",(Užs3!E124/1000)*Užs3!L124,0)+(IF(Užs3!G124="MEL-NE-PL",(Užs3!E124/1000)*Užs3!L124,0)+(IF(Užs3!I124="MEL-NE-PL",(Užs3!H124/1000)*Užs3!L124,0)+(IF(Užs3!J124="MEL-NE-PL",(Užs3!H124/1000)*Užs3!L124,0)))))</f>
        <v>0</v>
      </c>
      <c r="S85" s="91">
        <f>SUM(IF(Užs3!F124="MEL-40mm",(Užs3!E124/1000)*Užs3!L124,0)+(IF(Užs3!G124="MEL-40mm",(Užs3!E124/1000)*Užs3!L124,0)+(IF(Užs3!I124="MEL-40mm",(Užs3!H124/1000)*Užs3!L124,0)+(IF(Užs3!J124="MEL-40mm",(Užs3!H124/1000)*Užs3!L124,0)))))</f>
        <v>0</v>
      </c>
      <c r="T85" s="92">
        <f>SUM(IF(Užs3!F124="PVC-04mm",(Užs3!E124/1000)*Užs3!L124,0)+(IF(Užs3!G124="PVC-04mm",(Užs3!E124/1000)*Užs3!L124,0)+(IF(Užs3!I124="PVC-04mm",(Užs3!H124/1000)*Užs3!L124,0)+(IF(Užs3!J124="PVC-04mm",(Užs3!H124/1000)*Užs3!L124,0)))))</f>
        <v>0</v>
      </c>
      <c r="U85" s="92">
        <f>SUM(IF(Užs3!F124="PVC-06mm",(Užs3!E124/1000)*Užs3!L124,0)+(IF(Užs3!G124="PVC-06mm",(Užs3!E124/1000)*Užs3!L124,0)+(IF(Užs3!I124="PVC-06mm",(Užs3!H124/1000)*Užs3!L124,0)+(IF(Užs3!J124="PVC-06mm",(Užs3!H124/1000)*Užs3!L124,0)))))</f>
        <v>0</v>
      </c>
      <c r="V85" s="92">
        <f>SUM(IF(Užs3!F124="PVC-08mm",(Užs3!E124/1000)*Užs3!L124,0)+(IF(Užs3!G124="PVC-08mm",(Užs3!E124/1000)*Užs3!L124,0)+(IF(Užs3!I124="PVC-08mm",(Užs3!H124/1000)*Užs3!L124,0)+(IF(Užs3!J124="PVC-08mm",(Užs3!H124/1000)*Užs3!L124,0)))))</f>
        <v>0</v>
      </c>
      <c r="W85" s="92">
        <f>SUM(IF(Užs3!F124="PVC-1mm",(Užs3!E124/1000)*Užs3!L124,0)+(IF(Užs3!G124="PVC-1mm",(Užs3!E124/1000)*Užs3!L124,0)+(IF(Užs3!I124="PVC-1mm",(Užs3!H124/1000)*Užs3!L124,0)+(IF(Užs3!J124="PVC-1mm",(Užs3!H124/1000)*Užs3!L124,0)))))</f>
        <v>0</v>
      </c>
      <c r="X85" s="92">
        <f>SUM(IF(Užs3!F124="PVC-2mm",(Užs3!E124/1000)*Užs3!L124,0)+(IF(Užs3!G124="PVC-2mm",(Užs3!E124/1000)*Užs3!L124,0)+(IF(Užs3!I124="PVC-2mm",(Užs3!H124/1000)*Užs3!L124,0)+(IF(Užs3!J124="PVC-2mm",(Užs3!H124/1000)*Užs3!L124,0)))))</f>
        <v>0</v>
      </c>
      <c r="Y85" s="92">
        <f>SUM(IF(Užs3!F124="PVC-42/2mm",(Užs3!E124/1000)*Užs3!L124,0)+(IF(Užs3!G124="PVC-42/2mm",(Užs3!E124/1000)*Užs3!L124,0)+(IF(Užs3!I124="PVC-42/2mm",(Užs3!H124/1000)*Užs3!L124,0)+(IF(Užs3!J124="PVC-42/2mm",(Užs3!H124/1000)*Užs3!L124,0)))))</f>
        <v>0</v>
      </c>
      <c r="Z85" s="313">
        <f>SUM(IF(Užs3!F124="BESIULIS-08mm",(Užs3!E124/1000)*Užs3!L124,0)+(IF(Užs3!G124="BESIULIS-08mm",(Užs3!E124/1000)*Užs3!L124,0)+(IF(Užs3!I124="BESIULIS-08mm",(Užs3!H124/1000)*Užs3!L124,0)+(IF(Užs3!J124="BESIULIS-08mm",(Užs3!H124/1000)*Užs3!L124,0)))))</f>
        <v>0</v>
      </c>
      <c r="AA85" s="313">
        <f>SUM(IF(Užs3!F124="BESIULIS-1mm",(Užs3!E124/1000)*Užs3!L124,0)+(IF(Užs3!G124="BESIULIS-1mm",(Užs3!E124/1000)*Užs3!L124,0)+(IF(Užs3!I124="BESIULIS-1mm",(Užs3!H124/1000)*Užs3!L124,0)+(IF(Užs3!J124="BESIULIS-1mm",(Užs3!H124/1000)*Užs3!L124,0)))))</f>
        <v>0</v>
      </c>
      <c r="AB85" s="313">
        <f>SUM(IF(Užs3!F124="BESIULIS-2mm",(Užs3!E124/1000)*Užs3!L124,0)+(IF(Užs3!G124="BESIULIS-2mm",(Užs3!E124/1000)*Užs3!L124,0)+(IF(Užs3!I124="BESIULIS-2mm",(Užs3!H124/1000)*Užs3!L124,0)+(IF(Užs3!J124="BESIULIS-2mm",(Užs3!H124/1000)*Užs3!L124,0)))))</f>
        <v>0</v>
      </c>
      <c r="AC85" s="93">
        <f>SUM(IF(Užs3!F124="KLIEN-PVC-04mm",(Užs3!E124/1000)*Užs3!L124,0)+(IF(Užs3!G124="KLIEN-PVC-04mm",(Užs3!E124/1000)*Užs3!L124,0)+(IF(Užs3!I124="KLIEN-PVC-04mm",(Užs3!H124/1000)*Užs3!L124,0)+(IF(Užs3!J124="KLIEN-PVC-04mm",(Užs3!H124/1000)*Užs3!L124,0)))))</f>
        <v>0</v>
      </c>
      <c r="AD85" s="93">
        <f>SUM(IF(Užs3!F124="KLIEN-PVC-06mm",(Užs3!E124/1000)*Užs3!L124,0)+(IF(Užs3!G124="KLIEN-PVC-06mm",(Užs3!E124/1000)*Užs3!L124,0)+(IF(Užs3!I124="KLIEN-PVC-06mm",(Užs3!H124/1000)*Užs3!L124,0)+(IF(Užs3!J124="KLIEN-PVC-06mm",(Užs3!H124/1000)*Užs3!L124,0)))))</f>
        <v>0</v>
      </c>
      <c r="AE85" s="93">
        <f>SUM(IF(Užs3!F124="KLIEN-PVC-08mm",(Užs3!E124/1000)*Užs3!L124,0)+(IF(Užs3!G124="KLIEN-PVC-08mm",(Užs3!E124/1000)*Užs3!L124,0)+(IF(Užs3!I124="KLIEN-PVC-08mm",(Užs3!H124/1000)*Užs3!L124,0)+(IF(Užs3!J124="KLIEN-PVC-08mm",(Užs3!H124/1000)*Užs3!L124,0)))))</f>
        <v>0</v>
      </c>
      <c r="AF85" s="93">
        <f>SUM(IF(Užs3!F124="KLIEN-PVC-1mm",(Užs3!E124/1000)*Užs3!L124,0)+(IF(Užs3!G124="KLIEN-PVC-1mm",(Užs3!E124/1000)*Užs3!L124,0)+(IF(Užs3!I124="KLIEN-PVC-1mm",(Užs3!H124/1000)*Užs3!L124,0)+(IF(Užs3!J124="KLIEN-PVC-1mm",(Užs3!H124/1000)*Užs3!L124,0)))))</f>
        <v>0</v>
      </c>
      <c r="AG85" s="93">
        <f>SUM(IF(Užs3!F124="KLIEN-PVC-2mm",(Užs3!E124/1000)*Užs3!L124,0)+(IF(Užs3!G124="KLIEN-PVC-2mm",(Užs3!E124/1000)*Užs3!L124,0)+(IF(Užs3!I124="KLIEN-PVC-2mm",(Užs3!H124/1000)*Užs3!L124,0)+(IF(Užs3!J124="KLIEN-PVC-2mm",(Užs3!H124/1000)*Užs3!L124,0)))))</f>
        <v>0</v>
      </c>
      <c r="AH85" s="93">
        <f>SUM(IF(Užs3!F124="KLIEN-PVC-42/2mm",(Užs3!E124/1000)*Užs3!L124,0)+(IF(Užs3!G124="KLIEN-PVC-42/2mm",(Užs3!E124/1000)*Užs3!L124,0)+(IF(Užs3!I124="KLIEN-PVC-42/2mm",(Užs3!H124/1000)*Užs3!L124,0)+(IF(Užs3!J124="KLIEN-PVC-42/2mm",(Užs3!H124/1000)*Užs3!L124,0)))))</f>
        <v>0</v>
      </c>
      <c r="AI85" s="315">
        <f>SUM(IF(Užs3!F124="KLIEN-BESIUL-08mm",(Užs3!E124/1000)*Užs3!L124,0)+(IF(Užs3!G124="KLIEN-BESIUL-08mm",(Užs3!E124/1000)*Užs3!L124,0)+(IF(Užs3!I124="KLIEN-BESIUL-08mm",(Užs3!H124/1000)*Užs3!L124,0)+(IF(Užs3!J124="KLIEN-BESIUL-08mm",(Užs3!H124/1000)*Užs3!L124,0)))))</f>
        <v>0</v>
      </c>
      <c r="AJ85" s="315">
        <f>SUM(IF(Užs3!F124="KLIEN-BESIUL-1mm",(Užs3!E124/1000)*Užs3!L124,0)+(IF(Užs3!G124="KLIEN-BESIUL-1mm",(Užs3!E124/1000)*Užs3!L124,0)+(IF(Užs3!I124="KLIEN-BESIUL-1mm",(Užs3!H124/1000)*Užs3!L124,0)+(IF(Užs3!J124="KLIEN-BESIUL-1mm",(Užs3!H124/1000)*Užs3!L124,0)))))</f>
        <v>0</v>
      </c>
      <c r="AK85" s="315">
        <f>SUM(IF(Užs3!F124="KLIEN-BESIUL-2mm",(Užs3!E124/1000)*Užs3!L124,0)+(IF(Užs3!G124="KLIEN-BESIUL-2mm",(Užs3!E124/1000)*Užs3!L124,0)+(IF(Užs3!I124="KLIEN-BESIUL-2mm",(Užs3!H124/1000)*Užs3!L124,0)+(IF(Užs3!J124="KLIEN-BESIUL-2mm",(Užs3!H124/1000)*Užs3!L124,0)))))</f>
        <v>0</v>
      </c>
      <c r="AL85" s="94">
        <f>SUM(IF(Užs3!F124="NE-PL-PVC-04mm",(Užs3!E124/1000)*Užs3!L124,0)+(IF(Užs3!G124="NE-PL-PVC-04mm",(Užs3!E124/1000)*Užs3!L124,0)+(IF(Užs3!I124="NE-PL-PVC-04mm",(Užs3!H124/1000)*Užs3!L124,0)+(IF(Užs3!J124="NE-PL-PVC-04mm",(Užs3!H124/1000)*Užs3!L124,0)))))</f>
        <v>0</v>
      </c>
      <c r="AM85" s="94">
        <f>SUM(IF(Užs3!F124="NE-PL-PVC-06mm",(Užs3!E124/1000)*Užs3!L124,0)+(IF(Užs3!G124="NE-PL-PVC-06mm",(Užs3!E124/1000)*Užs3!L124,0)+(IF(Užs3!I124="NE-PL-PVC-06mm",(Užs3!H124/1000)*Užs3!L124,0)+(IF(Užs3!J124="NE-PL-PVC-06mm",(Užs3!H124/1000)*Užs3!L124,0)))))</f>
        <v>0</v>
      </c>
      <c r="AN85" s="94">
        <f>SUM(IF(Užs3!F124="NE-PL-PVC-08mm",(Užs3!E124/1000)*Užs3!L124,0)+(IF(Užs3!G124="NE-PL-PVC-08mm",(Užs3!E124/1000)*Užs3!L124,0)+(IF(Užs3!I124="NE-PL-PVC-08mm",(Užs3!H124/1000)*Užs3!L124,0)+(IF(Užs3!J124="NE-PL-PVC-08mm",(Užs3!H124/1000)*Užs3!L124,0)))))</f>
        <v>0</v>
      </c>
      <c r="AO85" s="94">
        <f>SUM(IF(Užs3!F124="NE-PL-PVC-1mm",(Užs3!E124/1000)*Užs3!L124,0)+(IF(Užs3!G124="NE-PL-PVC-1mm",(Užs3!E124/1000)*Užs3!L124,0)+(IF(Užs3!I124="NE-PL-PVC-1mm",(Užs3!H124/1000)*Užs3!L124,0)+(IF(Užs3!J124="NE-PL-PVC-1mm",(Užs3!H124/1000)*Užs3!L124,0)))))</f>
        <v>0</v>
      </c>
      <c r="AP85" s="94">
        <f>SUM(IF(Užs3!F124="NE-PL-PVC-2mm",(Užs3!E124/1000)*Užs3!L124,0)+(IF(Užs3!G124="NE-PL-PVC-2mm",(Užs3!E124/1000)*Užs3!L124,0)+(IF(Užs3!I124="NE-PL-PVC-2mm",(Užs3!H124/1000)*Užs3!L124,0)+(IF(Užs3!J124="NE-PL-PVC-2mm",(Užs3!H124/1000)*Užs3!L124,0)))))</f>
        <v>0</v>
      </c>
      <c r="AQ85" s="94">
        <f>SUM(IF(Užs3!F124="NE-PL-PVC-42/2mm",(Užs3!E124/1000)*Užs3!L124,0)+(IF(Užs3!G124="NE-PL-PVC-42/2mm",(Užs3!E124/1000)*Užs3!L124,0)+(IF(Užs3!I124="NE-PL-PVC-42/2mm",(Užs3!H124/1000)*Užs3!L124,0)+(IF(Užs3!J124="NE-PL-PVC-42/2mm",(Užs3!H124/1000)*Užs3!L124,0)))))</f>
        <v>0</v>
      </c>
      <c r="AR85" s="79"/>
    </row>
    <row r="86" spans="1:44" ht="16.8">
      <c r="A86" s="79"/>
      <c r="B86" s="79"/>
      <c r="C86" s="95"/>
      <c r="D86" s="79"/>
      <c r="E86" s="79"/>
      <c r="F86" s="79"/>
      <c r="G86" s="79"/>
      <c r="H86" s="79"/>
      <c r="I86" s="79"/>
      <c r="J86" s="79"/>
      <c r="K86" s="87">
        <v>85</v>
      </c>
      <c r="L86" s="88">
        <f>Užs3!L125</f>
        <v>0</v>
      </c>
      <c r="M86" s="89">
        <f>(Užs3!E125/1000)*(Užs3!H125/1000)*Užs3!L125</f>
        <v>0</v>
      </c>
      <c r="N86" s="90">
        <f>SUM(IF(Užs3!F125="MEL",(Užs3!E125/1000)*Užs3!L125,0)+(IF(Užs3!G125="MEL",(Užs3!E125/1000)*Užs3!L125,0)+(IF(Užs3!I125="MEL",(Užs3!H125/1000)*Užs3!L125,0)+(IF(Užs3!J125="MEL",(Užs3!H125/1000)*Užs3!L125,0)))))</f>
        <v>0</v>
      </c>
      <c r="O86" s="91">
        <f>SUM(IF(Užs3!F125="MEL-BALTAS",(Užs3!E125/1000)*Užs3!L125,0)+(IF(Užs3!G125="MEL-BALTAS",(Užs3!E125/1000)*Užs3!L125,0)+(IF(Užs3!I125="MEL-BALTAS",(Užs3!H125/1000)*Užs3!L125,0)+(IF(Užs3!J125="MEL-BALTAS",(Užs3!H125/1000)*Užs3!L125,0)))))</f>
        <v>0</v>
      </c>
      <c r="P86" s="91">
        <f>SUM(IF(Užs3!F125="MEL-PILKAS",(Užs3!E125/1000)*Užs3!L125,0)+(IF(Užs3!G125="MEL-PILKAS",(Užs3!E125/1000)*Užs3!L125,0)+(IF(Užs3!I125="MEL-PILKAS",(Užs3!H125/1000)*Užs3!L125,0)+(IF(Užs3!J125="MEL-PILKAS",(Užs3!H125/1000)*Užs3!L125,0)))))</f>
        <v>0</v>
      </c>
      <c r="Q86" s="91">
        <f>SUM(IF(Užs3!F125="MEL-KLIENTO",(Užs3!E125/1000)*Užs3!L125,0)+(IF(Užs3!G125="MEL-KLIENTO",(Užs3!E125/1000)*Užs3!L125,0)+(IF(Užs3!I125="MEL-KLIENTO",(Užs3!H125/1000)*Užs3!L125,0)+(IF(Užs3!J125="MEL-KLIENTO",(Užs3!H125/1000)*Užs3!L125,0)))))</f>
        <v>0</v>
      </c>
      <c r="R86" s="91">
        <f>SUM(IF(Užs3!F125="MEL-NE-PL",(Užs3!E125/1000)*Užs3!L125,0)+(IF(Užs3!G125="MEL-NE-PL",(Užs3!E125/1000)*Užs3!L125,0)+(IF(Užs3!I125="MEL-NE-PL",(Užs3!H125/1000)*Užs3!L125,0)+(IF(Užs3!J125="MEL-NE-PL",(Užs3!H125/1000)*Užs3!L125,0)))))</f>
        <v>0</v>
      </c>
      <c r="S86" s="91">
        <f>SUM(IF(Užs3!F125="MEL-40mm",(Užs3!E125/1000)*Užs3!L125,0)+(IF(Užs3!G125="MEL-40mm",(Užs3!E125/1000)*Užs3!L125,0)+(IF(Užs3!I125="MEL-40mm",(Užs3!H125/1000)*Užs3!L125,0)+(IF(Užs3!J125="MEL-40mm",(Užs3!H125/1000)*Užs3!L125,0)))))</f>
        <v>0</v>
      </c>
      <c r="T86" s="92">
        <f>SUM(IF(Užs3!F125="PVC-04mm",(Užs3!E125/1000)*Užs3!L125,0)+(IF(Užs3!G125="PVC-04mm",(Užs3!E125/1000)*Užs3!L125,0)+(IF(Užs3!I125="PVC-04mm",(Užs3!H125/1000)*Užs3!L125,0)+(IF(Užs3!J125="PVC-04mm",(Užs3!H125/1000)*Užs3!L125,0)))))</f>
        <v>0</v>
      </c>
      <c r="U86" s="92">
        <f>SUM(IF(Užs3!F125="PVC-06mm",(Užs3!E125/1000)*Užs3!L125,0)+(IF(Užs3!G125="PVC-06mm",(Užs3!E125/1000)*Užs3!L125,0)+(IF(Užs3!I125="PVC-06mm",(Užs3!H125/1000)*Užs3!L125,0)+(IF(Užs3!J125="PVC-06mm",(Užs3!H125/1000)*Užs3!L125,0)))))</f>
        <v>0</v>
      </c>
      <c r="V86" s="92">
        <f>SUM(IF(Užs3!F125="PVC-08mm",(Užs3!E125/1000)*Užs3!L125,0)+(IF(Užs3!G125="PVC-08mm",(Užs3!E125/1000)*Užs3!L125,0)+(IF(Užs3!I125="PVC-08mm",(Užs3!H125/1000)*Užs3!L125,0)+(IF(Užs3!J125="PVC-08mm",(Užs3!H125/1000)*Užs3!L125,0)))))</f>
        <v>0</v>
      </c>
      <c r="W86" s="92">
        <f>SUM(IF(Užs3!F125="PVC-1mm",(Užs3!E125/1000)*Užs3!L125,0)+(IF(Užs3!G125="PVC-1mm",(Užs3!E125/1000)*Užs3!L125,0)+(IF(Užs3!I125="PVC-1mm",(Užs3!H125/1000)*Užs3!L125,0)+(IF(Užs3!J125="PVC-1mm",(Užs3!H125/1000)*Užs3!L125,0)))))</f>
        <v>0</v>
      </c>
      <c r="X86" s="92">
        <f>SUM(IF(Užs3!F125="PVC-2mm",(Užs3!E125/1000)*Užs3!L125,0)+(IF(Užs3!G125="PVC-2mm",(Užs3!E125/1000)*Užs3!L125,0)+(IF(Užs3!I125="PVC-2mm",(Užs3!H125/1000)*Užs3!L125,0)+(IF(Užs3!J125="PVC-2mm",(Užs3!H125/1000)*Užs3!L125,0)))))</f>
        <v>0</v>
      </c>
      <c r="Y86" s="92">
        <f>SUM(IF(Užs3!F125="PVC-42/2mm",(Užs3!E125/1000)*Užs3!L125,0)+(IF(Užs3!G125="PVC-42/2mm",(Užs3!E125/1000)*Užs3!L125,0)+(IF(Užs3!I125="PVC-42/2mm",(Užs3!H125/1000)*Užs3!L125,0)+(IF(Užs3!J125="PVC-42/2mm",(Užs3!H125/1000)*Užs3!L125,0)))))</f>
        <v>0</v>
      </c>
      <c r="Z86" s="313">
        <f>SUM(IF(Užs3!F125="BESIULIS-08mm",(Užs3!E125/1000)*Užs3!L125,0)+(IF(Užs3!G125="BESIULIS-08mm",(Užs3!E125/1000)*Užs3!L125,0)+(IF(Užs3!I125="BESIULIS-08mm",(Užs3!H125/1000)*Užs3!L125,0)+(IF(Užs3!J125="BESIULIS-08mm",(Užs3!H125/1000)*Užs3!L125,0)))))</f>
        <v>0</v>
      </c>
      <c r="AA86" s="313">
        <f>SUM(IF(Užs3!F125="BESIULIS-1mm",(Užs3!E125/1000)*Užs3!L125,0)+(IF(Užs3!G125="BESIULIS-1mm",(Užs3!E125/1000)*Užs3!L125,0)+(IF(Užs3!I125="BESIULIS-1mm",(Užs3!H125/1000)*Užs3!L125,0)+(IF(Užs3!J125="BESIULIS-1mm",(Užs3!H125/1000)*Užs3!L125,0)))))</f>
        <v>0</v>
      </c>
      <c r="AB86" s="313">
        <f>SUM(IF(Užs3!F125="BESIULIS-2mm",(Užs3!E125/1000)*Užs3!L125,0)+(IF(Užs3!G125="BESIULIS-2mm",(Užs3!E125/1000)*Užs3!L125,0)+(IF(Užs3!I125="BESIULIS-2mm",(Užs3!H125/1000)*Užs3!L125,0)+(IF(Užs3!J125="BESIULIS-2mm",(Užs3!H125/1000)*Užs3!L125,0)))))</f>
        <v>0</v>
      </c>
      <c r="AC86" s="93">
        <f>SUM(IF(Užs3!F125="KLIEN-PVC-04mm",(Užs3!E125/1000)*Užs3!L125,0)+(IF(Užs3!G125="KLIEN-PVC-04mm",(Užs3!E125/1000)*Užs3!L125,0)+(IF(Užs3!I125="KLIEN-PVC-04mm",(Užs3!H125/1000)*Užs3!L125,0)+(IF(Užs3!J125="KLIEN-PVC-04mm",(Užs3!H125/1000)*Užs3!L125,0)))))</f>
        <v>0</v>
      </c>
      <c r="AD86" s="93">
        <f>SUM(IF(Užs3!F125="KLIEN-PVC-06mm",(Užs3!E125/1000)*Užs3!L125,0)+(IF(Užs3!G125="KLIEN-PVC-06mm",(Užs3!E125/1000)*Užs3!L125,0)+(IF(Užs3!I125="KLIEN-PVC-06mm",(Užs3!H125/1000)*Užs3!L125,0)+(IF(Užs3!J125="KLIEN-PVC-06mm",(Užs3!H125/1000)*Užs3!L125,0)))))</f>
        <v>0</v>
      </c>
      <c r="AE86" s="93">
        <f>SUM(IF(Užs3!F125="KLIEN-PVC-08mm",(Užs3!E125/1000)*Užs3!L125,0)+(IF(Užs3!G125="KLIEN-PVC-08mm",(Užs3!E125/1000)*Užs3!L125,0)+(IF(Užs3!I125="KLIEN-PVC-08mm",(Užs3!H125/1000)*Užs3!L125,0)+(IF(Užs3!J125="KLIEN-PVC-08mm",(Užs3!H125/1000)*Užs3!L125,0)))))</f>
        <v>0</v>
      </c>
      <c r="AF86" s="93">
        <f>SUM(IF(Užs3!F125="KLIEN-PVC-1mm",(Užs3!E125/1000)*Užs3!L125,0)+(IF(Užs3!G125="KLIEN-PVC-1mm",(Užs3!E125/1000)*Užs3!L125,0)+(IF(Užs3!I125="KLIEN-PVC-1mm",(Užs3!H125/1000)*Užs3!L125,0)+(IF(Užs3!J125="KLIEN-PVC-1mm",(Užs3!H125/1000)*Užs3!L125,0)))))</f>
        <v>0</v>
      </c>
      <c r="AG86" s="93">
        <f>SUM(IF(Užs3!F125="KLIEN-PVC-2mm",(Užs3!E125/1000)*Užs3!L125,0)+(IF(Užs3!G125="KLIEN-PVC-2mm",(Užs3!E125/1000)*Užs3!L125,0)+(IF(Užs3!I125="KLIEN-PVC-2mm",(Užs3!H125/1000)*Užs3!L125,0)+(IF(Užs3!J125="KLIEN-PVC-2mm",(Užs3!H125/1000)*Užs3!L125,0)))))</f>
        <v>0</v>
      </c>
      <c r="AH86" s="93">
        <f>SUM(IF(Užs3!F125="KLIEN-PVC-42/2mm",(Užs3!E125/1000)*Užs3!L125,0)+(IF(Užs3!G125="KLIEN-PVC-42/2mm",(Užs3!E125/1000)*Užs3!L125,0)+(IF(Užs3!I125="KLIEN-PVC-42/2mm",(Užs3!H125/1000)*Užs3!L125,0)+(IF(Užs3!J125="KLIEN-PVC-42/2mm",(Užs3!H125/1000)*Užs3!L125,0)))))</f>
        <v>0</v>
      </c>
      <c r="AI86" s="315">
        <f>SUM(IF(Užs3!F125="KLIEN-BESIUL-08mm",(Užs3!E125/1000)*Užs3!L125,0)+(IF(Užs3!G125="KLIEN-BESIUL-08mm",(Užs3!E125/1000)*Užs3!L125,0)+(IF(Užs3!I125="KLIEN-BESIUL-08mm",(Užs3!H125/1000)*Užs3!L125,0)+(IF(Užs3!J125="KLIEN-BESIUL-08mm",(Užs3!H125/1000)*Užs3!L125,0)))))</f>
        <v>0</v>
      </c>
      <c r="AJ86" s="315">
        <f>SUM(IF(Užs3!F125="KLIEN-BESIUL-1mm",(Užs3!E125/1000)*Užs3!L125,0)+(IF(Užs3!G125="KLIEN-BESIUL-1mm",(Užs3!E125/1000)*Užs3!L125,0)+(IF(Užs3!I125="KLIEN-BESIUL-1mm",(Užs3!H125/1000)*Užs3!L125,0)+(IF(Užs3!J125="KLIEN-BESIUL-1mm",(Užs3!H125/1000)*Užs3!L125,0)))))</f>
        <v>0</v>
      </c>
      <c r="AK86" s="315">
        <f>SUM(IF(Užs3!F125="KLIEN-BESIUL-2mm",(Užs3!E125/1000)*Užs3!L125,0)+(IF(Užs3!G125="KLIEN-BESIUL-2mm",(Užs3!E125/1000)*Užs3!L125,0)+(IF(Užs3!I125="KLIEN-BESIUL-2mm",(Užs3!H125/1000)*Užs3!L125,0)+(IF(Užs3!J125="KLIEN-BESIUL-2mm",(Užs3!H125/1000)*Užs3!L125,0)))))</f>
        <v>0</v>
      </c>
      <c r="AL86" s="94">
        <f>SUM(IF(Užs3!F125="NE-PL-PVC-04mm",(Užs3!E125/1000)*Užs3!L125,0)+(IF(Užs3!G125="NE-PL-PVC-04mm",(Užs3!E125/1000)*Užs3!L125,0)+(IF(Užs3!I125="NE-PL-PVC-04mm",(Užs3!H125/1000)*Užs3!L125,0)+(IF(Užs3!J125="NE-PL-PVC-04mm",(Užs3!H125/1000)*Užs3!L125,0)))))</f>
        <v>0</v>
      </c>
      <c r="AM86" s="94">
        <f>SUM(IF(Užs3!F125="NE-PL-PVC-06mm",(Užs3!E125/1000)*Užs3!L125,0)+(IF(Užs3!G125="NE-PL-PVC-06mm",(Užs3!E125/1000)*Užs3!L125,0)+(IF(Užs3!I125="NE-PL-PVC-06mm",(Užs3!H125/1000)*Užs3!L125,0)+(IF(Užs3!J125="NE-PL-PVC-06mm",(Užs3!H125/1000)*Užs3!L125,0)))))</f>
        <v>0</v>
      </c>
      <c r="AN86" s="94">
        <f>SUM(IF(Užs3!F125="NE-PL-PVC-08mm",(Užs3!E125/1000)*Užs3!L125,0)+(IF(Užs3!G125="NE-PL-PVC-08mm",(Užs3!E125/1000)*Užs3!L125,0)+(IF(Užs3!I125="NE-PL-PVC-08mm",(Užs3!H125/1000)*Užs3!L125,0)+(IF(Užs3!J125="NE-PL-PVC-08mm",(Užs3!H125/1000)*Užs3!L125,0)))))</f>
        <v>0</v>
      </c>
      <c r="AO86" s="94">
        <f>SUM(IF(Užs3!F125="NE-PL-PVC-1mm",(Užs3!E125/1000)*Užs3!L125,0)+(IF(Užs3!G125="NE-PL-PVC-1mm",(Užs3!E125/1000)*Užs3!L125,0)+(IF(Užs3!I125="NE-PL-PVC-1mm",(Užs3!H125/1000)*Užs3!L125,0)+(IF(Užs3!J125="NE-PL-PVC-1mm",(Užs3!H125/1000)*Užs3!L125,0)))))</f>
        <v>0</v>
      </c>
      <c r="AP86" s="94">
        <f>SUM(IF(Užs3!F125="NE-PL-PVC-2mm",(Užs3!E125/1000)*Užs3!L125,0)+(IF(Užs3!G125="NE-PL-PVC-2mm",(Užs3!E125/1000)*Užs3!L125,0)+(IF(Užs3!I125="NE-PL-PVC-2mm",(Užs3!H125/1000)*Užs3!L125,0)+(IF(Užs3!J125="NE-PL-PVC-2mm",(Užs3!H125/1000)*Užs3!L125,0)))))</f>
        <v>0</v>
      </c>
      <c r="AQ86" s="94">
        <f>SUM(IF(Užs3!F125="NE-PL-PVC-42/2mm",(Užs3!E125/1000)*Užs3!L125,0)+(IF(Užs3!G125="NE-PL-PVC-42/2mm",(Užs3!E125/1000)*Užs3!L125,0)+(IF(Užs3!I125="NE-PL-PVC-42/2mm",(Užs3!H125/1000)*Užs3!L125,0)+(IF(Užs3!J125="NE-PL-PVC-42/2mm",(Užs3!H125/1000)*Užs3!L125,0)))))</f>
        <v>0</v>
      </c>
      <c r="AR86" s="79"/>
    </row>
    <row r="87" spans="1:44" ht="16.8">
      <c r="A87" s="79"/>
      <c r="B87" s="79"/>
      <c r="C87" s="95"/>
      <c r="D87" s="79"/>
      <c r="E87" s="79"/>
      <c r="F87" s="79"/>
      <c r="G87" s="79"/>
      <c r="H87" s="79"/>
      <c r="I87" s="79"/>
      <c r="J87" s="79"/>
      <c r="K87" s="87">
        <v>86</v>
      </c>
      <c r="L87" s="88">
        <f>Užs3!L126</f>
        <v>0</v>
      </c>
      <c r="M87" s="89">
        <f>(Užs3!E126/1000)*(Užs3!H126/1000)*Užs3!L126</f>
        <v>0</v>
      </c>
      <c r="N87" s="90">
        <f>SUM(IF(Užs3!F126="MEL",(Užs3!E126/1000)*Užs3!L126,0)+(IF(Užs3!G126="MEL",(Užs3!E126/1000)*Užs3!L126,0)+(IF(Užs3!I126="MEL",(Užs3!H126/1000)*Užs3!L126,0)+(IF(Užs3!J126="MEL",(Užs3!H126/1000)*Užs3!L126,0)))))</f>
        <v>0</v>
      </c>
      <c r="O87" s="91">
        <f>SUM(IF(Užs3!F126="MEL-BALTAS",(Užs3!E126/1000)*Užs3!L126,0)+(IF(Užs3!G126="MEL-BALTAS",(Užs3!E126/1000)*Užs3!L126,0)+(IF(Užs3!I126="MEL-BALTAS",(Užs3!H126/1000)*Užs3!L126,0)+(IF(Užs3!J126="MEL-BALTAS",(Užs3!H126/1000)*Užs3!L126,0)))))</f>
        <v>0</v>
      </c>
      <c r="P87" s="91">
        <f>SUM(IF(Užs3!F126="MEL-PILKAS",(Užs3!E126/1000)*Užs3!L126,0)+(IF(Užs3!G126="MEL-PILKAS",(Užs3!E126/1000)*Užs3!L126,0)+(IF(Užs3!I126="MEL-PILKAS",(Užs3!H126/1000)*Užs3!L126,0)+(IF(Užs3!J126="MEL-PILKAS",(Užs3!H126/1000)*Užs3!L126,0)))))</f>
        <v>0</v>
      </c>
      <c r="Q87" s="91">
        <f>SUM(IF(Užs3!F126="MEL-KLIENTO",(Užs3!E126/1000)*Užs3!L126,0)+(IF(Užs3!G126="MEL-KLIENTO",(Užs3!E126/1000)*Užs3!L126,0)+(IF(Užs3!I126="MEL-KLIENTO",(Užs3!H126/1000)*Užs3!L126,0)+(IF(Užs3!J126="MEL-KLIENTO",(Užs3!H126/1000)*Užs3!L126,0)))))</f>
        <v>0</v>
      </c>
      <c r="R87" s="91">
        <f>SUM(IF(Užs3!F126="MEL-NE-PL",(Užs3!E126/1000)*Užs3!L126,0)+(IF(Užs3!G126="MEL-NE-PL",(Užs3!E126/1000)*Užs3!L126,0)+(IF(Užs3!I126="MEL-NE-PL",(Užs3!H126/1000)*Užs3!L126,0)+(IF(Užs3!J126="MEL-NE-PL",(Užs3!H126/1000)*Užs3!L126,0)))))</f>
        <v>0</v>
      </c>
      <c r="S87" s="91">
        <f>SUM(IF(Užs3!F126="MEL-40mm",(Užs3!E126/1000)*Užs3!L126,0)+(IF(Užs3!G126="MEL-40mm",(Užs3!E126/1000)*Užs3!L126,0)+(IF(Užs3!I126="MEL-40mm",(Užs3!H126/1000)*Užs3!L126,0)+(IF(Užs3!J126="MEL-40mm",(Užs3!H126/1000)*Užs3!L126,0)))))</f>
        <v>0</v>
      </c>
      <c r="T87" s="92">
        <f>SUM(IF(Užs3!F126="PVC-04mm",(Užs3!E126/1000)*Užs3!L126,0)+(IF(Užs3!G126="PVC-04mm",(Užs3!E126/1000)*Užs3!L126,0)+(IF(Užs3!I126="PVC-04mm",(Užs3!H126/1000)*Užs3!L126,0)+(IF(Užs3!J126="PVC-04mm",(Užs3!H126/1000)*Užs3!L126,0)))))</f>
        <v>0</v>
      </c>
      <c r="U87" s="92">
        <f>SUM(IF(Užs3!F126="PVC-06mm",(Užs3!E126/1000)*Užs3!L126,0)+(IF(Užs3!G126="PVC-06mm",(Užs3!E126/1000)*Užs3!L126,0)+(IF(Užs3!I126="PVC-06mm",(Užs3!H126/1000)*Užs3!L126,0)+(IF(Užs3!J126="PVC-06mm",(Užs3!H126/1000)*Užs3!L126,0)))))</f>
        <v>0</v>
      </c>
      <c r="V87" s="92">
        <f>SUM(IF(Užs3!F126="PVC-08mm",(Užs3!E126/1000)*Užs3!L126,0)+(IF(Užs3!G126="PVC-08mm",(Užs3!E126/1000)*Užs3!L126,0)+(IF(Užs3!I126="PVC-08mm",(Užs3!H126/1000)*Užs3!L126,0)+(IF(Užs3!J126="PVC-08mm",(Užs3!H126/1000)*Užs3!L126,0)))))</f>
        <v>0</v>
      </c>
      <c r="W87" s="92">
        <f>SUM(IF(Užs3!F126="PVC-1mm",(Užs3!E126/1000)*Užs3!L126,0)+(IF(Užs3!G126="PVC-1mm",(Užs3!E126/1000)*Užs3!L126,0)+(IF(Užs3!I126="PVC-1mm",(Užs3!H126/1000)*Užs3!L126,0)+(IF(Užs3!J126="PVC-1mm",(Užs3!H126/1000)*Užs3!L126,0)))))</f>
        <v>0</v>
      </c>
      <c r="X87" s="92">
        <f>SUM(IF(Užs3!F126="PVC-2mm",(Užs3!E126/1000)*Užs3!L126,0)+(IF(Užs3!G126="PVC-2mm",(Užs3!E126/1000)*Užs3!L126,0)+(IF(Užs3!I126="PVC-2mm",(Užs3!H126/1000)*Užs3!L126,0)+(IF(Užs3!J126="PVC-2mm",(Užs3!H126/1000)*Užs3!L126,0)))))</f>
        <v>0</v>
      </c>
      <c r="Y87" s="92">
        <f>SUM(IF(Užs3!F126="PVC-42/2mm",(Užs3!E126/1000)*Užs3!L126,0)+(IF(Užs3!G126="PVC-42/2mm",(Užs3!E126/1000)*Užs3!L126,0)+(IF(Užs3!I126="PVC-42/2mm",(Užs3!H126/1000)*Užs3!L126,0)+(IF(Užs3!J126="PVC-42/2mm",(Užs3!H126/1000)*Užs3!L126,0)))))</f>
        <v>0</v>
      </c>
      <c r="Z87" s="313">
        <f>SUM(IF(Užs3!F126="BESIULIS-08mm",(Užs3!E126/1000)*Užs3!L126,0)+(IF(Užs3!G126="BESIULIS-08mm",(Užs3!E126/1000)*Užs3!L126,0)+(IF(Užs3!I126="BESIULIS-08mm",(Užs3!H126/1000)*Užs3!L126,0)+(IF(Užs3!J126="BESIULIS-08mm",(Užs3!H126/1000)*Užs3!L126,0)))))</f>
        <v>0</v>
      </c>
      <c r="AA87" s="313">
        <f>SUM(IF(Užs3!F126="BESIULIS-1mm",(Užs3!E126/1000)*Užs3!L126,0)+(IF(Užs3!G126="BESIULIS-1mm",(Užs3!E126/1000)*Užs3!L126,0)+(IF(Užs3!I126="BESIULIS-1mm",(Užs3!H126/1000)*Užs3!L126,0)+(IF(Užs3!J126="BESIULIS-1mm",(Užs3!H126/1000)*Užs3!L126,0)))))</f>
        <v>0</v>
      </c>
      <c r="AB87" s="313">
        <f>SUM(IF(Užs3!F126="BESIULIS-2mm",(Užs3!E126/1000)*Užs3!L126,0)+(IF(Užs3!G126="BESIULIS-2mm",(Užs3!E126/1000)*Užs3!L126,0)+(IF(Užs3!I126="BESIULIS-2mm",(Užs3!H126/1000)*Užs3!L126,0)+(IF(Užs3!J126="BESIULIS-2mm",(Užs3!H126/1000)*Užs3!L126,0)))))</f>
        <v>0</v>
      </c>
      <c r="AC87" s="93">
        <f>SUM(IF(Užs3!F126="KLIEN-PVC-04mm",(Užs3!E126/1000)*Užs3!L126,0)+(IF(Užs3!G126="KLIEN-PVC-04mm",(Užs3!E126/1000)*Užs3!L126,0)+(IF(Užs3!I126="KLIEN-PVC-04mm",(Užs3!H126/1000)*Užs3!L126,0)+(IF(Užs3!J126="KLIEN-PVC-04mm",(Užs3!H126/1000)*Užs3!L126,0)))))</f>
        <v>0</v>
      </c>
      <c r="AD87" s="93">
        <f>SUM(IF(Užs3!F126="KLIEN-PVC-06mm",(Užs3!E126/1000)*Užs3!L126,0)+(IF(Užs3!G126="KLIEN-PVC-06mm",(Užs3!E126/1000)*Užs3!L126,0)+(IF(Užs3!I126="KLIEN-PVC-06mm",(Užs3!H126/1000)*Užs3!L126,0)+(IF(Užs3!J126="KLIEN-PVC-06mm",(Užs3!H126/1000)*Užs3!L126,0)))))</f>
        <v>0</v>
      </c>
      <c r="AE87" s="93">
        <f>SUM(IF(Užs3!F126="KLIEN-PVC-08mm",(Užs3!E126/1000)*Užs3!L126,0)+(IF(Užs3!G126="KLIEN-PVC-08mm",(Užs3!E126/1000)*Užs3!L126,0)+(IF(Užs3!I126="KLIEN-PVC-08mm",(Užs3!H126/1000)*Užs3!L126,0)+(IF(Užs3!J126="KLIEN-PVC-08mm",(Užs3!H126/1000)*Užs3!L126,0)))))</f>
        <v>0</v>
      </c>
      <c r="AF87" s="93">
        <f>SUM(IF(Užs3!F126="KLIEN-PVC-1mm",(Užs3!E126/1000)*Užs3!L126,0)+(IF(Užs3!G126="KLIEN-PVC-1mm",(Užs3!E126/1000)*Užs3!L126,0)+(IF(Užs3!I126="KLIEN-PVC-1mm",(Užs3!H126/1000)*Užs3!L126,0)+(IF(Užs3!J126="KLIEN-PVC-1mm",(Užs3!H126/1000)*Užs3!L126,0)))))</f>
        <v>0</v>
      </c>
      <c r="AG87" s="93">
        <f>SUM(IF(Užs3!F126="KLIEN-PVC-2mm",(Užs3!E126/1000)*Užs3!L126,0)+(IF(Užs3!G126="KLIEN-PVC-2mm",(Užs3!E126/1000)*Užs3!L126,0)+(IF(Užs3!I126="KLIEN-PVC-2mm",(Užs3!H126/1000)*Užs3!L126,0)+(IF(Užs3!J126="KLIEN-PVC-2mm",(Užs3!H126/1000)*Užs3!L126,0)))))</f>
        <v>0</v>
      </c>
      <c r="AH87" s="93">
        <f>SUM(IF(Užs3!F126="KLIEN-PVC-42/2mm",(Užs3!E126/1000)*Užs3!L126,0)+(IF(Užs3!G126="KLIEN-PVC-42/2mm",(Užs3!E126/1000)*Užs3!L126,0)+(IF(Užs3!I126="KLIEN-PVC-42/2mm",(Užs3!H126/1000)*Užs3!L126,0)+(IF(Užs3!J126="KLIEN-PVC-42/2mm",(Užs3!H126/1000)*Užs3!L126,0)))))</f>
        <v>0</v>
      </c>
      <c r="AI87" s="315">
        <f>SUM(IF(Užs3!F126="KLIEN-BESIUL-08mm",(Užs3!E126/1000)*Užs3!L126,0)+(IF(Užs3!G126="KLIEN-BESIUL-08mm",(Užs3!E126/1000)*Užs3!L126,0)+(IF(Užs3!I126="KLIEN-BESIUL-08mm",(Užs3!H126/1000)*Užs3!L126,0)+(IF(Užs3!J126="KLIEN-BESIUL-08mm",(Užs3!H126/1000)*Užs3!L126,0)))))</f>
        <v>0</v>
      </c>
      <c r="AJ87" s="315">
        <f>SUM(IF(Užs3!F126="KLIEN-BESIUL-1mm",(Užs3!E126/1000)*Užs3!L126,0)+(IF(Užs3!G126="KLIEN-BESIUL-1mm",(Užs3!E126/1000)*Užs3!L126,0)+(IF(Užs3!I126="KLIEN-BESIUL-1mm",(Užs3!H126/1000)*Užs3!L126,0)+(IF(Užs3!J126="KLIEN-BESIUL-1mm",(Užs3!H126/1000)*Užs3!L126,0)))))</f>
        <v>0</v>
      </c>
      <c r="AK87" s="315">
        <f>SUM(IF(Užs3!F126="KLIEN-BESIUL-2mm",(Užs3!E126/1000)*Užs3!L126,0)+(IF(Užs3!G126="KLIEN-BESIUL-2mm",(Užs3!E126/1000)*Užs3!L126,0)+(IF(Užs3!I126="KLIEN-BESIUL-2mm",(Užs3!H126/1000)*Užs3!L126,0)+(IF(Užs3!J126="KLIEN-BESIUL-2mm",(Užs3!H126/1000)*Užs3!L126,0)))))</f>
        <v>0</v>
      </c>
      <c r="AL87" s="94">
        <f>SUM(IF(Užs3!F126="NE-PL-PVC-04mm",(Užs3!E126/1000)*Užs3!L126,0)+(IF(Užs3!G126="NE-PL-PVC-04mm",(Užs3!E126/1000)*Užs3!L126,0)+(IF(Užs3!I126="NE-PL-PVC-04mm",(Užs3!H126/1000)*Užs3!L126,0)+(IF(Užs3!J126="NE-PL-PVC-04mm",(Užs3!H126/1000)*Užs3!L126,0)))))</f>
        <v>0</v>
      </c>
      <c r="AM87" s="94">
        <f>SUM(IF(Užs3!F126="NE-PL-PVC-06mm",(Užs3!E126/1000)*Užs3!L126,0)+(IF(Užs3!G126="NE-PL-PVC-06mm",(Užs3!E126/1000)*Užs3!L126,0)+(IF(Užs3!I126="NE-PL-PVC-06mm",(Užs3!H126/1000)*Užs3!L126,0)+(IF(Užs3!J126="NE-PL-PVC-06mm",(Užs3!H126/1000)*Užs3!L126,0)))))</f>
        <v>0</v>
      </c>
      <c r="AN87" s="94">
        <f>SUM(IF(Užs3!F126="NE-PL-PVC-08mm",(Užs3!E126/1000)*Užs3!L126,0)+(IF(Užs3!G126="NE-PL-PVC-08mm",(Užs3!E126/1000)*Užs3!L126,0)+(IF(Užs3!I126="NE-PL-PVC-08mm",(Užs3!H126/1000)*Užs3!L126,0)+(IF(Užs3!J126="NE-PL-PVC-08mm",(Užs3!H126/1000)*Užs3!L126,0)))))</f>
        <v>0</v>
      </c>
      <c r="AO87" s="94">
        <f>SUM(IF(Užs3!F126="NE-PL-PVC-1mm",(Užs3!E126/1000)*Užs3!L126,0)+(IF(Užs3!G126="NE-PL-PVC-1mm",(Užs3!E126/1000)*Užs3!L126,0)+(IF(Užs3!I126="NE-PL-PVC-1mm",(Užs3!H126/1000)*Užs3!L126,0)+(IF(Užs3!J126="NE-PL-PVC-1mm",(Užs3!H126/1000)*Užs3!L126,0)))))</f>
        <v>0</v>
      </c>
      <c r="AP87" s="94">
        <f>SUM(IF(Užs3!F126="NE-PL-PVC-2mm",(Užs3!E126/1000)*Užs3!L126,0)+(IF(Užs3!G126="NE-PL-PVC-2mm",(Užs3!E126/1000)*Užs3!L126,0)+(IF(Užs3!I126="NE-PL-PVC-2mm",(Užs3!H126/1000)*Užs3!L126,0)+(IF(Užs3!J126="NE-PL-PVC-2mm",(Užs3!H126/1000)*Užs3!L126,0)))))</f>
        <v>0</v>
      </c>
      <c r="AQ87" s="94">
        <f>SUM(IF(Užs3!F126="NE-PL-PVC-42/2mm",(Užs3!E126/1000)*Užs3!L126,0)+(IF(Užs3!G126="NE-PL-PVC-42/2mm",(Užs3!E126/1000)*Užs3!L126,0)+(IF(Užs3!I126="NE-PL-PVC-42/2mm",(Užs3!H126/1000)*Užs3!L126,0)+(IF(Užs3!J126="NE-PL-PVC-42/2mm",(Užs3!H126/1000)*Užs3!L126,0)))))</f>
        <v>0</v>
      </c>
      <c r="AR87" s="79"/>
    </row>
    <row r="88" spans="1:44" ht="16.8">
      <c r="A88" s="79"/>
      <c r="B88" s="79"/>
      <c r="C88" s="95"/>
      <c r="D88" s="79"/>
      <c r="E88" s="79"/>
      <c r="F88" s="79"/>
      <c r="G88" s="79"/>
      <c r="H88" s="79"/>
      <c r="I88" s="79"/>
      <c r="J88" s="79"/>
      <c r="K88" s="87">
        <v>87</v>
      </c>
      <c r="L88" s="88">
        <f>Užs3!L127</f>
        <v>0</v>
      </c>
      <c r="M88" s="89">
        <f>(Užs3!E127/1000)*(Užs3!H127/1000)*Užs3!L127</f>
        <v>0</v>
      </c>
      <c r="N88" s="90">
        <f>SUM(IF(Užs3!F127="MEL",(Užs3!E127/1000)*Užs3!L127,0)+(IF(Užs3!G127="MEL",(Užs3!E127/1000)*Užs3!L127,0)+(IF(Užs3!I127="MEL",(Užs3!H127/1000)*Užs3!L127,0)+(IF(Užs3!J127="MEL",(Užs3!H127/1000)*Užs3!L127,0)))))</f>
        <v>0</v>
      </c>
      <c r="O88" s="91">
        <f>SUM(IF(Užs3!F127="MEL-BALTAS",(Užs3!E127/1000)*Užs3!L127,0)+(IF(Užs3!G127="MEL-BALTAS",(Užs3!E127/1000)*Užs3!L127,0)+(IF(Užs3!I127="MEL-BALTAS",(Užs3!H127/1000)*Užs3!L127,0)+(IF(Užs3!J127="MEL-BALTAS",(Užs3!H127/1000)*Užs3!L127,0)))))</f>
        <v>0</v>
      </c>
      <c r="P88" s="91">
        <f>SUM(IF(Užs3!F127="MEL-PILKAS",(Užs3!E127/1000)*Užs3!L127,0)+(IF(Užs3!G127="MEL-PILKAS",(Užs3!E127/1000)*Užs3!L127,0)+(IF(Užs3!I127="MEL-PILKAS",(Užs3!H127/1000)*Užs3!L127,0)+(IF(Užs3!J127="MEL-PILKAS",(Užs3!H127/1000)*Užs3!L127,0)))))</f>
        <v>0</v>
      </c>
      <c r="Q88" s="91">
        <f>SUM(IF(Užs3!F127="MEL-KLIENTO",(Užs3!E127/1000)*Užs3!L127,0)+(IF(Užs3!G127="MEL-KLIENTO",(Užs3!E127/1000)*Užs3!L127,0)+(IF(Užs3!I127="MEL-KLIENTO",(Užs3!H127/1000)*Užs3!L127,0)+(IF(Užs3!J127="MEL-KLIENTO",(Užs3!H127/1000)*Užs3!L127,0)))))</f>
        <v>0</v>
      </c>
      <c r="R88" s="91">
        <f>SUM(IF(Užs3!F127="MEL-NE-PL",(Užs3!E127/1000)*Užs3!L127,0)+(IF(Užs3!G127="MEL-NE-PL",(Užs3!E127/1000)*Užs3!L127,0)+(IF(Užs3!I127="MEL-NE-PL",(Užs3!H127/1000)*Užs3!L127,0)+(IF(Užs3!J127="MEL-NE-PL",(Užs3!H127/1000)*Užs3!L127,0)))))</f>
        <v>0</v>
      </c>
      <c r="S88" s="91">
        <f>SUM(IF(Užs3!F127="MEL-40mm",(Užs3!E127/1000)*Užs3!L127,0)+(IF(Užs3!G127="MEL-40mm",(Užs3!E127/1000)*Užs3!L127,0)+(IF(Užs3!I127="MEL-40mm",(Užs3!H127/1000)*Užs3!L127,0)+(IF(Užs3!J127="MEL-40mm",(Užs3!H127/1000)*Užs3!L127,0)))))</f>
        <v>0</v>
      </c>
      <c r="T88" s="92">
        <f>SUM(IF(Užs3!F127="PVC-04mm",(Užs3!E127/1000)*Užs3!L127,0)+(IF(Užs3!G127="PVC-04mm",(Užs3!E127/1000)*Užs3!L127,0)+(IF(Užs3!I127="PVC-04mm",(Užs3!H127/1000)*Užs3!L127,0)+(IF(Užs3!J127="PVC-04mm",(Užs3!H127/1000)*Užs3!L127,0)))))</f>
        <v>0</v>
      </c>
      <c r="U88" s="92">
        <f>SUM(IF(Užs3!F127="PVC-06mm",(Užs3!E127/1000)*Užs3!L127,0)+(IF(Užs3!G127="PVC-06mm",(Užs3!E127/1000)*Užs3!L127,0)+(IF(Užs3!I127="PVC-06mm",(Užs3!H127/1000)*Užs3!L127,0)+(IF(Užs3!J127="PVC-06mm",(Užs3!H127/1000)*Užs3!L127,0)))))</f>
        <v>0</v>
      </c>
      <c r="V88" s="92">
        <f>SUM(IF(Užs3!F127="PVC-08mm",(Užs3!E127/1000)*Užs3!L127,0)+(IF(Užs3!G127="PVC-08mm",(Užs3!E127/1000)*Užs3!L127,0)+(IF(Užs3!I127="PVC-08mm",(Užs3!H127/1000)*Užs3!L127,0)+(IF(Užs3!J127="PVC-08mm",(Užs3!H127/1000)*Užs3!L127,0)))))</f>
        <v>0</v>
      </c>
      <c r="W88" s="92">
        <f>SUM(IF(Užs3!F127="PVC-1mm",(Užs3!E127/1000)*Užs3!L127,0)+(IF(Užs3!G127="PVC-1mm",(Užs3!E127/1000)*Užs3!L127,0)+(IF(Užs3!I127="PVC-1mm",(Užs3!H127/1000)*Užs3!L127,0)+(IF(Užs3!J127="PVC-1mm",(Užs3!H127/1000)*Užs3!L127,0)))))</f>
        <v>0</v>
      </c>
      <c r="X88" s="92">
        <f>SUM(IF(Užs3!F127="PVC-2mm",(Užs3!E127/1000)*Užs3!L127,0)+(IF(Užs3!G127="PVC-2mm",(Užs3!E127/1000)*Užs3!L127,0)+(IF(Užs3!I127="PVC-2mm",(Užs3!H127/1000)*Užs3!L127,0)+(IF(Užs3!J127="PVC-2mm",(Užs3!H127/1000)*Užs3!L127,0)))))</f>
        <v>0</v>
      </c>
      <c r="Y88" s="92">
        <f>SUM(IF(Užs3!F127="PVC-42/2mm",(Užs3!E127/1000)*Užs3!L127,0)+(IF(Užs3!G127="PVC-42/2mm",(Užs3!E127/1000)*Užs3!L127,0)+(IF(Užs3!I127="PVC-42/2mm",(Užs3!H127/1000)*Užs3!L127,0)+(IF(Užs3!J127="PVC-42/2mm",(Užs3!H127/1000)*Užs3!L127,0)))))</f>
        <v>0</v>
      </c>
      <c r="Z88" s="313">
        <f>SUM(IF(Užs3!F127="BESIULIS-08mm",(Užs3!E127/1000)*Užs3!L127,0)+(IF(Užs3!G127="BESIULIS-08mm",(Užs3!E127/1000)*Užs3!L127,0)+(IF(Užs3!I127="BESIULIS-08mm",(Užs3!H127/1000)*Užs3!L127,0)+(IF(Užs3!J127="BESIULIS-08mm",(Užs3!H127/1000)*Užs3!L127,0)))))</f>
        <v>0</v>
      </c>
      <c r="AA88" s="313">
        <f>SUM(IF(Užs3!F127="BESIULIS-1mm",(Užs3!E127/1000)*Užs3!L127,0)+(IF(Užs3!G127="BESIULIS-1mm",(Užs3!E127/1000)*Užs3!L127,0)+(IF(Užs3!I127="BESIULIS-1mm",(Užs3!H127/1000)*Užs3!L127,0)+(IF(Užs3!J127="BESIULIS-1mm",(Užs3!H127/1000)*Užs3!L127,0)))))</f>
        <v>0</v>
      </c>
      <c r="AB88" s="313">
        <f>SUM(IF(Užs3!F127="BESIULIS-2mm",(Užs3!E127/1000)*Užs3!L127,0)+(IF(Užs3!G127="BESIULIS-2mm",(Užs3!E127/1000)*Užs3!L127,0)+(IF(Užs3!I127="BESIULIS-2mm",(Užs3!H127/1000)*Užs3!L127,0)+(IF(Užs3!J127="BESIULIS-2mm",(Užs3!H127/1000)*Užs3!L127,0)))))</f>
        <v>0</v>
      </c>
      <c r="AC88" s="93">
        <f>SUM(IF(Užs3!F127="KLIEN-PVC-04mm",(Užs3!E127/1000)*Užs3!L127,0)+(IF(Užs3!G127="KLIEN-PVC-04mm",(Užs3!E127/1000)*Užs3!L127,0)+(IF(Užs3!I127="KLIEN-PVC-04mm",(Užs3!H127/1000)*Užs3!L127,0)+(IF(Užs3!J127="KLIEN-PVC-04mm",(Užs3!H127/1000)*Užs3!L127,0)))))</f>
        <v>0</v>
      </c>
      <c r="AD88" s="93">
        <f>SUM(IF(Užs3!F127="KLIEN-PVC-06mm",(Užs3!E127/1000)*Užs3!L127,0)+(IF(Užs3!G127="KLIEN-PVC-06mm",(Užs3!E127/1000)*Užs3!L127,0)+(IF(Užs3!I127="KLIEN-PVC-06mm",(Užs3!H127/1000)*Užs3!L127,0)+(IF(Užs3!J127="KLIEN-PVC-06mm",(Užs3!H127/1000)*Užs3!L127,0)))))</f>
        <v>0</v>
      </c>
      <c r="AE88" s="93">
        <f>SUM(IF(Užs3!F127="KLIEN-PVC-08mm",(Užs3!E127/1000)*Užs3!L127,0)+(IF(Užs3!G127="KLIEN-PVC-08mm",(Užs3!E127/1000)*Užs3!L127,0)+(IF(Užs3!I127="KLIEN-PVC-08mm",(Užs3!H127/1000)*Užs3!L127,0)+(IF(Užs3!J127="KLIEN-PVC-08mm",(Užs3!H127/1000)*Užs3!L127,0)))))</f>
        <v>0</v>
      </c>
      <c r="AF88" s="93">
        <f>SUM(IF(Užs3!F127="KLIEN-PVC-1mm",(Užs3!E127/1000)*Užs3!L127,0)+(IF(Užs3!G127="KLIEN-PVC-1mm",(Užs3!E127/1000)*Užs3!L127,0)+(IF(Užs3!I127="KLIEN-PVC-1mm",(Užs3!H127/1000)*Užs3!L127,0)+(IF(Užs3!J127="KLIEN-PVC-1mm",(Užs3!H127/1000)*Užs3!L127,0)))))</f>
        <v>0</v>
      </c>
      <c r="AG88" s="93">
        <f>SUM(IF(Užs3!F127="KLIEN-PVC-2mm",(Užs3!E127/1000)*Užs3!L127,0)+(IF(Užs3!G127="KLIEN-PVC-2mm",(Užs3!E127/1000)*Užs3!L127,0)+(IF(Užs3!I127="KLIEN-PVC-2mm",(Užs3!H127/1000)*Užs3!L127,0)+(IF(Užs3!J127="KLIEN-PVC-2mm",(Užs3!H127/1000)*Užs3!L127,0)))))</f>
        <v>0</v>
      </c>
      <c r="AH88" s="93">
        <f>SUM(IF(Užs3!F127="KLIEN-PVC-42/2mm",(Užs3!E127/1000)*Užs3!L127,0)+(IF(Užs3!G127="KLIEN-PVC-42/2mm",(Užs3!E127/1000)*Užs3!L127,0)+(IF(Užs3!I127="KLIEN-PVC-42/2mm",(Užs3!H127/1000)*Užs3!L127,0)+(IF(Užs3!J127="KLIEN-PVC-42/2mm",(Užs3!H127/1000)*Užs3!L127,0)))))</f>
        <v>0</v>
      </c>
      <c r="AI88" s="315">
        <f>SUM(IF(Užs3!F127="KLIEN-BESIUL-08mm",(Užs3!E127/1000)*Užs3!L127,0)+(IF(Užs3!G127="KLIEN-BESIUL-08mm",(Užs3!E127/1000)*Užs3!L127,0)+(IF(Užs3!I127="KLIEN-BESIUL-08mm",(Užs3!H127/1000)*Užs3!L127,0)+(IF(Užs3!J127="KLIEN-BESIUL-08mm",(Užs3!H127/1000)*Užs3!L127,0)))))</f>
        <v>0</v>
      </c>
      <c r="AJ88" s="315">
        <f>SUM(IF(Užs3!F127="KLIEN-BESIUL-1mm",(Užs3!E127/1000)*Užs3!L127,0)+(IF(Užs3!G127="KLIEN-BESIUL-1mm",(Užs3!E127/1000)*Užs3!L127,0)+(IF(Užs3!I127="KLIEN-BESIUL-1mm",(Užs3!H127/1000)*Užs3!L127,0)+(IF(Užs3!J127="KLIEN-BESIUL-1mm",(Užs3!H127/1000)*Užs3!L127,0)))))</f>
        <v>0</v>
      </c>
      <c r="AK88" s="315">
        <f>SUM(IF(Užs3!F127="KLIEN-BESIUL-2mm",(Užs3!E127/1000)*Užs3!L127,0)+(IF(Užs3!G127="KLIEN-BESIUL-2mm",(Užs3!E127/1000)*Užs3!L127,0)+(IF(Užs3!I127="KLIEN-BESIUL-2mm",(Užs3!H127/1000)*Užs3!L127,0)+(IF(Užs3!J127="KLIEN-BESIUL-2mm",(Užs3!H127/1000)*Užs3!L127,0)))))</f>
        <v>0</v>
      </c>
      <c r="AL88" s="94">
        <f>SUM(IF(Užs3!F127="NE-PL-PVC-04mm",(Užs3!E127/1000)*Užs3!L127,0)+(IF(Užs3!G127="NE-PL-PVC-04mm",(Užs3!E127/1000)*Užs3!L127,0)+(IF(Užs3!I127="NE-PL-PVC-04mm",(Užs3!H127/1000)*Užs3!L127,0)+(IF(Užs3!J127="NE-PL-PVC-04mm",(Užs3!H127/1000)*Užs3!L127,0)))))</f>
        <v>0</v>
      </c>
      <c r="AM88" s="94">
        <f>SUM(IF(Užs3!F127="NE-PL-PVC-06mm",(Užs3!E127/1000)*Užs3!L127,0)+(IF(Užs3!G127="NE-PL-PVC-06mm",(Užs3!E127/1000)*Užs3!L127,0)+(IF(Užs3!I127="NE-PL-PVC-06mm",(Užs3!H127/1000)*Užs3!L127,0)+(IF(Užs3!J127="NE-PL-PVC-06mm",(Užs3!H127/1000)*Užs3!L127,0)))))</f>
        <v>0</v>
      </c>
      <c r="AN88" s="94">
        <f>SUM(IF(Užs3!F127="NE-PL-PVC-08mm",(Užs3!E127/1000)*Užs3!L127,0)+(IF(Užs3!G127="NE-PL-PVC-08mm",(Užs3!E127/1000)*Užs3!L127,0)+(IF(Užs3!I127="NE-PL-PVC-08mm",(Užs3!H127/1000)*Užs3!L127,0)+(IF(Užs3!J127="NE-PL-PVC-08mm",(Užs3!H127/1000)*Užs3!L127,0)))))</f>
        <v>0</v>
      </c>
      <c r="AO88" s="94">
        <f>SUM(IF(Užs3!F127="NE-PL-PVC-1mm",(Užs3!E127/1000)*Užs3!L127,0)+(IF(Užs3!G127="NE-PL-PVC-1mm",(Užs3!E127/1000)*Užs3!L127,0)+(IF(Užs3!I127="NE-PL-PVC-1mm",(Užs3!H127/1000)*Užs3!L127,0)+(IF(Užs3!J127="NE-PL-PVC-1mm",(Užs3!H127/1000)*Užs3!L127,0)))))</f>
        <v>0</v>
      </c>
      <c r="AP88" s="94">
        <f>SUM(IF(Užs3!F127="NE-PL-PVC-2mm",(Užs3!E127/1000)*Užs3!L127,0)+(IF(Užs3!G127="NE-PL-PVC-2mm",(Užs3!E127/1000)*Užs3!L127,0)+(IF(Užs3!I127="NE-PL-PVC-2mm",(Užs3!H127/1000)*Užs3!L127,0)+(IF(Užs3!J127="NE-PL-PVC-2mm",(Užs3!H127/1000)*Užs3!L127,0)))))</f>
        <v>0</v>
      </c>
      <c r="AQ88" s="94">
        <f>SUM(IF(Užs3!F127="NE-PL-PVC-42/2mm",(Užs3!E127/1000)*Užs3!L127,0)+(IF(Užs3!G127="NE-PL-PVC-42/2mm",(Užs3!E127/1000)*Užs3!L127,0)+(IF(Užs3!I127="NE-PL-PVC-42/2mm",(Užs3!H127/1000)*Užs3!L127,0)+(IF(Užs3!J127="NE-PL-PVC-42/2mm",(Užs3!H127/1000)*Užs3!L127,0)))))</f>
        <v>0</v>
      </c>
      <c r="AR88" s="79"/>
    </row>
    <row r="89" spans="1:44" ht="16.8">
      <c r="A89" s="79"/>
      <c r="B89" s="79"/>
      <c r="C89" s="95"/>
      <c r="D89" s="79"/>
      <c r="E89" s="79"/>
      <c r="F89" s="79"/>
      <c r="G89" s="79"/>
      <c r="H89" s="79"/>
      <c r="I89" s="79"/>
      <c r="J89" s="79"/>
      <c r="K89" s="87">
        <v>88</v>
      </c>
      <c r="L89" s="88">
        <f>Užs3!L128</f>
        <v>0</v>
      </c>
      <c r="M89" s="89">
        <f>(Užs3!E128/1000)*(Užs3!H128/1000)*Užs3!L128</f>
        <v>0</v>
      </c>
      <c r="N89" s="90">
        <f>SUM(IF(Užs3!F128="MEL",(Užs3!E128/1000)*Užs3!L128,0)+(IF(Užs3!G128="MEL",(Užs3!E128/1000)*Užs3!L128,0)+(IF(Užs3!I128="MEL",(Užs3!H128/1000)*Užs3!L128,0)+(IF(Užs3!J128="MEL",(Užs3!H128/1000)*Užs3!L128,0)))))</f>
        <v>0</v>
      </c>
      <c r="O89" s="91">
        <f>SUM(IF(Užs3!F128="MEL-BALTAS",(Užs3!E128/1000)*Užs3!L128,0)+(IF(Užs3!G128="MEL-BALTAS",(Užs3!E128/1000)*Užs3!L128,0)+(IF(Užs3!I128="MEL-BALTAS",(Užs3!H128/1000)*Užs3!L128,0)+(IF(Užs3!J128="MEL-BALTAS",(Užs3!H128/1000)*Užs3!L128,0)))))</f>
        <v>0</v>
      </c>
      <c r="P89" s="91">
        <f>SUM(IF(Užs3!F128="MEL-PILKAS",(Užs3!E128/1000)*Užs3!L128,0)+(IF(Užs3!G128="MEL-PILKAS",(Užs3!E128/1000)*Užs3!L128,0)+(IF(Užs3!I128="MEL-PILKAS",(Užs3!H128/1000)*Užs3!L128,0)+(IF(Užs3!J128="MEL-PILKAS",(Užs3!H128/1000)*Užs3!L128,0)))))</f>
        <v>0</v>
      </c>
      <c r="Q89" s="91">
        <f>SUM(IF(Užs3!F128="MEL-KLIENTO",(Užs3!E128/1000)*Užs3!L128,0)+(IF(Užs3!G128="MEL-KLIENTO",(Užs3!E128/1000)*Užs3!L128,0)+(IF(Užs3!I128="MEL-KLIENTO",(Užs3!H128/1000)*Užs3!L128,0)+(IF(Užs3!J128="MEL-KLIENTO",(Užs3!H128/1000)*Užs3!L128,0)))))</f>
        <v>0</v>
      </c>
      <c r="R89" s="91">
        <f>SUM(IF(Užs3!F128="MEL-NE-PL",(Užs3!E128/1000)*Užs3!L128,0)+(IF(Užs3!G128="MEL-NE-PL",(Užs3!E128/1000)*Užs3!L128,0)+(IF(Užs3!I128="MEL-NE-PL",(Užs3!H128/1000)*Užs3!L128,0)+(IF(Užs3!J128="MEL-NE-PL",(Užs3!H128/1000)*Užs3!L128,0)))))</f>
        <v>0</v>
      </c>
      <c r="S89" s="91">
        <f>SUM(IF(Užs3!F128="MEL-40mm",(Užs3!E128/1000)*Užs3!L128,0)+(IF(Užs3!G128="MEL-40mm",(Užs3!E128/1000)*Užs3!L128,0)+(IF(Užs3!I128="MEL-40mm",(Užs3!H128/1000)*Užs3!L128,0)+(IF(Užs3!J128="MEL-40mm",(Užs3!H128/1000)*Užs3!L128,0)))))</f>
        <v>0</v>
      </c>
      <c r="T89" s="92">
        <f>SUM(IF(Užs3!F128="PVC-04mm",(Užs3!E128/1000)*Užs3!L128,0)+(IF(Užs3!G128="PVC-04mm",(Užs3!E128/1000)*Užs3!L128,0)+(IF(Užs3!I128="PVC-04mm",(Užs3!H128/1000)*Užs3!L128,0)+(IF(Užs3!J128="PVC-04mm",(Užs3!H128/1000)*Užs3!L128,0)))))</f>
        <v>0</v>
      </c>
      <c r="U89" s="92">
        <f>SUM(IF(Užs3!F128="PVC-06mm",(Užs3!E128/1000)*Užs3!L128,0)+(IF(Užs3!G128="PVC-06mm",(Užs3!E128/1000)*Užs3!L128,0)+(IF(Užs3!I128="PVC-06mm",(Užs3!H128/1000)*Užs3!L128,0)+(IF(Užs3!J128="PVC-06mm",(Užs3!H128/1000)*Užs3!L128,0)))))</f>
        <v>0</v>
      </c>
      <c r="V89" s="92">
        <f>SUM(IF(Užs3!F128="PVC-08mm",(Užs3!E128/1000)*Užs3!L128,0)+(IF(Užs3!G128="PVC-08mm",(Užs3!E128/1000)*Užs3!L128,0)+(IF(Užs3!I128="PVC-08mm",(Užs3!H128/1000)*Užs3!L128,0)+(IF(Užs3!J128="PVC-08mm",(Užs3!H128/1000)*Užs3!L128,0)))))</f>
        <v>0</v>
      </c>
      <c r="W89" s="92">
        <f>SUM(IF(Užs3!F128="PVC-1mm",(Užs3!E128/1000)*Užs3!L128,0)+(IF(Užs3!G128="PVC-1mm",(Užs3!E128/1000)*Užs3!L128,0)+(IF(Užs3!I128="PVC-1mm",(Užs3!H128/1000)*Užs3!L128,0)+(IF(Užs3!J128="PVC-1mm",(Užs3!H128/1000)*Užs3!L128,0)))))</f>
        <v>0</v>
      </c>
      <c r="X89" s="92">
        <f>SUM(IF(Užs3!F128="PVC-2mm",(Užs3!E128/1000)*Užs3!L128,0)+(IF(Užs3!G128="PVC-2mm",(Užs3!E128/1000)*Užs3!L128,0)+(IF(Užs3!I128="PVC-2mm",(Užs3!H128/1000)*Užs3!L128,0)+(IF(Užs3!J128="PVC-2mm",(Užs3!H128/1000)*Užs3!L128,0)))))</f>
        <v>0</v>
      </c>
      <c r="Y89" s="92">
        <f>SUM(IF(Užs3!F128="PVC-42/2mm",(Užs3!E128/1000)*Užs3!L128,0)+(IF(Užs3!G128="PVC-42/2mm",(Užs3!E128/1000)*Užs3!L128,0)+(IF(Užs3!I128="PVC-42/2mm",(Užs3!H128/1000)*Užs3!L128,0)+(IF(Užs3!J128="PVC-42/2mm",(Užs3!H128/1000)*Užs3!L128,0)))))</f>
        <v>0</v>
      </c>
      <c r="Z89" s="313">
        <f>SUM(IF(Užs3!F128="BESIULIS-08mm",(Užs3!E128/1000)*Užs3!L128,0)+(IF(Užs3!G128="BESIULIS-08mm",(Užs3!E128/1000)*Užs3!L128,0)+(IF(Užs3!I128="BESIULIS-08mm",(Užs3!H128/1000)*Užs3!L128,0)+(IF(Užs3!J128="BESIULIS-08mm",(Užs3!H128/1000)*Užs3!L128,0)))))</f>
        <v>0</v>
      </c>
      <c r="AA89" s="313">
        <f>SUM(IF(Užs3!F128="BESIULIS-1mm",(Užs3!E128/1000)*Užs3!L128,0)+(IF(Užs3!G128="BESIULIS-1mm",(Užs3!E128/1000)*Užs3!L128,0)+(IF(Užs3!I128="BESIULIS-1mm",(Užs3!H128/1000)*Užs3!L128,0)+(IF(Užs3!J128="BESIULIS-1mm",(Užs3!H128/1000)*Užs3!L128,0)))))</f>
        <v>0</v>
      </c>
      <c r="AB89" s="313">
        <f>SUM(IF(Užs3!F128="BESIULIS-2mm",(Užs3!E128/1000)*Užs3!L128,0)+(IF(Užs3!G128="BESIULIS-2mm",(Užs3!E128/1000)*Užs3!L128,0)+(IF(Užs3!I128="BESIULIS-2mm",(Užs3!H128/1000)*Užs3!L128,0)+(IF(Užs3!J128="BESIULIS-2mm",(Užs3!H128/1000)*Užs3!L128,0)))))</f>
        <v>0</v>
      </c>
      <c r="AC89" s="93">
        <f>SUM(IF(Užs3!F128="KLIEN-PVC-04mm",(Užs3!E128/1000)*Užs3!L128,0)+(IF(Užs3!G128="KLIEN-PVC-04mm",(Užs3!E128/1000)*Užs3!L128,0)+(IF(Užs3!I128="KLIEN-PVC-04mm",(Užs3!H128/1000)*Užs3!L128,0)+(IF(Užs3!J128="KLIEN-PVC-04mm",(Užs3!H128/1000)*Užs3!L128,0)))))</f>
        <v>0</v>
      </c>
      <c r="AD89" s="93">
        <f>SUM(IF(Užs3!F128="KLIEN-PVC-06mm",(Užs3!E128/1000)*Užs3!L128,0)+(IF(Užs3!G128="KLIEN-PVC-06mm",(Užs3!E128/1000)*Užs3!L128,0)+(IF(Užs3!I128="KLIEN-PVC-06mm",(Užs3!H128/1000)*Užs3!L128,0)+(IF(Užs3!J128="KLIEN-PVC-06mm",(Užs3!H128/1000)*Užs3!L128,0)))))</f>
        <v>0</v>
      </c>
      <c r="AE89" s="93">
        <f>SUM(IF(Užs3!F128="KLIEN-PVC-08mm",(Užs3!E128/1000)*Užs3!L128,0)+(IF(Užs3!G128="KLIEN-PVC-08mm",(Užs3!E128/1000)*Užs3!L128,0)+(IF(Užs3!I128="KLIEN-PVC-08mm",(Užs3!H128/1000)*Užs3!L128,0)+(IF(Užs3!J128="KLIEN-PVC-08mm",(Užs3!H128/1000)*Užs3!L128,0)))))</f>
        <v>0</v>
      </c>
      <c r="AF89" s="93">
        <f>SUM(IF(Užs3!F128="KLIEN-PVC-1mm",(Užs3!E128/1000)*Užs3!L128,0)+(IF(Užs3!G128="KLIEN-PVC-1mm",(Užs3!E128/1000)*Užs3!L128,0)+(IF(Užs3!I128="KLIEN-PVC-1mm",(Užs3!H128/1000)*Užs3!L128,0)+(IF(Užs3!J128="KLIEN-PVC-1mm",(Užs3!H128/1000)*Užs3!L128,0)))))</f>
        <v>0</v>
      </c>
      <c r="AG89" s="93">
        <f>SUM(IF(Užs3!F128="KLIEN-PVC-2mm",(Užs3!E128/1000)*Užs3!L128,0)+(IF(Užs3!G128="KLIEN-PVC-2mm",(Užs3!E128/1000)*Užs3!L128,0)+(IF(Užs3!I128="KLIEN-PVC-2mm",(Užs3!H128/1000)*Užs3!L128,0)+(IF(Užs3!J128="KLIEN-PVC-2mm",(Užs3!H128/1000)*Užs3!L128,0)))))</f>
        <v>0</v>
      </c>
      <c r="AH89" s="93">
        <f>SUM(IF(Užs3!F128="KLIEN-PVC-42/2mm",(Užs3!E128/1000)*Užs3!L128,0)+(IF(Užs3!G128="KLIEN-PVC-42/2mm",(Užs3!E128/1000)*Užs3!L128,0)+(IF(Užs3!I128="KLIEN-PVC-42/2mm",(Užs3!H128/1000)*Užs3!L128,0)+(IF(Užs3!J128="KLIEN-PVC-42/2mm",(Užs3!H128/1000)*Užs3!L128,0)))))</f>
        <v>0</v>
      </c>
      <c r="AI89" s="315">
        <f>SUM(IF(Užs3!F128="KLIEN-BESIUL-08mm",(Užs3!E128/1000)*Užs3!L128,0)+(IF(Užs3!G128="KLIEN-BESIUL-08mm",(Užs3!E128/1000)*Užs3!L128,0)+(IF(Užs3!I128="KLIEN-BESIUL-08mm",(Užs3!H128/1000)*Užs3!L128,0)+(IF(Užs3!J128="KLIEN-BESIUL-08mm",(Užs3!H128/1000)*Užs3!L128,0)))))</f>
        <v>0</v>
      </c>
      <c r="AJ89" s="315">
        <f>SUM(IF(Užs3!F128="KLIEN-BESIUL-1mm",(Užs3!E128/1000)*Užs3!L128,0)+(IF(Užs3!G128="KLIEN-BESIUL-1mm",(Užs3!E128/1000)*Užs3!L128,0)+(IF(Užs3!I128="KLIEN-BESIUL-1mm",(Užs3!H128/1000)*Užs3!L128,0)+(IF(Užs3!J128="KLIEN-BESIUL-1mm",(Užs3!H128/1000)*Užs3!L128,0)))))</f>
        <v>0</v>
      </c>
      <c r="AK89" s="315">
        <f>SUM(IF(Užs3!F128="KLIEN-BESIUL-2mm",(Užs3!E128/1000)*Užs3!L128,0)+(IF(Užs3!G128="KLIEN-BESIUL-2mm",(Užs3!E128/1000)*Užs3!L128,0)+(IF(Užs3!I128="KLIEN-BESIUL-2mm",(Užs3!H128/1000)*Užs3!L128,0)+(IF(Užs3!J128="KLIEN-BESIUL-2mm",(Užs3!H128/1000)*Užs3!L128,0)))))</f>
        <v>0</v>
      </c>
      <c r="AL89" s="94">
        <f>SUM(IF(Užs3!F128="NE-PL-PVC-04mm",(Užs3!E128/1000)*Užs3!L128,0)+(IF(Užs3!G128="NE-PL-PVC-04mm",(Užs3!E128/1000)*Užs3!L128,0)+(IF(Užs3!I128="NE-PL-PVC-04mm",(Užs3!H128/1000)*Užs3!L128,0)+(IF(Užs3!J128="NE-PL-PVC-04mm",(Užs3!H128/1000)*Užs3!L128,0)))))</f>
        <v>0</v>
      </c>
      <c r="AM89" s="94">
        <f>SUM(IF(Užs3!F128="NE-PL-PVC-06mm",(Užs3!E128/1000)*Užs3!L128,0)+(IF(Užs3!G128="NE-PL-PVC-06mm",(Užs3!E128/1000)*Užs3!L128,0)+(IF(Užs3!I128="NE-PL-PVC-06mm",(Užs3!H128/1000)*Užs3!L128,0)+(IF(Užs3!J128="NE-PL-PVC-06mm",(Užs3!H128/1000)*Užs3!L128,0)))))</f>
        <v>0</v>
      </c>
      <c r="AN89" s="94">
        <f>SUM(IF(Užs3!F128="NE-PL-PVC-08mm",(Užs3!E128/1000)*Užs3!L128,0)+(IF(Užs3!G128="NE-PL-PVC-08mm",(Užs3!E128/1000)*Užs3!L128,0)+(IF(Užs3!I128="NE-PL-PVC-08mm",(Užs3!H128/1000)*Užs3!L128,0)+(IF(Užs3!J128="NE-PL-PVC-08mm",(Užs3!H128/1000)*Užs3!L128,0)))))</f>
        <v>0</v>
      </c>
      <c r="AO89" s="94">
        <f>SUM(IF(Užs3!F128="NE-PL-PVC-1mm",(Užs3!E128/1000)*Užs3!L128,0)+(IF(Užs3!G128="NE-PL-PVC-1mm",(Užs3!E128/1000)*Užs3!L128,0)+(IF(Užs3!I128="NE-PL-PVC-1mm",(Užs3!H128/1000)*Užs3!L128,0)+(IF(Užs3!J128="NE-PL-PVC-1mm",(Užs3!H128/1000)*Užs3!L128,0)))))</f>
        <v>0</v>
      </c>
      <c r="AP89" s="94">
        <f>SUM(IF(Užs3!F128="NE-PL-PVC-2mm",(Užs3!E128/1000)*Užs3!L128,0)+(IF(Užs3!G128="NE-PL-PVC-2mm",(Užs3!E128/1000)*Užs3!L128,0)+(IF(Užs3!I128="NE-PL-PVC-2mm",(Užs3!H128/1000)*Užs3!L128,0)+(IF(Užs3!J128="NE-PL-PVC-2mm",(Užs3!H128/1000)*Užs3!L128,0)))))</f>
        <v>0</v>
      </c>
      <c r="AQ89" s="94">
        <f>SUM(IF(Užs3!F128="NE-PL-PVC-42/2mm",(Užs3!E128/1000)*Užs3!L128,0)+(IF(Užs3!G128="NE-PL-PVC-42/2mm",(Užs3!E128/1000)*Užs3!L128,0)+(IF(Užs3!I128="NE-PL-PVC-42/2mm",(Užs3!H128/1000)*Užs3!L128,0)+(IF(Užs3!J128="NE-PL-PVC-42/2mm",(Užs3!H128/1000)*Užs3!L128,0)))))</f>
        <v>0</v>
      </c>
      <c r="AR89" s="79"/>
    </row>
    <row r="90" spans="1:44" ht="16.8">
      <c r="A90" s="79"/>
      <c r="B90" s="79"/>
      <c r="C90" s="95"/>
      <c r="D90" s="79"/>
      <c r="E90" s="79"/>
      <c r="F90" s="79"/>
      <c r="G90" s="79"/>
      <c r="H90" s="79"/>
      <c r="I90" s="79"/>
      <c r="J90" s="79"/>
      <c r="K90" s="87">
        <v>89</v>
      </c>
      <c r="L90" s="88">
        <f>Užs3!L129</f>
        <v>0</v>
      </c>
      <c r="M90" s="89">
        <f>(Užs3!E129/1000)*(Užs3!H129/1000)*Užs3!L129</f>
        <v>0</v>
      </c>
      <c r="N90" s="90">
        <f>SUM(IF(Užs3!F129="MEL",(Užs3!E129/1000)*Užs3!L129,0)+(IF(Užs3!G129="MEL",(Užs3!E129/1000)*Užs3!L129,0)+(IF(Užs3!I129="MEL",(Užs3!H129/1000)*Užs3!L129,0)+(IF(Užs3!J129="MEL",(Užs3!H129/1000)*Užs3!L129,0)))))</f>
        <v>0</v>
      </c>
      <c r="O90" s="91">
        <f>SUM(IF(Užs3!F129="MEL-BALTAS",(Užs3!E129/1000)*Užs3!L129,0)+(IF(Užs3!G129="MEL-BALTAS",(Užs3!E129/1000)*Užs3!L129,0)+(IF(Užs3!I129="MEL-BALTAS",(Užs3!H129/1000)*Užs3!L129,0)+(IF(Užs3!J129="MEL-BALTAS",(Užs3!H129/1000)*Užs3!L129,0)))))</f>
        <v>0</v>
      </c>
      <c r="P90" s="91">
        <f>SUM(IF(Užs3!F129="MEL-PILKAS",(Užs3!E129/1000)*Užs3!L129,0)+(IF(Užs3!G129="MEL-PILKAS",(Užs3!E129/1000)*Užs3!L129,0)+(IF(Užs3!I129="MEL-PILKAS",(Užs3!H129/1000)*Užs3!L129,0)+(IF(Užs3!J129="MEL-PILKAS",(Užs3!H129/1000)*Užs3!L129,0)))))</f>
        <v>0</v>
      </c>
      <c r="Q90" s="91">
        <f>SUM(IF(Užs3!F129="MEL-KLIENTO",(Užs3!E129/1000)*Užs3!L129,0)+(IF(Užs3!G129="MEL-KLIENTO",(Užs3!E129/1000)*Užs3!L129,0)+(IF(Užs3!I129="MEL-KLIENTO",(Užs3!H129/1000)*Užs3!L129,0)+(IF(Užs3!J129="MEL-KLIENTO",(Užs3!H129/1000)*Užs3!L129,0)))))</f>
        <v>0</v>
      </c>
      <c r="R90" s="91">
        <f>SUM(IF(Užs3!F129="MEL-NE-PL",(Užs3!E129/1000)*Užs3!L129,0)+(IF(Užs3!G129="MEL-NE-PL",(Užs3!E129/1000)*Užs3!L129,0)+(IF(Užs3!I129="MEL-NE-PL",(Užs3!H129/1000)*Užs3!L129,0)+(IF(Užs3!J129="MEL-NE-PL",(Užs3!H129/1000)*Užs3!L129,0)))))</f>
        <v>0</v>
      </c>
      <c r="S90" s="91">
        <f>SUM(IF(Užs3!F129="MEL-40mm",(Užs3!E129/1000)*Užs3!L129,0)+(IF(Užs3!G129="MEL-40mm",(Užs3!E129/1000)*Užs3!L129,0)+(IF(Užs3!I129="MEL-40mm",(Užs3!H129/1000)*Užs3!L129,0)+(IF(Užs3!J129="MEL-40mm",(Užs3!H129/1000)*Užs3!L129,0)))))</f>
        <v>0</v>
      </c>
      <c r="T90" s="92">
        <f>SUM(IF(Užs3!F129="PVC-04mm",(Užs3!E129/1000)*Užs3!L129,0)+(IF(Užs3!G129="PVC-04mm",(Užs3!E129/1000)*Užs3!L129,0)+(IF(Užs3!I129="PVC-04mm",(Užs3!H129/1000)*Užs3!L129,0)+(IF(Užs3!J129="PVC-04mm",(Užs3!H129/1000)*Užs3!L129,0)))))</f>
        <v>0</v>
      </c>
      <c r="U90" s="92">
        <f>SUM(IF(Užs3!F129="PVC-06mm",(Užs3!E129/1000)*Užs3!L129,0)+(IF(Užs3!G129="PVC-06mm",(Užs3!E129/1000)*Užs3!L129,0)+(IF(Užs3!I129="PVC-06mm",(Užs3!H129/1000)*Užs3!L129,0)+(IF(Užs3!J129="PVC-06mm",(Užs3!H129/1000)*Užs3!L129,0)))))</f>
        <v>0</v>
      </c>
      <c r="V90" s="92">
        <f>SUM(IF(Užs3!F129="PVC-08mm",(Užs3!E129/1000)*Užs3!L129,0)+(IF(Užs3!G129="PVC-08mm",(Užs3!E129/1000)*Užs3!L129,0)+(IF(Užs3!I129="PVC-08mm",(Užs3!H129/1000)*Užs3!L129,0)+(IF(Užs3!J129="PVC-08mm",(Užs3!H129/1000)*Užs3!L129,0)))))</f>
        <v>0</v>
      </c>
      <c r="W90" s="92">
        <f>SUM(IF(Užs3!F129="PVC-1mm",(Užs3!E129/1000)*Užs3!L129,0)+(IF(Užs3!G129="PVC-1mm",(Užs3!E129/1000)*Užs3!L129,0)+(IF(Užs3!I129="PVC-1mm",(Užs3!H129/1000)*Užs3!L129,0)+(IF(Užs3!J129="PVC-1mm",(Užs3!H129/1000)*Užs3!L129,0)))))</f>
        <v>0</v>
      </c>
      <c r="X90" s="92">
        <f>SUM(IF(Užs3!F129="PVC-2mm",(Užs3!E129/1000)*Užs3!L129,0)+(IF(Užs3!G129="PVC-2mm",(Užs3!E129/1000)*Užs3!L129,0)+(IF(Užs3!I129="PVC-2mm",(Užs3!H129/1000)*Užs3!L129,0)+(IF(Užs3!J129="PVC-2mm",(Užs3!H129/1000)*Užs3!L129,0)))))</f>
        <v>0</v>
      </c>
      <c r="Y90" s="92">
        <f>SUM(IF(Užs3!F129="PVC-42/2mm",(Užs3!E129/1000)*Užs3!L129,0)+(IF(Užs3!G129="PVC-42/2mm",(Užs3!E129/1000)*Užs3!L129,0)+(IF(Užs3!I129="PVC-42/2mm",(Užs3!H129/1000)*Užs3!L129,0)+(IF(Užs3!J129="PVC-42/2mm",(Užs3!H129/1000)*Užs3!L129,0)))))</f>
        <v>0</v>
      </c>
      <c r="Z90" s="313">
        <f>SUM(IF(Užs3!F129="BESIULIS-08mm",(Užs3!E129/1000)*Užs3!L129,0)+(IF(Užs3!G129="BESIULIS-08mm",(Užs3!E129/1000)*Užs3!L129,0)+(IF(Užs3!I129="BESIULIS-08mm",(Užs3!H129/1000)*Užs3!L129,0)+(IF(Užs3!J129="BESIULIS-08mm",(Užs3!H129/1000)*Užs3!L129,0)))))</f>
        <v>0</v>
      </c>
      <c r="AA90" s="313">
        <f>SUM(IF(Užs3!F129="BESIULIS-1mm",(Užs3!E129/1000)*Užs3!L129,0)+(IF(Užs3!G129="BESIULIS-1mm",(Užs3!E129/1000)*Užs3!L129,0)+(IF(Užs3!I129="BESIULIS-1mm",(Užs3!H129/1000)*Užs3!L129,0)+(IF(Užs3!J129="BESIULIS-1mm",(Užs3!H129/1000)*Užs3!L129,0)))))</f>
        <v>0</v>
      </c>
      <c r="AB90" s="313">
        <f>SUM(IF(Užs3!F129="BESIULIS-2mm",(Užs3!E129/1000)*Užs3!L129,0)+(IF(Užs3!G129="BESIULIS-2mm",(Užs3!E129/1000)*Užs3!L129,0)+(IF(Užs3!I129="BESIULIS-2mm",(Užs3!H129/1000)*Užs3!L129,0)+(IF(Užs3!J129="BESIULIS-2mm",(Užs3!H129/1000)*Užs3!L129,0)))))</f>
        <v>0</v>
      </c>
      <c r="AC90" s="93">
        <f>SUM(IF(Užs3!F129="KLIEN-PVC-04mm",(Užs3!E129/1000)*Užs3!L129,0)+(IF(Užs3!G129="KLIEN-PVC-04mm",(Užs3!E129/1000)*Užs3!L129,0)+(IF(Užs3!I129="KLIEN-PVC-04mm",(Užs3!H129/1000)*Užs3!L129,0)+(IF(Užs3!J129="KLIEN-PVC-04mm",(Užs3!H129/1000)*Užs3!L129,0)))))</f>
        <v>0</v>
      </c>
      <c r="AD90" s="93">
        <f>SUM(IF(Užs3!F129="KLIEN-PVC-06mm",(Užs3!E129/1000)*Užs3!L129,0)+(IF(Užs3!G129="KLIEN-PVC-06mm",(Užs3!E129/1000)*Užs3!L129,0)+(IF(Užs3!I129="KLIEN-PVC-06mm",(Užs3!H129/1000)*Užs3!L129,0)+(IF(Užs3!J129="KLIEN-PVC-06mm",(Užs3!H129/1000)*Užs3!L129,0)))))</f>
        <v>0</v>
      </c>
      <c r="AE90" s="93">
        <f>SUM(IF(Užs3!F129="KLIEN-PVC-08mm",(Užs3!E129/1000)*Užs3!L129,0)+(IF(Užs3!G129="KLIEN-PVC-08mm",(Užs3!E129/1000)*Užs3!L129,0)+(IF(Užs3!I129="KLIEN-PVC-08mm",(Užs3!H129/1000)*Užs3!L129,0)+(IF(Užs3!J129="KLIEN-PVC-08mm",(Užs3!H129/1000)*Užs3!L129,0)))))</f>
        <v>0</v>
      </c>
      <c r="AF90" s="93">
        <f>SUM(IF(Užs3!F129="KLIEN-PVC-1mm",(Užs3!E129/1000)*Užs3!L129,0)+(IF(Užs3!G129="KLIEN-PVC-1mm",(Užs3!E129/1000)*Užs3!L129,0)+(IF(Užs3!I129="KLIEN-PVC-1mm",(Užs3!H129/1000)*Užs3!L129,0)+(IF(Užs3!J129="KLIEN-PVC-1mm",(Užs3!H129/1000)*Užs3!L129,0)))))</f>
        <v>0</v>
      </c>
      <c r="AG90" s="93">
        <f>SUM(IF(Užs3!F129="KLIEN-PVC-2mm",(Užs3!E129/1000)*Užs3!L129,0)+(IF(Užs3!G129="KLIEN-PVC-2mm",(Užs3!E129/1000)*Užs3!L129,0)+(IF(Užs3!I129="KLIEN-PVC-2mm",(Užs3!H129/1000)*Užs3!L129,0)+(IF(Užs3!J129="KLIEN-PVC-2mm",(Užs3!H129/1000)*Užs3!L129,0)))))</f>
        <v>0</v>
      </c>
      <c r="AH90" s="93">
        <f>SUM(IF(Užs3!F129="KLIEN-PVC-42/2mm",(Užs3!E129/1000)*Užs3!L129,0)+(IF(Užs3!G129="KLIEN-PVC-42/2mm",(Užs3!E129/1000)*Užs3!L129,0)+(IF(Užs3!I129="KLIEN-PVC-42/2mm",(Užs3!H129/1000)*Užs3!L129,0)+(IF(Užs3!J129="KLIEN-PVC-42/2mm",(Užs3!H129/1000)*Užs3!L129,0)))))</f>
        <v>0</v>
      </c>
      <c r="AI90" s="315">
        <f>SUM(IF(Užs3!F129="KLIEN-BESIUL-08mm",(Užs3!E129/1000)*Užs3!L129,0)+(IF(Užs3!G129="KLIEN-BESIUL-08mm",(Užs3!E129/1000)*Užs3!L129,0)+(IF(Užs3!I129="KLIEN-BESIUL-08mm",(Užs3!H129/1000)*Užs3!L129,0)+(IF(Užs3!J129="KLIEN-BESIUL-08mm",(Užs3!H129/1000)*Užs3!L129,0)))))</f>
        <v>0</v>
      </c>
      <c r="AJ90" s="315">
        <f>SUM(IF(Užs3!F129="KLIEN-BESIUL-1mm",(Užs3!E129/1000)*Užs3!L129,0)+(IF(Užs3!G129="KLIEN-BESIUL-1mm",(Užs3!E129/1000)*Užs3!L129,0)+(IF(Užs3!I129="KLIEN-BESIUL-1mm",(Užs3!H129/1000)*Užs3!L129,0)+(IF(Užs3!J129="KLIEN-BESIUL-1mm",(Užs3!H129/1000)*Užs3!L129,0)))))</f>
        <v>0</v>
      </c>
      <c r="AK90" s="315">
        <f>SUM(IF(Užs3!F129="KLIEN-BESIUL-2mm",(Užs3!E129/1000)*Užs3!L129,0)+(IF(Užs3!G129="KLIEN-BESIUL-2mm",(Užs3!E129/1000)*Užs3!L129,0)+(IF(Užs3!I129="KLIEN-BESIUL-2mm",(Užs3!H129/1000)*Užs3!L129,0)+(IF(Užs3!J129="KLIEN-BESIUL-2mm",(Užs3!H129/1000)*Užs3!L129,0)))))</f>
        <v>0</v>
      </c>
      <c r="AL90" s="94">
        <f>SUM(IF(Užs3!F129="NE-PL-PVC-04mm",(Užs3!E129/1000)*Užs3!L129,0)+(IF(Užs3!G129="NE-PL-PVC-04mm",(Užs3!E129/1000)*Užs3!L129,0)+(IF(Užs3!I129="NE-PL-PVC-04mm",(Užs3!H129/1000)*Užs3!L129,0)+(IF(Užs3!J129="NE-PL-PVC-04mm",(Užs3!H129/1000)*Užs3!L129,0)))))</f>
        <v>0</v>
      </c>
      <c r="AM90" s="94">
        <f>SUM(IF(Užs3!F129="NE-PL-PVC-06mm",(Užs3!E129/1000)*Užs3!L129,0)+(IF(Užs3!G129="NE-PL-PVC-06mm",(Užs3!E129/1000)*Užs3!L129,0)+(IF(Užs3!I129="NE-PL-PVC-06mm",(Užs3!H129/1000)*Užs3!L129,0)+(IF(Užs3!J129="NE-PL-PVC-06mm",(Užs3!H129/1000)*Užs3!L129,0)))))</f>
        <v>0</v>
      </c>
      <c r="AN90" s="94">
        <f>SUM(IF(Užs3!F129="NE-PL-PVC-08mm",(Užs3!E129/1000)*Užs3!L129,0)+(IF(Užs3!G129="NE-PL-PVC-08mm",(Užs3!E129/1000)*Užs3!L129,0)+(IF(Užs3!I129="NE-PL-PVC-08mm",(Užs3!H129/1000)*Užs3!L129,0)+(IF(Užs3!J129="NE-PL-PVC-08mm",(Užs3!H129/1000)*Užs3!L129,0)))))</f>
        <v>0</v>
      </c>
      <c r="AO90" s="94">
        <f>SUM(IF(Užs3!F129="NE-PL-PVC-1mm",(Užs3!E129/1000)*Užs3!L129,0)+(IF(Užs3!G129="NE-PL-PVC-1mm",(Užs3!E129/1000)*Užs3!L129,0)+(IF(Užs3!I129="NE-PL-PVC-1mm",(Užs3!H129/1000)*Užs3!L129,0)+(IF(Užs3!J129="NE-PL-PVC-1mm",(Užs3!H129/1000)*Užs3!L129,0)))))</f>
        <v>0</v>
      </c>
      <c r="AP90" s="94">
        <f>SUM(IF(Užs3!F129="NE-PL-PVC-2mm",(Užs3!E129/1000)*Užs3!L129,0)+(IF(Užs3!G129="NE-PL-PVC-2mm",(Užs3!E129/1000)*Užs3!L129,0)+(IF(Užs3!I129="NE-PL-PVC-2mm",(Užs3!H129/1000)*Užs3!L129,0)+(IF(Užs3!J129="NE-PL-PVC-2mm",(Užs3!H129/1000)*Užs3!L129,0)))))</f>
        <v>0</v>
      </c>
      <c r="AQ90" s="94">
        <f>SUM(IF(Užs3!F129="NE-PL-PVC-42/2mm",(Užs3!E129/1000)*Užs3!L129,0)+(IF(Užs3!G129="NE-PL-PVC-42/2mm",(Užs3!E129/1000)*Užs3!L129,0)+(IF(Užs3!I129="NE-PL-PVC-42/2mm",(Užs3!H129/1000)*Užs3!L129,0)+(IF(Užs3!J129="NE-PL-PVC-42/2mm",(Užs3!H129/1000)*Užs3!L129,0)))))</f>
        <v>0</v>
      </c>
      <c r="AR90" s="79"/>
    </row>
    <row r="91" spans="1:44" ht="16.8">
      <c r="A91" s="79"/>
      <c r="B91" s="79"/>
      <c r="C91" s="95"/>
      <c r="D91" s="79"/>
      <c r="E91" s="79"/>
      <c r="F91" s="79"/>
      <c r="G91" s="79"/>
      <c r="H91" s="79"/>
      <c r="I91" s="79"/>
      <c r="J91" s="79"/>
      <c r="K91" s="87">
        <v>90</v>
      </c>
      <c r="L91" s="88">
        <f>Užs3!L130</f>
        <v>0</v>
      </c>
      <c r="M91" s="89">
        <f>(Užs3!E130/1000)*(Užs3!H130/1000)*Užs3!L130</f>
        <v>0</v>
      </c>
      <c r="N91" s="90">
        <f>SUM(IF(Užs3!F130="MEL",(Užs3!E130/1000)*Užs3!L130,0)+(IF(Užs3!G130="MEL",(Užs3!E130/1000)*Užs3!L130,0)+(IF(Užs3!I130="MEL",(Užs3!H130/1000)*Užs3!L130,0)+(IF(Užs3!J130="MEL",(Užs3!H130/1000)*Užs3!L130,0)))))</f>
        <v>0</v>
      </c>
      <c r="O91" s="91">
        <f>SUM(IF(Užs3!F130="MEL-BALTAS",(Užs3!E130/1000)*Užs3!L130,0)+(IF(Užs3!G130="MEL-BALTAS",(Užs3!E130/1000)*Užs3!L130,0)+(IF(Užs3!I130="MEL-BALTAS",(Užs3!H130/1000)*Užs3!L130,0)+(IF(Užs3!J130="MEL-BALTAS",(Užs3!H130/1000)*Užs3!L130,0)))))</f>
        <v>0</v>
      </c>
      <c r="P91" s="91">
        <f>SUM(IF(Užs3!F130="MEL-PILKAS",(Užs3!E130/1000)*Užs3!L130,0)+(IF(Užs3!G130="MEL-PILKAS",(Užs3!E130/1000)*Užs3!L130,0)+(IF(Užs3!I130="MEL-PILKAS",(Užs3!H130/1000)*Užs3!L130,0)+(IF(Užs3!J130="MEL-PILKAS",(Užs3!H130/1000)*Užs3!L130,0)))))</f>
        <v>0</v>
      </c>
      <c r="Q91" s="91">
        <f>SUM(IF(Užs3!F130="MEL-KLIENTO",(Užs3!E130/1000)*Užs3!L130,0)+(IF(Užs3!G130="MEL-KLIENTO",(Užs3!E130/1000)*Užs3!L130,0)+(IF(Užs3!I130="MEL-KLIENTO",(Užs3!H130/1000)*Užs3!L130,0)+(IF(Užs3!J130="MEL-KLIENTO",(Užs3!H130/1000)*Užs3!L130,0)))))</f>
        <v>0</v>
      </c>
      <c r="R91" s="91">
        <f>SUM(IF(Užs3!F130="MEL-NE-PL",(Užs3!E130/1000)*Užs3!L130,0)+(IF(Užs3!G130="MEL-NE-PL",(Užs3!E130/1000)*Užs3!L130,0)+(IF(Užs3!I130="MEL-NE-PL",(Užs3!H130/1000)*Užs3!L130,0)+(IF(Užs3!J130="MEL-NE-PL",(Užs3!H130/1000)*Užs3!L130,0)))))</f>
        <v>0</v>
      </c>
      <c r="S91" s="91">
        <f>SUM(IF(Užs3!F130="MEL-40mm",(Užs3!E130/1000)*Užs3!L130,0)+(IF(Užs3!G130="MEL-40mm",(Užs3!E130/1000)*Užs3!L130,0)+(IF(Užs3!I130="MEL-40mm",(Užs3!H130/1000)*Užs3!L130,0)+(IF(Užs3!J130="MEL-40mm",(Užs3!H130/1000)*Užs3!L130,0)))))</f>
        <v>0</v>
      </c>
      <c r="T91" s="92">
        <f>SUM(IF(Užs3!F130="PVC-04mm",(Užs3!E130/1000)*Užs3!L130,0)+(IF(Užs3!G130="PVC-04mm",(Užs3!E130/1000)*Užs3!L130,0)+(IF(Užs3!I130="PVC-04mm",(Užs3!H130/1000)*Užs3!L130,0)+(IF(Užs3!J130="PVC-04mm",(Užs3!H130/1000)*Užs3!L130,0)))))</f>
        <v>0</v>
      </c>
      <c r="U91" s="92">
        <f>SUM(IF(Užs3!F130="PVC-06mm",(Užs3!E130/1000)*Užs3!L130,0)+(IF(Užs3!G130="PVC-06mm",(Užs3!E130/1000)*Užs3!L130,0)+(IF(Užs3!I130="PVC-06mm",(Užs3!H130/1000)*Užs3!L130,0)+(IF(Užs3!J130="PVC-06mm",(Užs3!H130/1000)*Užs3!L130,0)))))</f>
        <v>0</v>
      </c>
      <c r="V91" s="92">
        <f>SUM(IF(Užs3!F130="PVC-08mm",(Užs3!E130/1000)*Užs3!L130,0)+(IF(Užs3!G130="PVC-08mm",(Užs3!E130/1000)*Užs3!L130,0)+(IF(Užs3!I130="PVC-08mm",(Užs3!H130/1000)*Užs3!L130,0)+(IF(Užs3!J130="PVC-08mm",(Užs3!H130/1000)*Užs3!L130,0)))))</f>
        <v>0</v>
      </c>
      <c r="W91" s="92">
        <f>SUM(IF(Užs3!F130="PVC-1mm",(Užs3!E130/1000)*Užs3!L130,0)+(IF(Užs3!G130="PVC-1mm",(Užs3!E130/1000)*Užs3!L130,0)+(IF(Užs3!I130="PVC-1mm",(Užs3!H130/1000)*Užs3!L130,0)+(IF(Užs3!J130="PVC-1mm",(Užs3!H130/1000)*Užs3!L130,0)))))</f>
        <v>0</v>
      </c>
      <c r="X91" s="92">
        <f>SUM(IF(Užs3!F130="PVC-2mm",(Užs3!E130/1000)*Užs3!L130,0)+(IF(Užs3!G130="PVC-2mm",(Užs3!E130/1000)*Užs3!L130,0)+(IF(Užs3!I130="PVC-2mm",(Užs3!H130/1000)*Užs3!L130,0)+(IF(Užs3!J130="PVC-2mm",(Užs3!H130/1000)*Užs3!L130,0)))))</f>
        <v>0</v>
      </c>
      <c r="Y91" s="92">
        <f>SUM(IF(Užs3!F130="PVC-42/2mm",(Užs3!E130/1000)*Užs3!L130,0)+(IF(Užs3!G130="PVC-42/2mm",(Užs3!E130/1000)*Užs3!L130,0)+(IF(Užs3!I130="PVC-42/2mm",(Užs3!H130/1000)*Užs3!L130,0)+(IF(Užs3!J130="PVC-42/2mm",(Užs3!H130/1000)*Užs3!L130,0)))))</f>
        <v>0</v>
      </c>
      <c r="Z91" s="313">
        <f>SUM(IF(Užs3!F130="BESIULIS-08mm",(Užs3!E130/1000)*Užs3!L130,0)+(IF(Užs3!G130="BESIULIS-08mm",(Užs3!E130/1000)*Užs3!L130,0)+(IF(Užs3!I130="BESIULIS-08mm",(Užs3!H130/1000)*Užs3!L130,0)+(IF(Užs3!J130="BESIULIS-08mm",(Užs3!H130/1000)*Užs3!L130,0)))))</f>
        <v>0</v>
      </c>
      <c r="AA91" s="313">
        <f>SUM(IF(Užs3!F130="BESIULIS-1mm",(Užs3!E130/1000)*Užs3!L130,0)+(IF(Užs3!G130="BESIULIS-1mm",(Užs3!E130/1000)*Užs3!L130,0)+(IF(Užs3!I130="BESIULIS-1mm",(Užs3!H130/1000)*Užs3!L130,0)+(IF(Užs3!J130="BESIULIS-1mm",(Užs3!H130/1000)*Užs3!L130,0)))))</f>
        <v>0</v>
      </c>
      <c r="AB91" s="313">
        <f>SUM(IF(Užs3!F130="BESIULIS-2mm",(Užs3!E130/1000)*Užs3!L130,0)+(IF(Užs3!G130="BESIULIS-2mm",(Užs3!E130/1000)*Užs3!L130,0)+(IF(Užs3!I130="BESIULIS-2mm",(Užs3!H130/1000)*Užs3!L130,0)+(IF(Užs3!J130="BESIULIS-2mm",(Užs3!H130/1000)*Užs3!L130,0)))))</f>
        <v>0</v>
      </c>
      <c r="AC91" s="93">
        <f>SUM(IF(Užs3!F130="KLIEN-PVC-04mm",(Užs3!E130/1000)*Užs3!L130,0)+(IF(Užs3!G130="KLIEN-PVC-04mm",(Užs3!E130/1000)*Užs3!L130,0)+(IF(Užs3!I130="KLIEN-PVC-04mm",(Užs3!H130/1000)*Užs3!L130,0)+(IF(Užs3!J130="KLIEN-PVC-04mm",(Užs3!H130/1000)*Užs3!L130,0)))))</f>
        <v>0</v>
      </c>
      <c r="AD91" s="93">
        <f>SUM(IF(Užs3!F130="KLIEN-PVC-06mm",(Užs3!E130/1000)*Užs3!L130,0)+(IF(Užs3!G130="KLIEN-PVC-06mm",(Užs3!E130/1000)*Užs3!L130,0)+(IF(Užs3!I130="KLIEN-PVC-06mm",(Užs3!H130/1000)*Užs3!L130,0)+(IF(Užs3!J130="KLIEN-PVC-06mm",(Užs3!H130/1000)*Užs3!L130,0)))))</f>
        <v>0</v>
      </c>
      <c r="AE91" s="93">
        <f>SUM(IF(Užs3!F130="KLIEN-PVC-08mm",(Užs3!E130/1000)*Užs3!L130,0)+(IF(Užs3!G130="KLIEN-PVC-08mm",(Užs3!E130/1000)*Užs3!L130,0)+(IF(Užs3!I130="KLIEN-PVC-08mm",(Užs3!H130/1000)*Užs3!L130,0)+(IF(Užs3!J130="KLIEN-PVC-08mm",(Užs3!H130/1000)*Užs3!L130,0)))))</f>
        <v>0</v>
      </c>
      <c r="AF91" s="93">
        <f>SUM(IF(Užs3!F130="KLIEN-PVC-1mm",(Užs3!E130/1000)*Užs3!L130,0)+(IF(Užs3!G130="KLIEN-PVC-1mm",(Užs3!E130/1000)*Užs3!L130,0)+(IF(Užs3!I130="KLIEN-PVC-1mm",(Užs3!H130/1000)*Užs3!L130,0)+(IF(Užs3!J130="KLIEN-PVC-1mm",(Užs3!H130/1000)*Užs3!L130,0)))))</f>
        <v>0</v>
      </c>
      <c r="AG91" s="93">
        <f>SUM(IF(Užs3!F130="KLIEN-PVC-2mm",(Užs3!E130/1000)*Užs3!L130,0)+(IF(Užs3!G130="KLIEN-PVC-2mm",(Užs3!E130/1000)*Užs3!L130,0)+(IF(Užs3!I130="KLIEN-PVC-2mm",(Užs3!H130/1000)*Užs3!L130,0)+(IF(Užs3!J130="KLIEN-PVC-2mm",(Užs3!H130/1000)*Užs3!L130,0)))))</f>
        <v>0</v>
      </c>
      <c r="AH91" s="93">
        <f>SUM(IF(Užs3!F130="KLIEN-PVC-42/2mm",(Užs3!E130/1000)*Užs3!L130,0)+(IF(Užs3!G130="KLIEN-PVC-42/2mm",(Užs3!E130/1000)*Užs3!L130,0)+(IF(Užs3!I130="KLIEN-PVC-42/2mm",(Užs3!H130/1000)*Užs3!L130,0)+(IF(Užs3!J130="KLIEN-PVC-42/2mm",(Užs3!H130/1000)*Užs3!L130,0)))))</f>
        <v>0</v>
      </c>
      <c r="AI91" s="315">
        <f>SUM(IF(Užs3!F130="KLIEN-BESIUL-08mm",(Užs3!E130/1000)*Užs3!L130,0)+(IF(Užs3!G130="KLIEN-BESIUL-08mm",(Užs3!E130/1000)*Užs3!L130,0)+(IF(Užs3!I130="KLIEN-BESIUL-08mm",(Užs3!H130/1000)*Užs3!L130,0)+(IF(Užs3!J130="KLIEN-BESIUL-08mm",(Užs3!H130/1000)*Užs3!L130,0)))))</f>
        <v>0</v>
      </c>
      <c r="AJ91" s="315">
        <f>SUM(IF(Užs3!F130="KLIEN-BESIUL-1mm",(Užs3!E130/1000)*Užs3!L130,0)+(IF(Užs3!G130="KLIEN-BESIUL-1mm",(Užs3!E130/1000)*Užs3!L130,0)+(IF(Užs3!I130="KLIEN-BESIUL-1mm",(Užs3!H130/1000)*Užs3!L130,0)+(IF(Užs3!J130="KLIEN-BESIUL-1mm",(Užs3!H130/1000)*Užs3!L130,0)))))</f>
        <v>0</v>
      </c>
      <c r="AK91" s="315">
        <f>SUM(IF(Užs3!F130="KLIEN-BESIUL-2mm",(Užs3!E130/1000)*Užs3!L130,0)+(IF(Užs3!G130="KLIEN-BESIUL-2mm",(Užs3!E130/1000)*Užs3!L130,0)+(IF(Užs3!I130="KLIEN-BESIUL-2mm",(Užs3!H130/1000)*Užs3!L130,0)+(IF(Užs3!J130="KLIEN-BESIUL-2mm",(Užs3!H130/1000)*Užs3!L130,0)))))</f>
        <v>0</v>
      </c>
      <c r="AL91" s="94">
        <f>SUM(IF(Užs3!F130="NE-PL-PVC-04mm",(Užs3!E130/1000)*Užs3!L130,0)+(IF(Užs3!G130="NE-PL-PVC-04mm",(Užs3!E130/1000)*Užs3!L130,0)+(IF(Užs3!I130="NE-PL-PVC-04mm",(Užs3!H130/1000)*Užs3!L130,0)+(IF(Užs3!J130="NE-PL-PVC-04mm",(Užs3!H130/1000)*Užs3!L130,0)))))</f>
        <v>0</v>
      </c>
      <c r="AM91" s="94">
        <f>SUM(IF(Užs3!F130="NE-PL-PVC-06mm",(Užs3!E130/1000)*Užs3!L130,0)+(IF(Užs3!G130="NE-PL-PVC-06mm",(Užs3!E130/1000)*Užs3!L130,0)+(IF(Užs3!I130="NE-PL-PVC-06mm",(Užs3!H130/1000)*Užs3!L130,0)+(IF(Užs3!J130="NE-PL-PVC-06mm",(Užs3!H130/1000)*Užs3!L130,0)))))</f>
        <v>0</v>
      </c>
      <c r="AN91" s="94">
        <f>SUM(IF(Užs3!F130="NE-PL-PVC-08mm",(Užs3!E130/1000)*Užs3!L130,0)+(IF(Užs3!G130="NE-PL-PVC-08mm",(Užs3!E130/1000)*Užs3!L130,0)+(IF(Užs3!I130="NE-PL-PVC-08mm",(Užs3!H130/1000)*Užs3!L130,0)+(IF(Užs3!J130="NE-PL-PVC-08mm",(Užs3!H130/1000)*Užs3!L130,0)))))</f>
        <v>0</v>
      </c>
      <c r="AO91" s="94">
        <f>SUM(IF(Užs3!F130="NE-PL-PVC-1mm",(Užs3!E130/1000)*Užs3!L130,0)+(IF(Užs3!G130="NE-PL-PVC-1mm",(Užs3!E130/1000)*Užs3!L130,0)+(IF(Užs3!I130="NE-PL-PVC-1mm",(Užs3!H130/1000)*Užs3!L130,0)+(IF(Užs3!J130="NE-PL-PVC-1mm",(Užs3!H130/1000)*Užs3!L130,0)))))</f>
        <v>0</v>
      </c>
      <c r="AP91" s="94">
        <f>SUM(IF(Užs3!F130="NE-PL-PVC-2mm",(Užs3!E130/1000)*Užs3!L130,0)+(IF(Užs3!G130="NE-PL-PVC-2mm",(Užs3!E130/1000)*Užs3!L130,0)+(IF(Užs3!I130="NE-PL-PVC-2mm",(Užs3!H130/1000)*Užs3!L130,0)+(IF(Užs3!J130="NE-PL-PVC-2mm",(Užs3!H130/1000)*Užs3!L130,0)))))</f>
        <v>0</v>
      </c>
      <c r="AQ91" s="94">
        <f>SUM(IF(Užs3!F130="NE-PL-PVC-42/2mm",(Užs3!E130/1000)*Užs3!L130,0)+(IF(Užs3!G130="NE-PL-PVC-42/2mm",(Užs3!E130/1000)*Užs3!L130,0)+(IF(Užs3!I130="NE-PL-PVC-42/2mm",(Užs3!H130/1000)*Užs3!L130,0)+(IF(Užs3!J130="NE-PL-PVC-42/2mm",(Užs3!H130/1000)*Užs3!L130,0)))))</f>
        <v>0</v>
      </c>
      <c r="AR91" s="79"/>
    </row>
    <row r="92" spans="1:44" ht="16.8">
      <c r="A92" s="79"/>
      <c r="B92" s="79"/>
      <c r="C92" s="95"/>
      <c r="D92" s="79"/>
      <c r="E92" s="79"/>
      <c r="F92" s="79"/>
      <c r="G92" s="79"/>
      <c r="H92" s="79"/>
      <c r="I92" s="79"/>
      <c r="J92" s="79"/>
      <c r="K92" s="87">
        <v>91</v>
      </c>
      <c r="L92" s="96">
        <f t="shared" ref="L92:AQ92" si="0">SUM(L2:L91)</f>
        <v>0</v>
      </c>
      <c r="M92" s="96">
        <f t="shared" si="0"/>
        <v>0</v>
      </c>
      <c r="N92" s="96">
        <f t="shared" si="0"/>
        <v>0</v>
      </c>
      <c r="O92" s="96">
        <f t="shared" si="0"/>
        <v>0</v>
      </c>
      <c r="P92" s="96">
        <f t="shared" si="0"/>
        <v>0</v>
      </c>
      <c r="Q92" s="96">
        <f t="shared" si="0"/>
        <v>0</v>
      </c>
      <c r="R92" s="96">
        <f t="shared" si="0"/>
        <v>0</v>
      </c>
      <c r="S92" s="96">
        <f t="shared" si="0"/>
        <v>0</v>
      </c>
      <c r="T92" s="96">
        <f t="shared" si="0"/>
        <v>0</v>
      </c>
      <c r="U92" s="96">
        <f t="shared" si="0"/>
        <v>0</v>
      </c>
      <c r="V92" s="96">
        <f t="shared" si="0"/>
        <v>0</v>
      </c>
      <c r="W92" s="96">
        <f t="shared" si="0"/>
        <v>0</v>
      </c>
      <c r="X92" s="96">
        <f t="shared" si="0"/>
        <v>0</v>
      </c>
      <c r="Y92" s="96">
        <f t="shared" si="0"/>
        <v>0</v>
      </c>
      <c r="Z92" s="96">
        <f t="shared" si="0"/>
        <v>0</v>
      </c>
      <c r="AA92" s="96">
        <f t="shared" si="0"/>
        <v>0</v>
      </c>
      <c r="AB92" s="96">
        <f t="shared" si="0"/>
        <v>0</v>
      </c>
      <c r="AC92" s="96">
        <f t="shared" si="0"/>
        <v>0</v>
      </c>
      <c r="AD92" s="96">
        <f t="shared" si="0"/>
        <v>0</v>
      </c>
      <c r="AE92" s="96">
        <f t="shared" si="0"/>
        <v>0</v>
      </c>
      <c r="AF92" s="96">
        <f t="shared" si="0"/>
        <v>0</v>
      </c>
      <c r="AG92" s="96">
        <f t="shared" si="0"/>
        <v>0</v>
      </c>
      <c r="AH92" s="96">
        <f t="shared" si="0"/>
        <v>0</v>
      </c>
      <c r="AI92" s="96">
        <f t="shared" si="0"/>
        <v>0</v>
      </c>
      <c r="AJ92" s="96">
        <f t="shared" si="0"/>
        <v>0</v>
      </c>
      <c r="AK92" s="96">
        <f t="shared" si="0"/>
        <v>0</v>
      </c>
      <c r="AL92" s="96">
        <f t="shared" si="0"/>
        <v>0</v>
      </c>
      <c r="AM92" s="96">
        <f t="shared" si="0"/>
        <v>0</v>
      </c>
      <c r="AN92" s="96">
        <f t="shared" si="0"/>
        <v>0</v>
      </c>
      <c r="AO92" s="96">
        <f t="shared" si="0"/>
        <v>0</v>
      </c>
      <c r="AP92" s="96">
        <f t="shared" si="0"/>
        <v>0</v>
      </c>
      <c r="AQ92" s="96">
        <f t="shared" si="0"/>
        <v>0</v>
      </c>
      <c r="AR92" s="79"/>
    </row>
    <row r="93" spans="1:44" ht="20.399999999999999">
      <c r="A93" s="79"/>
      <c r="B93" s="79"/>
      <c r="C93" s="95"/>
      <c r="D93" s="79"/>
      <c r="E93" s="79"/>
      <c r="F93" s="79"/>
      <c r="G93" s="79"/>
      <c r="H93" s="79"/>
      <c r="I93" s="79"/>
      <c r="J93" s="79"/>
      <c r="K93" s="80" t="s">
        <v>407</v>
      </c>
      <c r="L93" s="81" t="s">
        <v>408</v>
      </c>
      <c r="M93" s="82" t="s">
        <v>409</v>
      </c>
      <c r="N93" s="83" t="s">
        <v>32</v>
      </c>
      <c r="O93" s="83" t="s">
        <v>410</v>
      </c>
      <c r="P93" s="83" t="s">
        <v>411</v>
      </c>
      <c r="Q93" s="83" t="s">
        <v>36</v>
      </c>
      <c r="R93" s="83" t="s">
        <v>412</v>
      </c>
      <c r="S93" s="83" t="s">
        <v>38</v>
      </c>
      <c r="T93" s="84" t="s">
        <v>39</v>
      </c>
      <c r="U93" s="84" t="s">
        <v>42</v>
      </c>
      <c r="V93" s="84" t="s">
        <v>44</v>
      </c>
      <c r="W93" s="84" t="s">
        <v>46</v>
      </c>
      <c r="X93" s="84" t="s">
        <v>48</v>
      </c>
      <c r="Y93" s="84" t="s">
        <v>50</v>
      </c>
      <c r="Z93" s="312" t="s">
        <v>726</v>
      </c>
      <c r="AA93" s="312" t="s">
        <v>727</v>
      </c>
      <c r="AB93" s="312" t="s">
        <v>728</v>
      </c>
      <c r="AC93" s="85" t="s">
        <v>41</v>
      </c>
      <c r="AD93" s="85" t="s">
        <v>43</v>
      </c>
      <c r="AE93" s="85" t="s">
        <v>45</v>
      </c>
      <c r="AF93" s="85" t="s">
        <v>47</v>
      </c>
      <c r="AG93" s="85" t="s">
        <v>49</v>
      </c>
      <c r="AH93" s="85" t="s">
        <v>51</v>
      </c>
      <c r="AI93" s="314" t="s">
        <v>735</v>
      </c>
      <c r="AJ93" s="314" t="s">
        <v>736</v>
      </c>
      <c r="AK93" s="314" t="s">
        <v>737</v>
      </c>
      <c r="AL93" s="86" t="s">
        <v>413</v>
      </c>
      <c r="AM93" s="86" t="s">
        <v>414</v>
      </c>
      <c r="AN93" s="86" t="s">
        <v>415</v>
      </c>
      <c r="AO93" s="86" t="s">
        <v>416</v>
      </c>
      <c r="AP93" s="86" t="s">
        <v>417</v>
      </c>
      <c r="AQ93" s="86" t="s">
        <v>418</v>
      </c>
      <c r="AR93" s="79"/>
    </row>
    <row r="94" spans="1:44" ht="16.8">
      <c r="A94" s="79"/>
      <c r="B94" s="79"/>
      <c r="C94" s="95"/>
      <c r="D94" s="79"/>
      <c r="E94" s="79"/>
      <c r="F94" s="79"/>
      <c r="G94" s="79"/>
      <c r="H94" s="79"/>
      <c r="I94" s="79"/>
      <c r="J94" s="79"/>
      <c r="K94" s="46"/>
      <c r="L94" s="46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</row>
  </sheetData>
  <sheetProtection password="ECE5" sheet="1" objects="1" scenarios="1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apas18"/>
  <dimension ref="A1:AR94"/>
  <sheetViews>
    <sheetView workbookViewId="0">
      <selection activeCell="C9" sqref="C9"/>
    </sheetView>
  </sheetViews>
  <sheetFormatPr defaultRowHeight="14.4"/>
  <cols>
    <col min="1" max="1" width="2.5546875" customWidth="1"/>
    <col min="2" max="2" width="29.44140625" customWidth="1"/>
    <col min="3" max="3" width="52.5546875" customWidth="1"/>
    <col min="4" max="4" width="13.5546875" customWidth="1"/>
    <col min="11" max="43" width="8.77734375" hidden="1" customWidth="1"/>
  </cols>
  <sheetData>
    <row r="1" spans="1:44" ht="23.85" customHeight="1" thickBot="1">
      <c r="A1" s="79"/>
      <c r="B1" s="235" t="s">
        <v>76</v>
      </c>
      <c r="C1" s="235" t="s">
        <v>406</v>
      </c>
      <c r="D1" s="79"/>
      <c r="K1" s="80" t="s">
        <v>407</v>
      </c>
      <c r="L1" s="81" t="s">
        <v>408</v>
      </c>
      <c r="M1" s="82" t="s">
        <v>409</v>
      </c>
      <c r="N1" s="83" t="s">
        <v>32</v>
      </c>
      <c r="O1" s="83" t="s">
        <v>410</v>
      </c>
      <c r="P1" s="83" t="s">
        <v>411</v>
      </c>
      <c r="Q1" s="83" t="s">
        <v>36</v>
      </c>
      <c r="R1" s="83" t="s">
        <v>412</v>
      </c>
      <c r="S1" s="83" t="s">
        <v>38</v>
      </c>
      <c r="T1" s="84" t="s">
        <v>39</v>
      </c>
      <c r="U1" s="84" t="s">
        <v>42</v>
      </c>
      <c r="V1" s="84" t="s">
        <v>44</v>
      </c>
      <c r="W1" s="84" t="s">
        <v>46</v>
      </c>
      <c r="X1" s="84" t="s">
        <v>48</v>
      </c>
      <c r="Y1" s="84" t="s">
        <v>50</v>
      </c>
      <c r="Z1" s="312" t="s">
        <v>726</v>
      </c>
      <c r="AA1" s="312" t="s">
        <v>727</v>
      </c>
      <c r="AB1" s="312" t="s">
        <v>728</v>
      </c>
      <c r="AC1" s="85" t="s">
        <v>41</v>
      </c>
      <c r="AD1" s="85" t="s">
        <v>43</v>
      </c>
      <c r="AE1" s="85" t="s">
        <v>45</v>
      </c>
      <c r="AF1" s="85" t="s">
        <v>47</v>
      </c>
      <c r="AG1" s="85" t="s">
        <v>49</v>
      </c>
      <c r="AH1" s="85" t="s">
        <v>51</v>
      </c>
      <c r="AI1" s="314" t="s">
        <v>735</v>
      </c>
      <c r="AJ1" s="314" t="s">
        <v>736</v>
      </c>
      <c r="AK1" s="314" t="s">
        <v>737</v>
      </c>
      <c r="AL1" s="86" t="s">
        <v>413</v>
      </c>
      <c r="AM1" s="86" t="s">
        <v>414</v>
      </c>
      <c r="AN1" s="86" t="s">
        <v>415</v>
      </c>
      <c r="AO1" s="86" t="s">
        <v>416</v>
      </c>
      <c r="AP1" s="86" t="s">
        <v>417</v>
      </c>
      <c r="AQ1" s="86" t="s">
        <v>418</v>
      </c>
      <c r="AR1" s="79"/>
    </row>
    <row r="2" spans="1:44" ht="17.100000000000001" customHeight="1" thickBot="1">
      <c r="A2" s="200"/>
      <c r="B2" s="233" t="s">
        <v>39</v>
      </c>
      <c r="C2" s="236" t="s">
        <v>426</v>
      </c>
      <c r="D2" s="79"/>
      <c r="K2" s="87">
        <v>1</v>
      </c>
      <c r="L2" s="88">
        <f>Užs4!L41</f>
        <v>0</v>
      </c>
      <c r="M2" s="89">
        <f>(Užs4!E41/1000)*(Užs4!H41/1000)*Užs4!L41</f>
        <v>0</v>
      </c>
      <c r="N2" s="90">
        <f>SUM(IF(Užs4!F41="MEL",(Užs4!E41/1000)*Užs4!L41,0)+(IF(Užs4!G41="MEL",(Užs4!E41/1000)*Užs4!L41,0)+(IF(Užs4!I41="MEL",(Užs4!H41/1000)*Užs4!L41,0)+(IF(Užs4!J41="MEL",(Užs4!H41/1000)*Užs4!L41,0)))))</f>
        <v>0</v>
      </c>
      <c r="O2" s="91">
        <f>SUM(IF(Užs4!F41="MEL-BALTAS",(Užs4!E41/1000)*Užs4!L41,0)+(IF(Užs4!G41="MEL-BALTAS",(Užs4!E41/1000)*Užs4!L41,0)+(IF(Užs4!I41="MEL-BALTAS",(Užs4!H41/1000)*Užs4!L41,0)+(IF(Užs4!J41="MEL-BALTAS",(Užs4!H41/1000)*Užs4!L41,0)))))</f>
        <v>0</v>
      </c>
      <c r="P2" s="91">
        <f>SUM(IF(Užs4!F41="MEL-PILKAS",(Užs4!E41/1000)*Užs4!L41,0)+(IF(Užs4!G41="MEL-PILKAS",(Užs4!E41/1000)*Užs4!L41,0)+(IF(Užs4!I41="MEL-PILKAS",(Užs4!H41/1000)*Užs4!L41,0)+(IF(Užs4!J41="MEL-PILKAS",(Užs4!H41/1000)*Užs4!L41,0)))))</f>
        <v>0</v>
      </c>
      <c r="Q2" s="91">
        <f>SUM(IF(Užs4!F41="MEL-KLIENTO",(Užs4!E41/1000)*Užs4!L41,0)+(IF(Užs4!G41="MEL-KLIENTO",(Užs4!E41/1000)*Užs4!L41,0)+(IF(Užs4!I41="MEL-KLIENTO",(Užs4!H41/1000)*Užs4!L41,0)+(IF(Užs4!J41="MEL-KLIENTO",(Užs4!H41/1000)*Užs4!L41,0)))))</f>
        <v>0</v>
      </c>
      <c r="R2" s="91">
        <f>SUM(IF(Užs4!F41="MEL-NE-PL",(Užs4!E41/1000)*Užs4!L41,0)+(IF(Užs4!G41="MEL-NE-PL",(Užs4!E41/1000)*Užs4!L41,0)+(IF(Užs4!I41="MEL-NE-PL",(Užs4!H41/1000)*Užs4!L41,0)+(IF(Užs4!J41="MEL-NE-PL",(Užs4!H41/1000)*Užs4!L41,0)))))</f>
        <v>0</v>
      </c>
      <c r="S2" s="91">
        <f>SUM(IF(Užs4!F41="MEL-40mm",(Užs4!E41/1000)*Užs4!L41,0)+(IF(Užs4!G41="MEL-40mm",(Užs4!E41/1000)*Užs4!L41,0)+(IF(Užs4!I41="MEL-40mm",(Užs4!H41/1000)*Užs4!L41,0)+(IF(Užs4!J41="MEL-40mm",(Užs4!H41/1000)*Užs4!L41,0)))))</f>
        <v>0</v>
      </c>
      <c r="T2" s="92">
        <f>SUM(IF(Užs4!F41="PVC-04mm",(Užs4!E41/1000)*Užs4!L41,0)+(IF(Užs4!G41="PVC-04mm",(Užs4!E41/1000)*Užs4!L41,0)+(IF(Užs4!I41="PVC-04mm",(Užs4!H41/1000)*Užs4!L41,0)+(IF(Užs4!J41="PVC-04mm",(Užs4!H41/1000)*Užs4!L41,0)))))</f>
        <v>0</v>
      </c>
      <c r="U2" s="92">
        <f>SUM(IF(Užs4!F41="PVC-06mm",(Užs4!E41/1000)*Užs4!L41,0)+(IF(Užs4!G41="PVC-06mm",(Užs4!E41/1000)*Užs4!L41,0)+(IF(Užs4!I41="PVC-06mm",(Užs4!H41/1000)*Užs4!L41,0)+(IF(Užs4!J41="PVC-06mm",(Užs4!H41/1000)*Užs4!L41,0)))))</f>
        <v>0</v>
      </c>
      <c r="V2" s="92">
        <f>SUM(IF(Užs4!F41="PVC-08mm",(Užs4!E41/1000)*Užs4!L41,0)+(IF(Užs4!G41="PVC-08mm",(Užs4!E41/1000)*Užs4!L41,0)+(IF(Užs4!I41="PVC-08mm",(Užs4!H41/1000)*Užs4!L41,0)+(IF(Užs4!J41="PVC-08mm",(Užs4!H41/1000)*Užs4!L41,0)))))</f>
        <v>0</v>
      </c>
      <c r="W2" s="92">
        <f>SUM(IF(Užs4!F41="PVC-1mm",(Užs4!E41/1000)*Užs4!L41,0)+(IF(Užs4!G41="PVC-1mm",(Užs4!E41/1000)*Užs4!L41,0)+(IF(Užs4!I41="PVC-1mm",(Užs4!H41/1000)*Užs4!L41,0)+(IF(Užs4!J41="PVC-1mm",(Užs4!H41/1000)*Užs4!L41,0)))))</f>
        <v>0</v>
      </c>
      <c r="X2" s="92">
        <f>SUM(IF(Užs4!F41="PVC-2mm",(Užs4!E41/1000)*Užs4!L41,0)+(IF(Užs4!G41="PVC-2mm",(Užs4!E41/1000)*Užs4!L41,0)+(IF(Užs4!I41="PVC-2mm",(Užs4!H41/1000)*Užs4!L41,0)+(IF(Užs4!J41="PVC-2mm",(Užs4!H41/1000)*Užs4!L41,0)))))</f>
        <v>0</v>
      </c>
      <c r="Y2" s="92">
        <f>SUM(IF(Užs4!F41="PVC-42/2mm",(Užs4!E41/1000)*Užs4!L41,0)+(IF(Užs4!G41="PVC-42/2mm",(Užs4!E41/1000)*Užs4!L41,0)+(IF(Užs4!I41="PVC-42/2mm",(Užs4!H41/1000)*Užs4!L41,0)+(IF(Užs4!J41="PVC-42/2mm",(Užs4!H41/1000)*Užs4!L41,0)))))</f>
        <v>0</v>
      </c>
      <c r="Z2" s="313">
        <f>SUM(IF(Užs4!F41="BESIULIS-08mm",(Užs4!E41/1000)*Užs4!L41,0)+(IF(Užs4!G41="BESIULIS-08mm",(Užs4!E41/1000)*Užs4!L41,0)+(IF(Užs4!I41="BESIULIS-08mm",(Užs4!H41/1000)*Užs4!L41,0)+(IF(Užs4!J41="BESIULIS-08mm",(Užs4!H41/1000)*Užs4!L41,0)))))</f>
        <v>0</v>
      </c>
      <c r="AA2" s="313">
        <f>SUM(IF(Užs4!F41="BESIULIS-1mm",(Užs4!E41/1000)*Užs4!L41,0)+(IF(Užs4!G41="BESIULIS-1mm",(Užs4!E41/1000)*Užs4!L41,0)+(IF(Užs4!I41="BESIULIS-1mm",(Užs4!H41/1000)*Užs4!L41,0)+(IF(Užs4!J41="BESIULIS-1mm",(Užs4!H41/1000)*Užs4!L41,0)))))</f>
        <v>0</v>
      </c>
      <c r="AB2" s="313">
        <f>SUM(IF(Užs4!F41="BESIULIS-2mm",(Užs4!E41/1000)*Užs4!L41,0)+(IF(Užs4!G41="BESIULIS-2mm",(Užs4!E41/1000)*Užs4!L41,0)+(IF(Užs4!I41="BESIULIS-2mm",(Užs4!H41/1000)*Užs4!L41,0)+(IF(Užs4!J41="BESIULIS-2mm",(Užs4!H41/1000)*Užs4!L41,0)))))</f>
        <v>0</v>
      </c>
      <c r="AC2" s="93">
        <f>SUM(IF(Užs4!F41="KLIEN-PVC-04mm",(Užs4!E41/1000)*Užs4!L41,0)+(IF(Užs4!G41="KLIEN-PVC-04mm",(Užs4!E41/1000)*Užs4!L41,0)+(IF(Užs4!I41="KLIEN-PVC-04mm",(Užs4!H41/1000)*Užs4!L41,0)+(IF(Užs4!J41="KLIEN-PVC-04mm",(Užs4!H41/1000)*Užs4!L41,0)))))</f>
        <v>0</v>
      </c>
      <c r="AD2" s="93">
        <f>SUM(IF(Užs4!F41="KLIEN-PVC-06mm",(Užs4!E41/1000)*Užs4!L41,0)+(IF(Užs4!G41="KLIEN-PVC-06mm",(Užs4!E41/1000)*Užs4!L41,0)+(IF(Užs4!I41="KLIEN-PVC-06mm",(Užs4!H41/1000)*Užs4!L41,0)+(IF(Užs4!J41="KLIEN-PVC-06mm",(Užs4!H41/1000)*Užs4!L41,0)))))</f>
        <v>0</v>
      </c>
      <c r="AE2" s="93">
        <f>SUM(IF(Užs4!F41="KLIEN-PVC-08mm",(Užs4!E41/1000)*Užs4!L41,0)+(IF(Užs4!G41="KLIEN-PVC-08mm",(Užs4!E41/1000)*Užs4!L41,0)+(IF(Užs4!I41="KLIEN-PVC-08mm",(Užs4!H41/1000)*Užs4!L41,0)+(IF(Užs4!J41="KLIEN-PVC-08mm",(Užs4!H41/1000)*Užs4!L41,0)))))</f>
        <v>0</v>
      </c>
      <c r="AF2" s="93">
        <f>SUM(IF(Užs4!F41="KLIEN-PVC-1mm",(Užs4!E41/1000)*Užs4!L41,0)+(IF(Užs4!G41="KLIEN-PVC-1mm",(Užs4!E41/1000)*Užs4!L41,0)+(IF(Užs4!I41="KLIEN-PVC-1mm",(Užs4!H41/1000)*Užs4!L41,0)+(IF(Užs4!J41="KLIEN-PVC-1mm",(Užs4!H41/1000)*Užs4!L41,0)))))</f>
        <v>0</v>
      </c>
      <c r="AG2" s="93">
        <f>SUM(IF(Užs4!F41="KLIEN-PVC-2mm",(Užs4!E41/1000)*Užs4!L41,0)+(IF(Užs4!G41="KLIEN-PVC-2mm",(Užs4!E41/1000)*Užs4!L41,0)+(IF(Užs4!I41="KLIEN-PVC-2mm",(Užs4!H41/1000)*Užs4!L41,0)+(IF(Užs4!J41="KLIEN-PVC-2mm",(Užs4!H41/1000)*Užs4!L41,0)))))</f>
        <v>0</v>
      </c>
      <c r="AH2" s="93">
        <f>SUM(IF(Užs4!F41="KLIEN-PVC-42/2mm",(Užs4!E41/1000)*Užs4!L41,0)+(IF(Užs4!G41="KLIEN-PVC-42/2mm",(Užs4!E41/1000)*Užs4!L41,0)+(IF(Užs4!I41="KLIEN-PVC-42/2mm",(Užs4!H41/1000)*Užs4!L41,0)+(IF(Užs4!J41="KLIEN-PVC-42/2mm",(Užs4!H41/1000)*Užs4!L41,0)))))</f>
        <v>0</v>
      </c>
      <c r="AI2" s="315">
        <f>SUM(IF(Užs4!F41="KLIEN-BESIUL-08mm",(Užs4!E41/1000)*Užs4!L41,0)+(IF(Užs4!G41="KLIEN-BESIUL-08mm",(Užs4!E41/1000)*Užs4!L41,0)+(IF(Užs4!I41="KLIEN-BESIUL-08mm",(Užs4!H41/1000)*Užs4!L41,0)+(IF(Užs4!J41="KLIEN-BESIUL-08mm",(Užs4!H41/1000)*Užs4!L41,0)))))</f>
        <v>0</v>
      </c>
      <c r="AJ2" s="315">
        <f>SUM(IF(Užs4!F41="KLIEN-BESIUL-1mm",(Užs4!E41/1000)*Užs4!L41,0)+(IF(Užs4!G41="KLIEN-BESIUL-1mm",(Užs4!E41/1000)*Užs4!L41,0)+(IF(Užs4!I41="KLIEN-BESIUL-1mm",(Užs4!H41/1000)*Užs4!L41,0)+(IF(Užs4!J41="KLIEN-BESIUL-1mm",(Užs4!H41/1000)*Užs4!L41,0)))))</f>
        <v>0</v>
      </c>
      <c r="AK2" s="315">
        <f>SUM(IF(Užs4!F41="KLIEN-BESIUL-2mm",(Užs4!E41/1000)*Užs4!L41,0)+(IF(Užs4!G41="KLIEN-BESIUL-2mm",(Užs4!E41/1000)*Užs4!L41,0)+(IF(Užs4!I41="KLIEN-BESIUL-2mm",(Užs4!H41/1000)*Užs4!L41,0)+(IF(Užs4!J41="KLIEN-BESIUL-2mm",(Užs4!H41/1000)*Užs4!L41,0)))))</f>
        <v>0</v>
      </c>
      <c r="AL2" s="94">
        <f>SUM(IF(Užs4!F41="NE-PL-PVC-04mm",(Užs4!E41/1000)*Užs4!L41,0)+(IF(Užs4!G41="NE-PL-PVC-04mm",(Užs4!E41/1000)*Užs4!L41,0)+(IF(Užs4!I41="NE-PL-PVC-04mm",(Užs4!H41/1000)*Užs4!L41,0)+(IF(Užs4!J41="NE-PL-PVC-04mm",(Užs4!H41/1000)*Užs4!L41,0)))))</f>
        <v>0</v>
      </c>
      <c r="AM2" s="94">
        <f>SUM(IF(Užs4!F41="NE-PL-PVC-06mm",(Užs4!E41/1000)*Užs4!L41,0)+(IF(Užs4!G41="NE-PL-PVC-06mm",(Užs4!E41/1000)*Užs4!L41,0)+(IF(Užs4!I41="NE-PL-PVC-06mm",(Užs4!H41/1000)*Užs4!L41,0)+(IF(Užs4!J41="NE-PL-PVC-06mm",(Užs4!H41/1000)*Užs4!L41,0)))))</f>
        <v>0</v>
      </c>
      <c r="AN2" s="94">
        <f>SUM(IF(Užs4!F41="NE-PL-PVC-08mm",(Užs4!E41/1000)*Užs4!L41,0)+(IF(Užs4!G41="NE-PL-PVC-08mm",(Užs4!E41/1000)*Užs4!L41,0)+(IF(Užs4!I41="NE-PL-PVC-08mm",(Užs4!H41/1000)*Užs4!L41,0)+(IF(Užs4!J41="NE-PL-PVC-08mm",(Užs4!H41/1000)*Užs4!L41,0)))))</f>
        <v>0</v>
      </c>
      <c r="AO2" s="94">
        <f>SUM(IF(Užs4!F41="NE-PL-PVC-1mm",(Užs4!E41/1000)*Užs4!L41,0)+(IF(Užs4!G41="NE-PL-PVC-1mm",(Užs4!E41/1000)*Užs4!L41,0)+(IF(Užs4!I41="NE-PL-PVC-1mm",(Užs4!H41/1000)*Užs4!L41,0)+(IF(Užs4!J41="NE-PL-PVC-1mm",(Užs4!H41/1000)*Užs4!L41,0)))))</f>
        <v>0</v>
      </c>
      <c r="AP2" s="94">
        <f>SUM(IF(Užs4!F41="NE-PL-PVC-2mm",(Užs4!E41/1000)*Užs4!L41,0)+(IF(Užs4!G41="NE-PL-PVC-2mm",(Užs4!E41/1000)*Užs4!L41,0)+(IF(Užs4!I41="NE-PL-PVC-2mm",(Užs4!H41/1000)*Užs4!L41,0)+(IF(Užs4!J41="NE-PL-PVC-2mm",(Užs4!H41/1000)*Užs4!L41,0)))))</f>
        <v>0</v>
      </c>
      <c r="AQ2" s="94">
        <f>SUM(IF(Užs4!F41="NE-PL-PVC-42/2mm",(Užs4!E41/1000)*Užs4!L41,0)+(IF(Užs4!G41="NE-PL-PVC-42/2mm",(Užs4!E41/1000)*Užs4!L41,0)+(IF(Užs4!I41="NE-PL-PVC-42/2mm",(Užs4!H41/1000)*Užs4!L41,0)+(IF(Užs4!J41="NE-PL-PVC-42/2mm",(Užs4!H41/1000)*Užs4!L41,0)))))</f>
        <v>0</v>
      </c>
      <c r="AR2" s="79"/>
    </row>
    <row r="3" spans="1:44" ht="17.100000000000001" customHeight="1">
      <c r="A3" s="79"/>
      <c r="B3" s="233" t="s">
        <v>42</v>
      </c>
      <c r="C3" s="236" t="s">
        <v>427</v>
      </c>
      <c r="D3" s="79"/>
      <c r="E3" s="79"/>
      <c r="F3" s="79"/>
      <c r="G3" s="79"/>
      <c r="H3" s="79"/>
      <c r="I3" s="79"/>
      <c r="J3" s="79"/>
      <c r="K3" s="87">
        <v>2</v>
      </c>
      <c r="L3" s="88">
        <f>Užs4!L42</f>
        <v>0</v>
      </c>
      <c r="M3" s="89">
        <f>(Užs4!E42/1000)*(Užs4!H42/1000)*Užs4!L42</f>
        <v>0</v>
      </c>
      <c r="N3" s="90">
        <f>SUM(IF(Užs4!F42="MEL",(Užs4!E42/1000)*Užs4!L42,0)+(IF(Užs4!G42="MEL",(Užs4!E42/1000)*Užs4!L42,0)+(IF(Užs4!I42="MEL",(Užs4!H42/1000)*Užs4!L42,0)+(IF(Užs4!J42="MEL",(Užs4!H42/1000)*Užs4!L42,0)))))</f>
        <v>0</v>
      </c>
      <c r="O3" s="91">
        <f>SUM(IF(Užs4!F42="MEL-BALTAS",(Užs4!E42/1000)*Užs4!L42,0)+(IF(Užs4!G42="MEL-BALTAS",(Užs4!E42/1000)*Užs4!L42,0)+(IF(Užs4!I42="MEL-BALTAS",(Užs4!H42/1000)*Užs4!L42,0)+(IF(Užs4!J42="MEL-BALTAS",(Užs4!H42/1000)*Užs4!L42,0)))))</f>
        <v>0</v>
      </c>
      <c r="P3" s="91">
        <f>SUM(IF(Užs4!F42="MEL-PILKAS",(Užs4!E42/1000)*Užs4!L42,0)+(IF(Užs4!G42="MEL-PILKAS",(Užs4!E42/1000)*Užs4!L42,0)+(IF(Užs4!I42="MEL-PILKAS",(Užs4!H42/1000)*Užs4!L42,0)+(IF(Užs4!J42="MEL-PILKAS",(Užs4!H42/1000)*Užs4!L42,0)))))</f>
        <v>0</v>
      </c>
      <c r="Q3" s="91">
        <f>SUM(IF(Užs4!F42="MEL-KLIENTO",(Užs4!E42/1000)*Užs4!L42,0)+(IF(Užs4!G42="MEL-KLIENTO",(Užs4!E42/1000)*Užs4!L42,0)+(IF(Užs4!I42="MEL-KLIENTO",(Užs4!H42/1000)*Užs4!L42,0)+(IF(Užs4!J42="MEL-KLIENTO",(Užs4!H42/1000)*Užs4!L42,0)))))</f>
        <v>0</v>
      </c>
      <c r="R3" s="91">
        <f>SUM(IF(Užs4!F42="MEL-NE-PL",(Užs4!E42/1000)*Užs4!L42,0)+(IF(Užs4!G42="MEL-NE-PL",(Užs4!E42/1000)*Užs4!L42,0)+(IF(Užs4!I42="MEL-NE-PL",(Užs4!H42/1000)*Užs4!L42,0)+(IF(Užs4!J42="MEL-NE-PL",(Užs4!H42/1000)*Užs4!L42,0)))))</f>
        <v>0</v>
      </c>
      <c r="S3" s="91">
        <f>SUM(IF(Užs4!F42="MEL-40mm",(Užs4!E42/1000)*Užs4!L42,0)+(IF(Užs4!G42="MEL-40mm",(Užs4!E42/1000)*Užs4!L42,0)+(IF(Užs4!I42="MEL-40mm",(Užs4!H42/1000)*Užs4!L42,0)+(IF(Užs4!J42="MEL-40mm",(Užs4!H42/1000)*Užs4!L42,0)))))</f>
        <v>0</v>
      </c>
      <c r="T3" s="92">
        <f>SUM(IF(Užs4!F42="PVC-04mm",(Užs4!E42/1000)*Užs4!L42,0)+(IF(Užs4!G42="PVC-04mm",(Užs4!E42/1000)*Užs4!L42,0)+(IF(Užs4!I42="PVC-04mm",(Užs4!H42/1000)*Užs4!L42,0)+(IF(Užs4!J42="PVC-04mm",(Užs4!H42/1000)*Užs4!L42,0)))))</f>
        <v>0</v>
      </c>
      <c r="U3" s="92">
        <f>SUM(IF(Užs4!F42="PVC-06mm",(Užs4!E42/1000)*Užs4!L42,0)+(IF(Užs4!G42="PVC-06mm",(Užs4!E42/1000)*Užs4!L42,0)+(IF(Užs4!I42="PVC-06mm",(Užs4!H42/1000)*Užs4!L42,0)+(IF(Užs4!J42="PVC-06mm",(Užs4!H42/1000)*Užs4!L42,0)))))</f>
        <v>0</v>
      </c>
      <c r="V3" s="92">
        <f>SUM(IF(Užs4!F42="PVC-08mm",(Užs4!E42/1000)*Užs4!L42,0)+(IF(Užs4!G42="PVC-08mm",(Užs4!E42/1000)*Užs4!L42,0)+(IF(Užs4!I42="PVC-08mm",(Užs4!H42/1000)*Užs4!L42,0)+(IF(Užs4!J42="PVC-08mm",(Užs4!H42/1000)*Užs4!L42,0)))))</f>
        <v>0</v>
      </c>
      <c r="W3" s="92">
        <f>SUM(IF(Užs4!F42="PVC-1mm",(Užs4!E42/1000)*Užs4!L42,0)+(IF(Užs4!G42="PVC-1mm",(Užs4!E42/1000)*Užs4!L42,0)+(IF(Užs4!I42="PVC-1mm",(Užs4!H42/1000)*Užs4!L42,0)+(IF(Užs4!J42="PVC-1mm",(Užs4!H42/1000)*Užs4!L42,0)))))</f>
        <v>0</v>
      </c>
      <c r="X3" s="92">
        <f>SUM(IF(Užs4!F42="PVC-2mm",(Užs4!E42/1000)*Užs4!L42,0)+(IF(Užs4!G42="PVC-2mm",(Užs4!E42/1000)*Užs4!L42,0)+(IF(Užs4!I42="PVC-2mm",(Užs4!H42/1000)*Užs4!L42,0)+(IF(Užs4!J42="PVC-2mm",(Užs4!H42/1000)*Užs4!L42,0)))))</f>
        <v>0</v>
      </c>
      <c r="Y3" s="92">
        <f>SUM(IF(Užs4!F42="PVC-42/2mm",(Užs4!E42/1000)*Užs4!L42,0)+(IF(Užs4!G42="PVC-42/2mm",(Užs4!E42/1000)*Užs4!L42,0)+(IF(Užs4!I42="PVC-42/2mm",(Užs4!H42/1000)*Užs4!L42,0)+(IF(Užs4!J42="PVC-42/2mm",(Užs4!H42/1000)*Užs4!L42,0)))))</f>
        <v>0</v>
      </c>
      <c r="Z3" s="313">
        <f>SUM(IF(Užs4!F42="BESIULIS-08mm",(Užs4!E42/1000)*Užs4!L42,0)+(IF(Užs4!G42="BESIULIS-08mm",(Užs4!E42/1000)*Užs4!L42,0)+(IF(Užs4!I42="BESIULIS-08mm",(Užs4!H42/1000)*Užs4!L42,0)+(IF(Užs4!J42="BESIULIS-08mm",(Užs4!H42/1000)*Užs4!L42,0)))))</f>
        <v>0</v>
      </c>
      <c r="AA3" s="313">
        <f>SUM(IF(Užs4!F42="BESIULIS-1mm",(Užs4!E42/1000)*Užs4!L42,0)+(IF(Užs4!G42="BESIULIS-1mm",(Užs4!E42/1000)*Užs4!L42,0)+(IF(Užs4!I42="BESIULIS-1mm",(Užs4!H42/1000)*Užs4!L42,0)+(IF(Užs4!J42="BESIULIS-1mm",(Užs4!H42/1000)*Užs4!L42,0)))))</f>
        <v>0</v>
      </c>
      <c r="AB3" s="313">
        <f>SUM(IF(Užs4!F42="BESIULIS-2mm",(Užs4!E42/1000)*Užs4!L42,0)+(IF(Užs4!G42="BESIULIS-2mm",(Užs4!E42/1000)*Užs4!L42,0)+(IF(Užs4!I42="BESIULIS-2mm",(Užs4!H42/1000)*Užs4!L42,0)+(IF(Užs4!J42="BESIULIS-2mm",(Užs4!H42/1000)*Užs4!L42,0)))))</f>
        <v>0</v>
      </c>
      <c r="AC3" s="93">
        <f>SUM(IF(Užs4!F42="KLIEN-PVC-04mm",(Užs4!E42/1000)*Užs4!L42,0)+(IF(Užs4!G42="KLIEN-PVC-04mm",(Užs4!E42/1000)*Užs4!L42,0)+(IF(Užs4!I42="KLIEN-PVC-04mm",(Užs4!H42/1000)*Užs4!L42,0)+(IF(Užs4!J42="KLIEN-PVC-04mm",(Užs4!H42/1000)*Užs4!L42,0)))))</f>
        <v>0</v>
      </c>
      <c r="AD3" s="93">
        <f>SUM(IF(Užs4!F42="KLIEN-PVC-06mm",(Užs4!E42/1000)*Užs4!L42,0)+(IF(Užs4!G42="KLIEN-PVC-06mm",(Užs4!E42/1000)*Užs4!L42,0)+(IF(Užs4!I42="KLIEN-PVC-06mm",(Užs4!H42/1000)*Užs4!L42,0)+(IF(Užs4!J42="KLIEN-PVC-06mm",(Užs4!H42/1000)*Užs4!L42,0)))))</f>
        <v>0</v>
      </c>
      <c r="AE3" s="93">
        <f>SUM(IF(Užs4!F42="KLIEN-PVC-08mm",(Užs4!E42/1000)*Užs4!L42,0)+(IF(Užs4!G42="KLIEN-PVC-08mm",(Užs4!E42/1000)*Užs4!L42,0)+(IF(Užs4!I42="KLIEN-PVC-08mm",(Užs4!H42/1000)*Užs4!L42,0)+(IF(Užs4!J42="KLIEN-PVC-08mm",(Užs4!H42/1000)*Užs4!L42,0)))))</f>
        <v>0</v>
      </c>
      <c r="AF3" s="93">
        <f>SUM(IF(Užs4!F42="KLIEN-PVC-1mm",(Užs4!E42/1000)*Užs4!L42,0)+(IF(Užs4!G42="KLIEN-PVC-1mm",(Užs4!E42/1000)*Užs4!L42,0)+(IF(Užs4!I42="KLIEN-PVC-1mm",(Užs4!H42/1000)*Užs4!L42,0)+(IF(Užs4!J42="KLIEN-PVC-1mm",(Užs4!H42/1000)*Užs4!L42,0)))))</f>
        <v>0</v>
      </c>
      <c r="AG3" s="93">
        <f>SUM(IF(Užs4!F42="KLIEN-PVC-2mm",(Užs4!E42/1000)*Užs4!L42,0)+(IF(Užs4!G42="KLIEN-PVC-2mm",(Užs4!E42/1000)*Užs4!L42,0)+(IF(Užs4!I42="KLIEN-PVC-2mm",(Užs4!H42/1000)*Užs4!L42,0)+(IF(Užs4!J42="KLIEN-PVC-2mm",(Užs4!H42/1000)*Užs4!L42,0)))))</f>
        <v>0</v>
      </c>
      <c r="AH3" s="93">
        <f>SUM(IF(Užs4!F42="KLIEN-PVC-42/2mm",(Užs4!E42/1000)*Užs4!L42,0)+(IF(Užs4!G42="KLIEN-PVC-42/2mm",(Užs4!E42/1000)*Užs4!L42,0)+(IF(Užs4!I42="KLIEN-PVC-42/2mm",(Užs4!H42/1000)*Užs4!L42,0)+(IF(Užs4!J42="KLIEN-PVC-42/2mm",(Užs4!H42/1000)*Užs4!L42,0)))))</f>
        <v>0</v>
      </c>
      <c r="AI3" s="315">
        <f>SUM(IF(Užs4!F42="KLIEN-BESIUL-08mm",(Užs4!E42/1000)*Užs4!L42,0)+(IF(Užs4!G42="KLIEN-BESIUL-08mm",(Užs4!E42/1000)*Užs4!L42,0)+(IF(Užs4!I42="KLIEN-BESIUL-08mm",(Užs4!H42/1000)*Užs4!L42,0)+(IF(Užs4!J42="KLIEN-BESIUL-08mm",(Užs4!H42/1000)*Užs4!L42,0)))))</f>
        <v>0</v>
      </c>
      <c r="AJ3" s="315">
        <f>SUM(IF(Užs4!F42="KLIEN-BESIUL-1mm",(Užs4!E42/1000)*Užs4!L42,0)+(IF(Užs4!G42="KLIEN-BESIUL-1mm",(Užs4!E42/1000)*Užs4!L42,0)+(IF(Užs4!I42="KLIEN-BESIUL-1mm",(Užs4!H42/1000)*Užs4!L42,0)+(IF(Užs4!J42="KLIEN-BESIUL-1mm",(Užs4!H42/1000)*Užs4!L42,0)))))</f>
        <v>0</v>
      </c>
      <c r="AK3" s="315">
        <f>SUM(IF(Užs4!F42="KLIEN-BESIUL-2mm",(Užs4!E42/1000)*Užs4!L42,0)+(IF(Užs4!G42="KLIEN-BESIUL-2mm",(Užs4!E42/1000)*Užs4!L42,0)+(IF(Užs4!I42="KLIEN-BESIUL-2mm",(Užs4!H42/1000)*Užs4!L42,0)+(IF(Užs4!J42="KLIEN-BESIUL-2mm",(Užs4!H42/1000)*Užs4!L42,0)))))</f>
        <v>0</v>
      </c>
      <c r="AL3" s="94">
        <f>SUM(IF(Užs4!F42="NE-PL-PVC-04mm",(Užs4!E42/1000)*Užs4!L42,0)+(IF(Užs4!G42="NE-PL-PVC-04mm",(Užs4!E42/1000)*Užs4!L42,0)+(IF(Užs4!I42="NE-PL-PVC-04mm",(Užs4!H42/1000)*Užs4!L42,0)+(IF(Užs4!J42="NE-PL-PVC-04mm",(Užs4!H42/1000)*Užs4!L42,0)))))</f>
        <v>0</v>
      </c>
      <c r="AM3" s="94">
        <f>SUM(IF(Užs4!F42="NE-PL-PVC-06mm",(Užs4!E42/1000)*Užs4!L42,0)+(IF(Užs4!G42="NE-PL-PVC-06mm",(Užs4!E42/1000)*Užs4!L42,0)+(IF(Užs4!I42="NE-PL-PVC-06mm",(Užs4!H42/1000)*Užs4!L42,0)+(IF(Užs4!J42="NE-PL-PVC-06mm",(Užs4!H42/1000)*Užs4!L42,0)))))</f>
        <v>0</v>
      </c>
      <c r="AN3" s="94">
        <f>SUM(IF(Užs4!F42="NE-PL-PVC-08mm",(Užs4!E42/1000)*Užs4!L42,0)+(IF(Užs4!G42="NE-PL-PVC-08mm",(Užs4!E42/1000)*Užs4!L42,0)+(IF(Užs4!I42="NE-PL-PVC-08mm",(Užs4!H42/1000)*Užs4!L42,0)+(IF(Užs4!J42="NE-PL-PVC-08mm",(Užs4!H42/1000)*Užs4!L42,0)))))</f>
        <v>0</v>
      </c>
      <c r="AO3" s="94">
        <f>SUM(IF(Užs4!F42="NE-PL-PVC-1mm",(Užs4!E42/1000)*Užs4!L42,0)+(IF(Užs4!G42="NE-PL-PVC-1mm",(Užs4!E42/1000)*Užs4!L42,0)+(IF(Užs4!I42="NE-PL-PVC-1mm",(Užs4!H42/1000)*Užs4!L42,0)+(IF(Užs4!J42="NE-PL-PVC-1mm",(Užs4!H42/1000)*Užs4!L42,0)))))</f>
        <v>0</v>
      </c>
      <c r="AP3" s="94">
        <f>SUM(IF(Užs4!F42="NE-PL-PVC-2mm",(Užs4!E42/1000)*Užs4!L42,0)+(IF(Užs4!G42="NE-PL-PVC-2mm",(Užs4!E42/1000)*Užs4!L42,0)+(IF(Užs4!I42="NE-PL-PVC-2mm",(Užs4!H42/1000)*Užs4!L42,0)+(IF(Užs4!J42="NE-PL-PVC-2mm",(Užs4!H42/1000)*Užs4!L42,0)))))</f>
        <v>0</v>
      </c>
      <c r="AQ3" s="94">
        <f>SUM(IF(Užs4!F42="NE-PL-PVC-42/2mm",(Užs4!E42/1000)*Užs4!L42,0)+(IF(Užs4!G42="NE-PL-PVC-42/2mm",(Užs4!E42/1000)*Užs4!L42,0)+(IF(Užs4!I42="NE-PL-PVC-42/2mm",(Užs4!H42/1000)*Užs4!L42,0)+(IF(Užs4!J42="NE-PL-PVC-42/2mm",(Užs4!H42/1000)*Užs4!L42,0)))))</f>
        <v>0</v>
      </c>
      <c r="AR3" s="79"/>
    </row>
    <row r="4" spans="1:44" ht="17.100000000000001" customHeight="1">
      <c r="A4" s="79"/>
      <c r="B4" s="233" t="s">
        <v>44</v>
      </c>
      <c r="C4" s="236" t="s">
        <v>428</v>
      </c>
      <c r="D4" s="79"/>
      <c r="E4" s="79"/>
      <c r="F4" s="79"/>
      <c r="G4" s="79"/>
      <c r="H4" s="79"/>
      <c r="I4" s="79"/>
      <c r="J4" s="79"/>
      <c r="K4" s="87">
        <v>3</v>
      </c>
      <c r="L4" s="88">
        <f>Užs4!L43</f>
        <v>0</v>
      </c>
      <c r="M4" s="89">
        <f>(Užs4!E43/1000)*(Užs4!H43/1000)*Užs4!L43</f>
        <v>0</v>
      </c>
      <c r="N4" s="90">
        <f>SUM(IF(Užs4!F43="MEL",(Užs4!E43/1000)*Užs4!L43,0)+(IF(Užs4!G43="MEL",(Užs4!E43/1000)*Užs4!L43,0)+(IF(Užs4!I43="MEL",(Užs4!H43/1000)*Užs4!L43,0)+(IF(Užs4!J43="MEL",(Užs4!H43/1000)*Užs4!L43,0)))))</f>
        <v>0</v>
      </c>
      <c r="O4" s="91">
        <f>SUM(IF(Užs4!F43="MEL-BALTAS",(Užs4!E43/1000)*Užs4!L43,0)+(IF(Užs4!G43="MEL-BALTAS",(Užs4!E43/1000)*Užs4!L43,0)+(IF(Užs4!I43="MEL-BALTAS",(Užs4!H43/1000)*Užs4!L43,0)+(IF(Užs4!J43="MEL-BALTAS",(Užs4!H43/1000)*Užs4!L43,0)))))</f>
        <v>0</v>
      </c>
      <c r="P4" s="91">
        <f>SUM(IF(Užs4!F43="MEL-PILKAS",(Užs4!E43/1000)*Užs4!L43,0)+(IF(Užs4!G43="MEL-PILKAS",(Užs4!E43/1000)*Užs4!L43,0)+(IF(Užs4!I43="MEL-PILKAS",(Užs4!H43/1000)*Užs4!L43,0)+(IF(Užs4!J43="MEL-PILKAS",(Užs4!H43/1000)*Užs4!L43,0)))))</f>
        <v>0</v>
      </c>
      <c r="Q4" s="91">
        <f>SUM(IF(Užs4!F43="MEL-KLIENTO",(Užs4!E43/1000)*Užs4!L43,0)+(IF(Užs4!G43="MEL-KLIENTO",(Užs4!E43/1000)*Užs4!L43,0)+(IF(Užs4!I43="MEL-KLIENTO",(Užs4!H43/1000)*Užs4!L43,0)+(IF(Užs4!J43="MEL-KLIENTO",(Užs4!H43/1000)*Užs4!L43,0)))))</f>
        <v>0</v>
      </c>
      <c r="R4" s="91">
        <f>SUM(IF(Užs4!F43="MEL-NE-PL",(Užs4!E43/1000)*Užs4!L43,0)+(IF(Užs4!G43="MEL-NE-PL",(Užs4!E43/1000)*Užs4!L43,0)+(IF(Užs4!I43="MEL-NE-PL",(Užs4!H43/1000)*Užs4!L43,0)+(IF(Užs4!J43="MEL-NE-PL",(Užs4!H43/1000)*Užs4!L43,0)))))</f>
        <v>0</v>
      </c>
      <c r="S4" s="91">
        <f>SUM(IF(Užs4!F43="MEL-40mm",(Užs4!E43/1000)*Užs4!L43,0)+(IF(Užs4!G43="MEL-40mm",(Užs4!E43/1000)*Užs4!L43,0)+(IF(Užs4!I43="MEL-40mm",(Užs4!H43/1000)*Užs4!L43,0)+(IF(Užs4!J43="MEL-40mm",(Užs4!H43/1000)*Užs4!L43,0)))))</f>
        <v>0</v>
      </c>
      <c r="T4" s="92">
        <f>SUM(IF(Užs4!F43="PVC-04mm",(Užs4!E43/1000)*Užs4!L43,0)+(IF(Užs4!G43="PVC-04mm",(Užs4!E43/1000)*Užs4!L43,0)+(IF(Užs4!I43="PVC-04mm",(Užs4!H43/1000)*Užs4!L43,0)+(IF(Užs4!J43="PVC-04mm",(Užs4!H43/1000)*Užs4!L43,0)))))</f>
        <v>0</v>
      </c>
      <c r="U4" s="92">
        <f>SUM(IF(Užs4!F43="PVC-06mm",(Užs4!E43/1000)*Užs4!L43,0)+(IF(Užs4!G43="PVC-06mm",(Užs4!E43/1000)*Užs4!L43,0)+(IF(Užs4!I43="PVC-06mm",(Užs4!H43/1000)*Užs4!L43,0)+(IF(Užs4!J43="PVC-06mm",(Užs4!H43/1000)*Užs4!L43,0)))))</f>
        <v>0</v>
      </c>
      <c r="V4" s="92">
        <f>SUM(IF(Užs4!F43="PVC-08mm",(Užs4!E43/1000)*Užs4!L43,0)+(IF(Užs4!G43="PVC-08mm",(Užs4!E43/1000)*Užs4!L43,0)+(IF(Užs4!I43="PVC-08mm",(Užs4!H43/1000)*Užs4!L43,0)+(IF(Užs4!J43="PVC-08mm",(Užs4!H43/1000)*Užs4!L43,0)))))</f>
        <v>0</v>
      </c>
      <c r="W4" s="92">
        <f>SUM(IF(Užs4!F43="PVC-1mm",(Užs4!E43/1000)*Užs4!L43,0)+(IF(Užs4!G43="PVC-1mm",(Užs4!E43/1000)*Užs4!L43,0)+(IF(Užs4!I43="PVC-1mm",(Užs4!H43/1000)*Užs4!L43,0)+(IF(Užs4!J43="PVC-1mm",(Užs4!H43/1000)*Užs4!L43,0)))))</f>
        <v>0</v>
      </c>
      <c r="X4" s="92">
        <f>SUM(IF(Užs4!F43="PVC-2mm",(Užs4!E43/1000)*Užs4!L43,0)+(IF(Užs4!G43="PVC-2mm",(Užs4!E43/1000)*Užs4!L43,0)+(IF(Užs4!I43="PVC-2mm",(Užs4!H43/1000)*Užs4!L43,0)+(IF(Užs4!J43="PVC-2mm",(Užs4!H43/1000)*Užs4!L43,0)))))</f>
        <v>0</v>
      </c>
      <c r="Y4" s="92">
        <f>SUM(IF(Užs4!F43="PVC-42/2mm",(Užs4!E43/1000)*Užs4!L43,0)+(IF(Užs4!G43="PVC-42/2mm",(Užs4!E43/1000)*Užs4!L43,0)+(IF(Užs4!I43="PVC-42/2mm",(Užs4!H43/1000)*Užs4!L43,0)+(IF(Užs4!J43="PVC-42/2mm",(Užs4!H43/1000)*Užs4!L43,0)))))</f>
        <v>0</v>
      </c>
      <c r="Z4" s="313">
        <f>SUM(IF(Užs4!F43="BESIULIS-08mm",(Užs4!E43/1000)*Užs4!L43,0)+(IF(Užs4!G43="BESIULIS-08mm",(Užs4!E43/1000)*Užs4!L43,0)+(IF(Užs4!I43="BESIULIS-08mm",(Užs4!H43/1000)*Užs4!L43,0)+(IF(Užs4!J43="BESIULIS-08mm",(Užs4!H43/1000)*Užs4!L43,0)))))</f>
        <v>0</v>
      </c>
      <c r="AA4" s="313">
        <f>SUM(IF(Užs4!F43="BESIULIS-1mm",(Užs4!E43/1000)*Užs4!L43,0)+(IF(Užs4!G43="BESIULIS-1mm",(Užs4!E43/1000)*Užs4!L43,0)+(IF(Užs4!I43="BESIULIS-1mm",(Užs4!H43/1000)*Užs4!L43,0)+(IF(Užs4!J43="BESIULIS-1mm",(Užs4!H43/1000)*Užs4!L43,0)))))</f>
        <v>0</v>
      </c>
      <c r="AB4" s="313">
        <f>SUM(IF(Užs4!F43="BESIULIS-2mm",(Užs4!E43/1000)*Užs4!L43,0)+(IF(Užs4!G43="BESIULIS-2mm",(Užs4!E43/1000)*Užs4!L43,0)+(IF(Užs4!I43="BESIULIS-2mm",(Užs4!H43/1000)*Užs4!L43,0)+(IF(Užs4!J43="BESIULIS-2mm",(Užs4!H43/1000)*Užs4!L43,0)))))</f>
        <v>0</v>
      </c>
      <c r="AC4" s="93">
        <f>SUM(IF(Užs4!F43="KLIEN-PVC-04mm",(Užs4!E43/1000)*Užs4!L43,0)+(IF(Užs4!G43="KLIEN-PVC-04mm",(Užs4!E43/1000)*Užs4!L43,0)+(IF(Užs4!I43="KLIEN-PVC-04mm",(Užs4!H43/1000)*Užs4!L43,0)+(IF(Užs4!J43="KLIEN-PVC-04mm",(Užs4!H43/1000)*Užs4!L43,0)))))</f>
        <v>0</v>
      </c>
      <c r="AD4" s="93">
        <f>SUM(IF(Užs4!F43="KLIEN-PVC-06mm",(Užs4!E43/1000)*Užs4!L43,0)+(IF(Užs4!G43="KLIEN-PVC-06mm",(Užs4!E43/1000)*Užs4!L43,0)+(IF(Užs4!I43="KLIEN-PVC-06mm",(Užs4!H43/1000)*Užs4!L43,0)+(IF(Užs4!J43="KLIEN-PVC-06mm",(Užs4!H43/1000)*Užs4!L43,0)))))</f>
        <v>0</v>
      </c>
      <c r="AE4" s="93">
        <f>SUM(IF(Užs4!F43="KLIEN-PVC-08mm",(Užs4!E43/1000)*Užs4!L43,0)+(IF(Užs4!G43="KLIEN-PVC-08mm",(Užs4!E43/1000)*Užs4!L43,0)+(IF(Užs4!I43="KLIEN-PVC-08mm",(Užs4!H43/1000)*Užs4!L43,0)+(IF(Užs4!J43="KLIEN-PVC-08mm",(Užs4!H43/1000)*Užs4!L43,0)))))</f>
        <v>0</v>
      </c>
      <c r="AF4" s="93">
        <f>SUM(IF(Užs4!F43="KLIEN-PVC-1mm",(Užs4!E43/1000)*Užs4!L43,0)+(IF(Užs4!G43="KLIEN-PVC-1mm",(Užs4!E43/1000)*Užs4!L43,0)+(IF(Užs4!I43="KLIEN-PVC-1mm",(Užs4!H43/1000)*Užs4!L43,0)+(IF(Užs4!J43="KLIEN-PVC-1mm",(Užs4!H43/1000)*Užs4!L43,0)))))</f>
        <v>0</v>
      </c>
      <c r="AG4" s="93">
        <f>SUM(IF(Užs4!F43="KLIEN-PVC-2mm",(Užs4!E43/1000)*Užs4!L43,0)+(IF(Užs4!G43="KLIEN-PVC-2mm",(Užs4!E43/1000)*Užs4!L43,0)+(IF(Užs4!I43="KLIEN-PVC-2mm",(Užs4!H43/1000)*Užs4!L43,0)+(IF(Užs4!J43="KLIEN-PVC-2mm",(Užs4!H43/1000)*Užs4!L43,0)))))</f>
        <v>0</v>
      </c>
      <c r="AH4" s="93">
        <f>SUM(IF(Užs4!F43="KLIEN-PVC-42/2mm",(Užs4!E43/1000)*Užs4!L43,0)+(IF(Užs4!G43="KLIEN-PVC-42/2mm",(Užs4!E43/1000)*Užs4!L43,0)+(IF(Užs4!I43="KLIEN-PVC-42/2mm",(Užs4!H43/1000)*Užs4!L43,0)+(IF(Užs4!J43="KLIEN-PVC-42/2mm",(Užs4!H43/1000)*Užs4!L43,0)))))</f>
        <v>0</v>
      </c>
      <c r="AI4" s="315">
        <f>SUM(IF(Užs4!F43="KLIEN-BESIUL-08mm",(Užs4!E43/1000)*Užs4!L43,0)+(IF(Užs4!G43="KLIEN-BESIUL-08mm",(Užs4!E43/1000)*Užs4!L43,0)+(IF(Užs4!I43="KLIEN-BESIUL-08mm",(Užs4!H43/1000)*Užs4!L43,0)+(IF(Užs4!J43="KLIEN-BESIUL-08mm",(Užs4!H43/1000)*Užs4!L43,0)))))</f>
        <v>0</v>
      </c>
      <c r="AJ4" s="315">
        <f>SUM(IF(Užs4!F43="KLIEN-BESIUL-1mm",(Užs4!E43/1000)*Užs4!L43,0)+(IF(Užs4!G43="KLIEN-BESIUL-1mm",(Užs4!E43/1000)*Užs4!L43,0)+(IF(Užs4!I43="KLIEN-BESIUL-1mm",(Užs4!H43/1000)*Užs4!L43,0)+(IF(Užs4!J43="KLIEN-BESIUL-1mm",(Užs4!H43/1000)*Užs4!L43,0)))))</f>
        <v>0</v>
      </c>
      <c r="AK4" s="315">
        <f>SUM(IF(Užs4!F43="KLIEN-BESIUL-2mm",(Užs4!E43/1000)*Užs4!L43,0)+(IF(Užs4!G43="KLIEN-BESIUL-2mm",(Užs4!E43/1000)*Užs4!L43,0)+(IF(Užs4!I43="KLIEN-BESIUL-2mm",(Užs4!H43/1000)*Užs4!L43,0)+(IF(Užs4!J43="KLIEN-BESIUL-2mm",(Užs4!H43/1000)*Užs4!L43,0)))))</f>
        <v>0</v>
      </c>
      <c r="AL4" s="94">
        <f>SUM(IF(Užs4!F43="NE-PL-PVC-04mm",(Užs4!E43/1000)*Užs4!L43,0)+(IF(Užs4!G43="NE-PL-PVC-04mm",(Užs4!E43/1000)*Užs4!L43,0)+(IF(Užs4!I43="NE-PL-PVC-04mm",(Užs4!H43/1000)*Užs4!L43,0)+(IF(Užs4!J43="NE-PL-PVC-04mm",(Užs4!H43/1000)*Užs4!L43,0)))))</f>
        <v>0</v>
      </c>
      <c r="AM4" s="94">
        <f>SUM(IF(Užs4!F43="NE-PL-PVC-06mm",(Užs4!E43/1000)*Užs4!L43,0)+(IF(Užs4!G43="NE-PL-PVC-06mm",(Užs4!E43/1000)*Užs4!L43,0)+(IF(Užs4!I43="NE-PL-PVC-06mm",(Užs4!H43/1000)*Užs4!L43,0)+(IF(Užs4!J43="NE-PL-PVC-06mm",(Užs4!H43/1000)*Užs4!L43,0)))))</f>
        <v>0</v>
      </c>
      <c r="AN4" s="94">
        <f>SUM(IF(Užs4!F43="NE-PL-PVC-08mm",(Užs4!E43/1000)*Užs4!L43,0)+(IF(Užs4!G43="NE-PL-PVC-08mm",(Užs4!E43/1000)*Užs4!L43,0)+(IF(Užs4!I43="NE-PL-PVC-08mm",(Užs4!H43/1000)*Užs4!L43,0)+(IF(Užs4!J43="NE-PL-PVC-08mm",(Užs4!H43/1000)*Užs4!L43,0)))))</f>
        <v>0</v>
      </c>
      <c r="AO4" s="94">
        <f>SUM(IF(Užs4!F43="NE-PL-PVC-1mm",(Užs4!E43/1000)*Užs4!L43,0)+(IF(Užs4!G43="NE-PL-PVC-1mm",(Užs4!E43/1000)*Užs4!L43,0)+(IF(Užs4!I43="NE-PL-PVC-1mm",(Užs4!H43/1000)*Užs4!L43,0)+(IF(Užs4!J43="NE-PL-PVC-1mm",(Užs4!H43/1000)*Užs4!L43,0)))))</f>
        <v>0</v>
      </c>
      <c r="AP4" s="94">
        <f>SUM(IF(Užs4!F43="NE-PL-PVC-2mm",(Užs4!E43/1000)*Užs4!L43,0)+(IF(Užs4!G43="NE-PL-PVC-2mm",(Užs4!E43/1000)*Užs4!L43,0)+(IF(Užs4!I43="NE-PL-PVC-2mm",(Užs4!H43/1000)*Užs4!L43,0)+(IF(Užs4!J43="NE-PL-PVC-2mm",(Užs4!H43/1000)*Užs4!L43,0)))))</f>
        <v>0</v>
      </c>
      <c r="AQ4" s="94">
        <f>SUM(IF(Užs4!F43="NE-PL-PVC-42/2mm",(Užs4!E43/1000)*Užs4!L43,0)+(IF(Užs4!G43="NE-PL-PVC-42/2mm",(Užs4!E43/1000)*Užs4!L43,0)+(IF(Užs4!I43="NE-PL-PVC-42/2mm",(Užs4!H43/1000)*Užs4!L43,0)+(IF(Užs4!J43="NE-PL-PVC-42/2mm",(Užs4!H43/1000)*Užs4!L43,0)))))</f>
        <v>0</v>
      </c>
      <c r="AR4" s="79"/>
    </row>
    <row r="5" spans="1:44" ht="17.100000000000001" customHeight="1">
      <c r="A5" s="79"/>
      <c r="B5" s="233" t="s">
        <v>46</v>
      </c>
      <c r="C5" s="236" t="s">
        <v>429</v>
      </c>
      <c r="D5" s="79"/>
      <c r="E5" s="79"/>
      <c r="F5" s="79"/>
      <c r="G5" s="79"/>
      <c r="H5" s="79"/>
      <c r="I5" s="79"/>
      <c r="J5" s="79"/>
      <c r="K5" s="87">
        <v>4</v>
      </c>
      <c r="L5" s="88">
        <f>Užs4!L44</f>
        <v>0</v>
      </c>
      <c r="M5" s="89">
        <f>(Užs4!E44/1000)*(Užs4!H44/1000)*Užs4!L44</f>
        <v>0</v>
      </c>
      <c r="N5" s="90">
        <f>SUM(IF(Užs4!F44="MEL",(Užs4!E44/1000)*Užs4!L44,0)+(IF(Užs4!G44="MEL",(Užs4!E44/1000)*Užs4!L44,0)+(IF(Užs4!I44="MEL",(Užs4!H44/1000)*Užs4!L44,0)+(IF(Užs4!J44="MEL",(Užs4!H44/1000)*Užs4!L44,0)))))</f>
        <v>0</v>
      </c>
      <c r="O5" s="91">
        <f>SUM(IF(Užs4!F44="MEL-BALTAS",(Užs4!E44/1000)*Užs4!L44,0)+(IF(Užs4!G44="MEL-BALTAS",(Užs4!E44/1000)*Užs4!L44,0)+(IF(Užs4!I44="MEL-BALTAS",(Užs4!H44/1000)*Užs4!L44,0)+(IF(Užs4!J44="MEL-BALTAS",(Užs4!H44/1000)*Užs4!L44,0)))))</f>
        <v>0</v>
      </c>
      <c r="P5" s="91">
        <f>SUM(IF(Užs4!F44="MEL-PILKAS",(Užs4!E44/1000)*Užs4!L44,0)+(IF(Užs4!G44="MEL-PILKAS",(Užs4!E44/1000)*Užs4!L44,0)+(IF(Užs4!I44="MEL-PILKAS",(Užs4!H44/1000)*Užs4!L44,0)+(IF(Užs4!J44="MEL-PILKAS",(Užs4!H44/1000)*Užs4!L44,0)))))</f>
        <v>0</v>
      </c>
      <c r="Q5" s="91">
        <f>SUM(IF(Užs4!F44="MEL-KLIENTO",(Užs4!E44/1000)*Užs4!L44,0)+(IF(Užs4!G44="MEL-KLIENTO",(Užs4!E44/1000)*Užs4!L44,0)+(IF(Užs4!I44="MEL-KLIENTO",(Užs4!H44/1000)*Užs4!L44,0)+(IF(Užs4!J44="MEL-KLIENTO",(Užs4!H44/1000)*Užs4!L44,0)))))</f>
        <v>0</v>
      </c>
      <c r="R5" s="91">
        <f>SUM(IF(Užs4!F44="MEL-NE-PL",(Užs4!E44/1000)*Užs4!L44,0)+(IF(Užs4!G44="MEL-NE-PL",(Užs4!E44/1000)*Užs4!L44,0)+(IF(Užs4!I44="MEL-NE-PL",(Užs4!H44/1000)*Užs4!L44,0)+(IF(Užs4!J44="MEL-NE-PL",(Užs4!H44/1000)*Užs4!L44,0)))))</f>
        <v>0</v>
      </c>
      <c r="S5" s="91">
        <f>SUM(IF(Užs4!F44="MEL-40mm",(Užs4!E44/1000)*Užs4!L44,0)+(IF(Užs4!G44="MEL-40mm",(Užs4!E44/1000)*Užs4!L44,0)+(IF(Užs4!I44="MEL-40mm",(Užs4!H44/1000)*Užs4!L44,0)+(IF(Užs4!J44="MEL-40mm",(Užs4!H44/1000)*Užs4!L44,0)))))</f>
        <v>0</v>
      </c>
      <c r="T5" s="92">
        <f>SUM(IF(Užs4!F44="PVC-04mm",(Užs4!E44/1000)*Užs4!L44,0)+(IF(Užs4!G44="PVC-04mm",(Užs4!E44/1000)*Užs4!L44,0)+(IF(Užs4!I44="PVC-04mm",(Užs4!H44/1000)*Užs4!L44,0)+(IF(Užs4!J44="PVC-04mm",(Užs4!H44/1000)*Užs4!L44,0)))))</f>
        <v>0</v>
      </c>
      <c r="U5" s="92">
        <f>SUM(IF(Užs4!F44="PVC-06mm",(Užs4!E44/1000)*Užs4!L44,0)+(IF(Užs4!G44="PVC-06mm",(Užs4!E44/1000)*Užs4!L44,0)+(IF(Užs4!I44="PVC-06mm",(Užs4!H44/1000)*Užs4!L44,0)+(IF(Užs4!J44="PVC-06mm",(Užs4!H44/1000)*Užs4!L44,0)))))</f>
        <v>0</v>
      </c>
      <c r="V5" s="92">
        <f>SUM(IF(Užs4!F44="PVC-08mm",(Užs4!E44/1000)*Užs4!L44,0)+(IF(Užs4!G44="PVC-08mm",(Užs4!E44/1000)*Užs4!L44,0)+(IF(Užs4!I44="PVC-08mm",(Užs4!H44/1000)*Užs4!L44,0)+(IF(Užs4!J44="PVC-08mm",(Užs4!H44/1000)*Užs4!L44,0)))))</f>
        <v>0</v>
      </c>
      <c r="W5" s="92">
        <f>SUM(IF(Užs4!F44="PVC-1mm",(Užs4!E44/1000)*Užs4!L44,0)+(IF(Užs4!G44="PVC-1mm",(Užs4!E44/1000)*Užs4!L44,0)+(IF(Užs4!I44="PVC-1mm",(Užs4!H44/1000)*Užs4!L44,0)+(IF(Užs4!J44="PVC-1mm",(Užs4!H44/1000)*Užs4!L44,0)))))</f>
        <v>0</v>
      </c>
      <c r="X5" s="92">
        <f>SUM(IF(Užs4!F44="PVC-2mm",(Užs4!E44/1000)*Užs4!L44,0)+(IF(Užs4!G44="PVC-2mm",(Užs4!E44/1000)*Užs4!L44,0)+(IF(Užs4!I44="PVC-2mm",(Užs4!H44/1000)*Užs4!L44,0)+(IF(Užs4!J44="PVC-2mm",(Užs4!H44/1000)*Užs4!L44,0)))))</f>
        <v>0</v>
      </c>
      <c r="Y5" s="92">
        <f>SUM(IF(Užs4!F44="PVC-42/2mm",(Užs4!E44/1000)*Užs4!L44,0)+(IF(Užs4!G44="PVC-42/2mm",(Užs4!E44/1000)*Užs4!L44,0)+(IF(Užs4!I44="PVC-42/2mm",(Užs4!H44/1000)*Užs4!L44,0)+(IF(Užs4!J44="PVC-42/2mm",(Užs4!H44/1000)*Užs4!L44,0)))))</f>
        <v>0</v>
      </c>
      <c r="Z5" s="313">
        <f>SUM(IF(Užs4!F44="BESIULIS-08mm",(Užs4!E44/1000)*Užs4!L44,0)+(IF(Užs4!G44="BESIULIS-08mm",(Užs4!E44/1000)*Užs4!L44,0)+(IF(Užs4!I44="BESIULIS-08mm",(Užs4!H44/1000)*Užs4!L44,0)+(IF(Užs4!J44="BESIULIS-08mm",(Užs4!H44/1000)*Užs4!L44,0)))))</f>
        <v>0</v>
      </c>
      <c r="AA5" s="313">
        <f>SUM(IF(Užs4!F44="BESIULIS-1mm",(Užs4!E44/1000)*Užs4!L44,0)+(IF(Užs4!G44="BESIULIS-1mm",(Užs4!E44/1000)*Užs4!L44,0)+(IF(Užs4!I44="BESIULIS-1mm",(Užs4!H44/1000)*Užs4!L44,0)+(IF(Užs4!J44="BESIULIS-1mm",(Užs4!H44/1000)*Užs4!L44,0)))))</f>
        <v>0</v>
      </c>
      <c r="AB5" s="313">
        <f>SUM(IF(Užs4!F44="BESIULIS-2mm",(Užs4!E44/1000)*Užs4!L44,0)+(IF(Užs4!G44="BESIULIS-2mm",(Užs4!E44/1000)*Užs4!L44,0)+(IF(Užs4!I44="BESIULIS-2mm",(Užs4!H44/1000)*Užs4!L44,0)+(IF(Užs4!J44="BESIULIS-2mm",(Užs4!H44/1000)*Užs4!L44,0)))))</f>
        <v>0</v>
      </c>
      <c r="AC5" s="93">
        <f>SUM(IF(Užs4!F44="KLIEN-PVC-04mm",(Užs4!E44/1000)*Užs4!L44,0)+(IF(Užs4!G44="KLIEN-PVC-04mm",(Užs4!E44/1000)*Užs4!L44,0)+(IF(Užs4!I44="KLIEN-PVC-04mm",(Užs4!H44/1000)*Užs4!L44,0)+(IF(Užs4!J44="KLIEN-PVC-04mm",(Užs4!H44/1000)*Užs4!L44,0)))))</f>
        <v>0</v>
      </c>
      <c r="AD5" s="93">
        <f>SUM(IF(Užs4!F44="KLIEN-PVC-06mm",(Užs4!E44/1000)*Užs4!L44,0)+(IF(Užs4!G44="KLIEN-PVC-06mm",(Užs4!E44/1000)*Užs4!L44,0)+(IF(Užs4!I44="KLIEN-PVC-06mm",(Užs4!H44/1000)*Užs4!L44,0)+(IF(Užs4!J44="KLIEN-PVC-06mm",(Užs4!H44/1000)*Užs4!L44,0)))))</f>
        <v>0</v>
      </c>
      <c r="AE5" s="93">
        <f>SUM(IF(Užs4!F44="KLIEN-PVC-08mm",(Užs4!E44/1000)*Užs4!L44,0)+(IF(Užs4!G44="KLIEN-PVC-08mm",(Užs4!E44/1000)*Užs4!L44,0)+(IF(Užs4!I44="KLIEN-PVC-08mm",(Užs4!H44/1000)*Užs4!L44,0)+(IF(Užs4!J44="KLIEN-PVC-08mm",(Užs4!H44/1000)*Užs4!L44,0)))))</f>
        <v>0</v>
      </c>
      <c r="AF5" s="93">
        <f>SUM(IF(Užs4!F44="KLIEN-PVC-1mm",(Užs4!E44/1000)*Užs4!L44,0)+(IF(Užs4!G44="KLIEN-PVC-1mm",(Užs4!E44/1000)*Užs4!L44,0)+(IF(Užs4!I44="KLIEN-PVC-1mm",(Užs4!H44/1000)*Užs4!L44,0)+(IF(Užs4!J44="KLIEN-PVC-1mm",(Užs4!H44/1000)*Užs4!L44,0)))))</f>
        <v>0</v>
      </c>
      <c r="AG5" s="93">
        <f>SUM(IF(Užs4!F44="KLIEN-PVC-2mm",(Užs4!E44/1000)*Užs4!L44,0)+(IF(Užs4!G44="KLIEN-PVC-2mm",(Užs4!E44/1000)*Užs4!L44,0)+(IF(Užs4!I44="KLIEN-PVC-2mm",(Užs4!H44/1000)*Užs4!L44,0)+(IF(Užs4!J44="KLIEN-PVC-2mm",(Užs4!H44/1000)*Užs4!L44,0)))))</f>
        <v>0</v>
      </c>
      <c r="AH5" s="93">
        <f>SUM(IF(Užs4!F44="KLIEN-PVC-42/2mm",(Užs4!E44/1000)*Užs4!L44,0)+(IF(Užs4!G44="KLIEN-PVC-42/2mm",(Užs4!E44/1000)*Užs4!L44,0)+(IF(Užs4!I44="KLIEN-PVC-42/2mm",(Užs4!H44/1000)*Užs4!L44,0)+(IF(Užs4!J44="KLIEN-PVC-42/2mm",(Užs4!H44/1000)*Užs4!L44,0)))))</f>
        <v>0</v>
      </c>
      <c r="AI5" s="315">
        <f>SUM(IF(Užs4!F44="KLIEN-BESIUL-08mm",(Užs4!E44/1000)*Užs4!L44,0)+(IF(Užs4!G44="KLIEN-BESIUL-08mm",(Užs4!E44/1000)*Užs4!L44,0)+(IF(Užs4!I44="KLIEN-BESIUL-08mm",(Užs4!H44/1000)*Užs4!L44,0)+(IF(Užs4!J44="KLIEN-BESIUL-08mm",(Užs4!H44/1000)*Užs4!L44,0)))))</f>
        <v>0</v>
      </c>
      <c r="AJ5" s="315">
        <f>SUM(IF(Užs4!F44="KLIEN-BESIUL-1mm",(Užs4!E44/1000)*Užs4!L44,0)+(IF(Užs4!G44="KLIEN-BESIUL-1mm",(Užs4!E44/1000)*Užs4!L44,0)+(IF(Užs4!I44="KLIEN-BESIUL-1mm",(Užs4!H44/1000)*Užs4!L44,0)+(IF(Užs4!J44="KLIEN-BESIUL-1mm",(Užs4!H44/1000)*Užs4!L44,0)))))</f>
        <v>0</v>
      </c>
      <c r="AK5" s="315">
        <f>SUM(IF(Užs4!F44="KLIEN-BESIUL-2mm",(Užs4!E44/1000)*Užs4!L44,0)+(IF(Užs4!G44="KLIEN-BESIUL-2mm",(Užs4!E44/1000)*Užs4!L44,0)+(IF(Užs4!I44="KLIEN-BESIUL-2mm",(Užs4!H44/1000)*Užs4!L44,0)+(IF(Užs4!J44="KLIEN-BESIUL-2mm",(Užs4!H44/1000)*Užs4!L44,0)))))</f>
        <v>0</v>
      </c>
      <c r="AL5" s="94">
        <f>SUM(IF(Užs4!F44="NE-PL-PVC-04mm",(Užs4!E44/1000)*Užs4!L44,0)+(IF(Užs4!G44="NE-PL-PVC-04mm",(Užs4!E44/1000)*Užs4!L44,0)+(IF(Užs4!I44="NE-PL-PVC-04mm",(Užs4!H44/1000)*Užs4!L44,0)+(IF(Užs4!J44="NE-PL-PVC-04mm",(Užs4!H44/1000)*Užs4!L44,0)))))</f>
        <v>0</v>
      </c>
      <c r="AM5" s="94">
        <f>SUM(IF(Užs4!F44="NE-PL-PVC-06mm",(Užs4!E44/1000)*Užs4!L44,0)+(IF(Užs4!G44="NE-PL-PVC-06mm",(Užs4!E44/1000)*Užs4!L44,0)+(IF(Užs4!I44="NE-PL-PVC-06mm",(Užs4!H44/1000)*Užs4!L44,0)+(IF(Užs4!J44="NE-PL-PVC-06mm",(Užs4!H44/1000)*Užs4!L44,0)))))</f>
        <v>0</v>
      </c>
      <c r="AN5" s="94">
        <f>SUM(IF(Užs4!F44="NE-PL-PVC-08mm",(Užs4!E44/1000)*Užs4!L44,0)+(IF(Užs4!G44="NE-PL-PVC-08mm",(Užs4!E44/1000)*Užs4!L44,0)+(IF(Užs4!I44="NE-PL-PVC-08mm",(Užs4!H44/1000)*Užs4!L44,0)+(IF(Užs4!J44="NE-PL-PVC-08mm",(Užs4!H44/1000)*Užs4!L44,0)))))</f>
        <v>0</v>
      </c>
      <c r="AO5" s="94">
        <f>SUM(IF(Užs4!F44="NE-PL-PVC-1mm",(Užs4!E44/1000)*Užs4!L44,0)+(IF(Užs4!G44="NE-PL-PVC-1mm",(Užs4!E44/1000)*Užs4!L44,0)+(IF(Užs4!I44="NE-PL-PVC-1mm",(Užs4!H44/1000)*Užs4!L44,0)+(IF(Užs4!J44="NE-PL-PVC-1mm",(Užs4!H44/1000)*Užs4!L44,0)))))</f>
        <v>0</v>
      </c>
      <c r="AP5" s="94">
        <f>SUM(IF(Užs4!F44="NE-PL-PVC-2mm",(Užs4!E44/1000)*Užs4!L44,0)+(IF(Užs4!G44="NE-PL-PVC-2mm",(Užs4!E44/1000)*Užs4!L44,0)+(IF(Užs4!I44="NE-PL-PVC-2mm",(Užs4!H44/1000)*Užs4!L44,0)+(IF(Užs4!J44="NE-PL-PVC-2mm",(Užs4!H44/1000)*Užs4!L44,0)))))</f>
        <v>0</v>
      </c>
      <c r="AQ5" s="94">
        <f>SUM(IF(Užs4!F44="NE-PL-PVC-42/2mm",(Užs4!E44/1000)*Užs4!L44,0)+(IF(Užs4!G44="NE-PL-PVC-42/2mm",(Užs4!E44/1000)*Užs4!L44,0)+(IF(Užs4!I44="NE-PL-PVC-42/2mm",(Užs4!H44/1000)*Užs4!L44,0)+(IF(Užs4!J44="NE-PL-PVC-42/2mm",(Užs4!H44/1000)*Užs4!L44,0)))))</f>
        <v>0</v>
      </c>
      <c r="AR5" s="79"/>
    </row>
    <row r="6" spans="1:44" ht="17.100000000000001" customHeight="1">
      <c r="A6" s="79"/>
      <c r="B6" s="233" t="s">
        <v>48</v>
      </c>
      <c r="C6" s="236" t="s">
        <v>430</v>
      </c>
      <c r="D6" s="79"/>
      <c r="E6" s="79"/>
      <c r="F6" s="79"/>
      <c r="G6" s="79"/>
      <c r="H6" s="79"/>
      <c r="I6" s="79"/>
      <c r="J6" s="79"/>
      <c r="K6" s="87">
        <v>5</v>
      </c>
      <c r="L6" s="88">
        <f>Užs4!L45</f>
        <v>0</v>
      </c>
      <c r="M6" s="89">
        <f>(Užs4!E45/1000)*(Užs4!H45/1000)*Užs4!L45</f>
        <v>0</v>
      </c>
      <c r="N6" s="90">
        <f>SUM(IF(Užs4!F45="MEL",(Užs4!E45/1000)*Užs4!L45,0)+(IF(Užs4!G45="MEL",(Užs4!E45/1000)*Užs4!L45,0)+(IF(Užs4!I45="MEL",(Užs4!H45/1000)*Užs4!L45,0)+(IF(Užs4!J45="MEL",(Užs4!H45/1000)*Užs4!L45,0)))))</f>
        <v>0</v>
      </c>
      <c r="O6" s="91">
        <f>SUM(IF(Užs4!F45="MEL-BALTAS",(Užs4!E45/1000)*Užs4!L45,0)+(IF(Užs4!G45="MEL-BALTAS",(Užs4!E45/1000)*Užs4!L45,0)+(IF(Užs4!I45="MEL-BALTAS",(Užs4!H45/1000)*Užs4!L45,0)+(IF(Užs4!J45="MEL-BALTAS",(Užs4!H45/1000)*Užs4!L45,0)))))</f>
        <v>0</v>
      </c>
      <c r="P6" s="91">
        <f>SUM(IF(Užs4!F45="MEL-PILKAS",(Užs4!E45/1000)*Užs4!L45,0)+(IF(Užs4!G45="MEL-PILKAS",(Užs4!E45/1000)*Užs4!L45,0)+(IF(Užs4!I45="MEL-PILKAS",(Užs4!H45/1000)*Užs4!L45,0)+(IF(Užs4!J45="MEL-PILKAS",(Užs4!H45/1000)*Užs4!L45,0)))))</f>
        <v>0</v>
      </c>
      <c r="Q6" s="91">
        <f>SUM(IF(Užs4!F45="MEL-KLIENTO",(Užs4!E45/1000)*Užs4!L45,0)+(IF(Užs4!G45="MEL-KLIENTO",(Užs4!E45/1000)*Užs4!L45,0)+(IF(Užs4!I45="MEL-KLIENTO",(Užs4!H45/1000)*Užs4!L45,0)+(IF(Užs4!J45="MEL-KLIENTO",(Užs4!H45/1000)*Užs4!L45,0)))))</f>
        <v>0</v>
      </c>
      <c r="R6" s="91">
        <f>SUM(IF(Užs4!F45="MEL-NE-PL",(Užs4!E45/1000)*Užs4!L45,0)+(IF(Užs4!G45="MEL-NE-PL",(Užs4!E45/1000)*Užs4!L45,0)+(IF(Užs4!I45="MEL-NE-PL",(Užs4!H45/1000)*Užs4!L45,0)+(IF(Užs4!J45="MEL-NE-PL",(Užs4!H45/1000)*Užs4!L45,0)))))</f>
        <v>0</v>
      </c>
      <c r="S6" s="91">
        <f>SUM(IF(Užs4!F45="MEL-40mm",(Užs4!E45/1000)*Užs4!L45,0)+(IF(Užs4!G45="MEL-40mm",(Užs4!E45/1000)*Užs4!L45,0)+(IF(Užs4!I45="MEL-40mm",(Užs4!H45/1000)*Užs4!L45,0)+(IF(Užs4!J45="MEL-40mm",(Užs4!H45/1000)*Užs4!L45,0)))))</f>
        <v>0</v>
      </c>
      <c r="T6" s="92">
        <f>SUM(IF(Užs4!F45="PVC-04mm",(Užs4!E45/1000)*Užs4!L45,0)+(IF(Užs4!G45="PVC-04mm",(Užs4!E45/1000)*Užs4!L45,0)+(IF(Užs4!I45="PVC-04mm",(Užs4!H45/1000)*Užs4!L45,0)+(IF(Užs4!J45="PVC-04mm",(Užs4!H45/1000)*Užs4!L45,0)))))</f>
        <v>0</v>
      </c>
      <c r="U6" s="92">
        <f>SUM(IF(Užs4!F45="PVC-06mm",(Užs4!E45/1000)*Užs4!L45,0)+(IF(Užs4!G45="PVC-06mm",(Užs4!E45/1000)*Užs4!L45,0)+(IF(Užs4!I45="PVC-06mm",(Užs4!H45/1000)*Užs4!L45,0)+(IF(Užs4!J45="PVC-06mm",(Užs4!H45/1000)*Užs4!L45,0)))))</f>
        <v>0</v>
      </c>
      <c r="V6" s="92">
        <f>SUM(IF(Užs4!F45="PVC-08mm",(Užs4!E45/1000)*Užs4!L45,0)+(IF(Užs4!G45="PVC-08mm",(Užs4!E45/1000)*Užs4!L45,0)+(IF(Užs4!I45="PVC-08mm",(Užs4!H45/1000)*Užs4!L45,0)+(IF(Užs4!J45="PVC-08mm",(Užs4!H45/1000)*Užs4!L45,0)))))</f>
        <v>0</v>
      </c>
      <c r="W6" s="92">
        <f>SUM(IF(Užs4!F45="PVC-1mm",(Užs4!E45/1000)*Užs4!L45,0)+(IF(Užs4!G45="PVC-1mm",(Užs4!E45/1000)*Užs4!L45,0)+(IF(Užs4!I45="PVC-1mm",(Užs4!H45/1000)*Užs4!L45,0)+(IF(Užs4!J45="PVC-1mm",(Užs4!H45/1000)*Užs4!L45,0)))))</f>
        <v>0</v>
      </c>
      <c r="X6" s="92">
        <f>SUM(IF(Užs4!F45="PVC-2mm",(Užs4!E45/1000)*Užs4!L45,0)+(IF(Užs4!G45="PVC-2mm",(Užs4!E45/1000)*Užs4!L45,0)+(IF(Užs4!I45="PVC-2mm",(Užs4!H45/1000)*Užs4!L45,0)+(IF(Užs4!J45="PVC-2mm",(Užs4!H45/1000)*Užs4!L45,0)))))</f>
        <v>0</v>
      </c>
      <c r="Y6" s="92">
        <f>SUM(IF(Užs4!F45="PVC-42/2mm",(Užs4!E45/1000)*Užs4!L45,0)+(IF(Užs4!G45="PVC-42/2mm",(Užs4!E45/1000)*Užs4!L45,0)+(IF(Užs4!I45="PVC-42/2mm",(Užs4!H45/1000)*Užs4!L45,0)+(IF(Užs4!J45="PVC-42/2mm",(Užs4!H45/1000)*Užs4!L45,0)))))</f>
        <v>0</v>
      </c>
      <c r="Z6" s="313">
        <f>SUM(IF(Užs4!F45="BESIULIS-08mm",(Užs4!E45/1000)*Užs4!L45,0)+(IF(Užs4!G45="BESIULIS-08mm",(Užs4!E45/1000)*Užs4!L45,0)+(IF(Užs4!I45="BESIULIS-08mm",(Užs4!H45/1000)*Užs4!L45,0)+(IF(Užs4!J45="BESIULIS-08mm",(Užs4!H45/1000)*Užs4!L45,0)))))</f>
        <v>0</v>
      </c>
      <c r="AA6" s="313">
        <f>SUM(IF(Užs4!F45="BESIULIS-1mm",(Užs4!E45/1000)*Užs4!L45,0)+(IF(Užs4!G45="BESIULIS-1mm",(Užs4!E45/1000)*Užs4!L45,0)+(IF(Užs4!I45="BESIULIS-1mm",(Užs4!H45/1000)*Užs4!L45,0)+(IF(Užs4!J45="BESIULIS-1mm",(Užs4!H45/1000)*Užs4!L45,0)))))</f>
        <v>0</v>
      </c>
      <c r="AB6" s="313">
        <f>SUM(IF(Užs4!F45="BESIULIS-2mm",(Užs4!E45/1000)*Užs4!L45,0)+(IF(Užs4!G45="BESIULIS-2mm",(Užs4!E45/1000)*Užs4!L45,0)+(IF(Užs4!I45="BESIULIS-2mm",(Užs4!H45/1000)*Užs4!L45,0)+(IF(Užs4!J45="BESIULIS-2mm",(Užs4!H45/1000)*Užs4!L45,0)))))</f>
        <v>0</v>
      </c>
      <c r="AC6" s="93">
        <f>SUM(IF(Užs4!F45="KLIEN-PVC-04mm",(Užs4!E45/1000)*Užs4!L45,0)+(IF(Užs4!G45="KLIEN-PVC-04mm",(Užs4!E45/1000)*Užs4!L45,0)+(IF(Užs4!I45="KLIEN-PVC-04mm",(Užs4!H45/1000)*Užs4!L45,0)+(IF(Užs4!J45="KLIEN-PVC-04mm",(Užs4!H45/1000)*Užs4!L45,0)))))</f>
        <v>0</v>
      </c>
      <c r="AD6" s="93">
        <f>SUM(IF(Užs4!F45="KLIEN-PVC-06mm",(Užs4!E45/1000)*Užs4!L45,0)+(IF(Užs4!G45="KLIEN-PVC-06mm",(Užs4!E45/1000)*Užs4!L45,0)+(IF(Užs4!I45="KLIEN-PVC-06mm",(Užs4!H45/1000)*Užs4!L45,0)+(IF(Užs4!J45="KLIEN-PVC-06mm",(Užs4!H45/1000)*Užs4!L45,0)))))</f>
        <v>0</v>
      </c>
      <c r="AE6" s="93">
        <f>SUM(IF(Užs4!F45="KLIEN-PVC-08mm",(Užs4!E45/1000)*Užs4!L45,0)+(IF(Užs4!G45="KLIEN-PVC-08mm",(Užs4!E45/1000)*Užs4!L45,0)+(IF(Užs4!I45="KLIEN-PVC-08mm",(Užs4!H45/1000)*Užs4!L45,0)+(IF(Užs4!J45="KLIEN-PVC-08mm",(Užs4!H45/1000)*Užs4!L45,0)))))</f>
        <v>0</v>
      </c>
      <c r="AF6" s="93">
        <f>SUM(IF(Užs4!F45="KLIEN-PVC-1mm",(Užs4!E45/1000)*Užs4!L45,0)+(IF(Užs4!G45="KLIEN-PVC-1mm",(Užs4!E45/1000)*Užs4!L45,0)+(IF(Užs4!I45="KLIEN-PVC-1mm",(Užs4!H45/1000)*Užs4!L45,0)+(IF(Užs4!J45="KLIEN-PVC-1mm",(Užs4!H45/1000)*Užs4!L45,0)))))</f>
        <v>0</v>
      </c>
      <c r="AG6" s="93">
        <f>SUM(IF(Užs4!F45="KLIEN-PVC-2mm",(Užs4!E45/1000)*Užs4!L45,0)+(IF(Užs4!G45="KLIEN-PVC-2mm",(Užs4!E45/1000)*Užs4!L45,0)+(IF(Užs4!I45="KLIEN-PVC-2mm",(Užs4!H45/1000)*Užs4!L45,0)+(IF(Užs4!J45="KLIEN-PVC-2mm",(Užs4!H45/1000)*Užs4!L45,0)))))</f>
        <v>0</v>
      </c>
      <c r="AH6" s="93">
        <f>SUM(IF(Užs4!F45="KLIEN-PVC-42/2mm",(Užs4!E45/1000)*Užs4!L45,0)+(IF(Užs4!G45="KLIEN-PVC-42/2mm",(Užs4!E45/1000)*Užs4!L45,0)+(IF(Užs4!I45="KLIEN-PVC-42/2mm",(Užs4!H45/1000)*Užs4!L45,0)+(IF(Užs4!J45="KLIEN-PVC-42/2mm",(Užs4!H45/1000)*Užs4!L45,0)))))</f>
        <v>0</v>
      </c>
      <c r="AI6" s="315">
        <f>SUM(IF(Užs4!F45="KLIEN-BESIUL-08mm",(Užs4!E45/1000)*Užs4!L45,0)+(IF(Užs4!G45="KLIEN-BESIUL-08mm",(Užs4!E45/1000)*Užs4!L45,0)+(IF(Užs4!I45="KLIEN-BESIUL-08mm",(Užs4!H45/1000)*Užs4!L45,0)+(IF(Užs4!J45="KLIEN-BESIUL-08mm",(Užs4!H45/1000)*Užs4!L45,0)))))</f>
        <v>0</v>
      </c>
      <c r="AJ6" s="315">
        <f>SUM(IF(Užs4!F45="KLIEN-BESIUL-1mm",(Užs4!E45/1000)*Užs4!L45,0)+(IF(Užs4!G45="KLIEN-BESIUL-1mm",(Užs4!E45/1000)*Užs4!L45,0)+(IF(Užs4!I45="KLIEN-BESIUL-1mm",(Užs4!H45/1000)*Užs4!L45,0)+(IF(Užs4!J45="KLIEN-BESIUL-1mm",(Užs4!H45/1000)*Užs4!L45,0)))))</f>
        <v>0</v>
      </c>
      <c r="AK6" s="315">
        <f>SUM(IF(Užs4!F45="KLIEN-BESIUL-2mm",(Užs4!E45/1000)*Užs4!L45,0)+(IF(Užs4!G45="KLIEN-BESIUL-2mm",(Užs4!E45/1000)*Užs4!L45,0)+(IF(Užs4!I45="KLIEN-BESIUL-2mm",(Užs4!H45/1000)*Užs4!L45,0)+(IF(Užs4!J45="KLIEN-BESIUL-2mm",(Užs4!H45/1000)*Užs4!L45,0)))))</f>
        <v>0</v>
      </c>
      <c r="AL6" s="94">
        <f>SUM(IF(Užs4!F45="NE-PL-PVC-04mm",(Užs4!E45/1000)*Užs4!L45,0)+(IF(Užs4!G45="NE-PL-PVC-04mm",(Užs4!E45/1000)*Užs4!L45,0)+(IF(Užs4!I45="NE-PL-PVC-04mm",(Užs4!H45/1000)*Užs4!L45,0)+(IF(Užs4!J45="NE-PL-PVC-04mm",(Užs4!H45/1000)*Užs4!L45,0)))))</f>
        <v>0</v>
      </c>
      <c r="AM6" s="94">
        <f>SUM(IF(Užs4!F45="NE-PL-PVC-06mm",(Užs4!E45/1000)*Užs4!L45,0)+(IF(Užs4!G45="NE-PL-PVC-06mm",(Užs4!E45/1000)*Užs4!L45,0)+(IF(Užs4!I45="NE-PL-PVC-06mm",(Užs4!H45/1000)*Užs4!L45,0)+(IF(Užs4!J45="NE-PL-PVC-06mm",(Užs4!H45/1000)*Užs4!L45,0)))))</f>
        <v>0</v>
      </c>
      <c r="AN6" s="94">
        <f>SUM(IF(Užs4!F45="NE-PL-PVC-08mm",(Užs4!E45/1000)*Užs4!L45,0)+(IF(Užs4!G45="NE-PL-PVC-08mm",(Užs4!E45/1000)*Užs4!L45,0)+(IF(Užs4!I45="NE-PL-PVC-08mm",(Užs4!H45/1000)*Užs4!L45,0)+(IF(Užs4!J45="NE-PL-PVC-08mm",(Užs4!H45/1000)*Užs4!L45,0)))))</f>
        <v>0</v>
      </c>
      <c r="AO6" s="94">
        <f>SUM(IF(Užs4!F45="NE-PL-PVC-1mm",(Užs4!E45/1000)*Užs4!L45,0)+(IF(Užs4!G45="NE-PL-PVC-1mm",(Užs4!E45/1000)*Užs4!L45,0)+(IF(Užs4!I45="NE-PL-PVC-1mm",(Užs4!H45/1000)*Užs4!L45,0)+(IF(Užs4!J45="NE-PL-PVC-1mm",(Užs4!H45/1000)*Užs4!L45,0)))))</f>
        <v>0</v>
      </c>
      <c r="AP6" s="94">
        <f>SUM(IF(Užs4!F45="NE-PL-PVC-2mm",(Užs4!E45/1000)*Užs4!L45,0)+(IF(Užs4!G45="NE-PL-PVC-2mm",(Užs4!E45/1000)*Užs4!L45,0)+(IF(Užs4!I45="NE-PL-PVC-2mm",(Užs4!H45/1000)*Užs4!L45,0)+(IF(Užs4!J45="NE-PL-PVC-2mm",(Užs4!H45/1000)*Užs4!L45,0)))))</f>
        <v>0</v>
      </c>
      <c r="AQ6" s="94">
        <f>SUM(IF(Užs4!F45="NE-PL-PVC-42/2mm",(Užs4!E45/1000)*Užs4!L45,0)+(IF(Užs4!G45="NE-PL-PVC-42/2mm",(Užs4!E45/1000)*Užs4!L45,0)+(IF(Užs4!I45="NE-PL-PVC-42/2mm",(Užs4!H45/1000)*Užs4!L45,0)+(IF(Užs4!J45="NE-PL-PVC-42/2mm",(Užs4!H45/1000)*Užs4!L45,0)))))</f>
        <v>0</v>
      </c>
      <c r="AR6" s="79"/>
    </row>
    <row r="7" spans="1:44" ht="17.100000000000001" customHeight="1">
      <c r="A7" s="79"/>
      <c r="B7" s="233" t="s">
        <v>50</v>
      </c>
      <c r="C7" s="236" t="s">
        <v>431</v>
      </c>
      <c r="D7" s="79"/>
      <c r="E7" s="79"/>
      <c r="F7" s="79"/>
      <c r="G7" s="79"/>
      <c r="H7" s="79"/>
      <c r="I7" s="79"/>
      <c r="J7" s="79"/>
      <c r="K7" s="87">
        <v>6</v>
      </c>
      <c r="L7" s="88">
        <f>Užs4!L46</f>
        <v>0</v>
      </c>
      <c r="M7" s="89">
        <f>(Užs4!E46/1000)*(Užs4!H46/1000)*Užs4!L46</f>
        <v>0</v>
      </c>
      <c r="N7" s="90">
        <f>SUM(IF(Užs4!F46="MEL",(Užs4!E46/1000)*Užs4!L46,0)+(IF(Užs4!G46="MEL",(Užs4!E46/1000)*Užs4!L46,0)+(IF(Užs4!I46="MEL",(Užs4!H46/1000)*Užs4!L46,0)+(IF(Užs4!J46="MEL",(Užs4!H46/1000)*Užs4!L46,0)))))</f>
        <v>0</v>
      </c>
      <c r="O7" s="91">
        <f>SUM(IF(Užs4!F46="MEL-BALTAS",(Užs4!E46/1000)*Užs4!L46,0)+(IF(Užs4!G46="MEL-BALTAS",(Užs4!E46/1000)*Užs4!L46,0)+(IF(Užs4!I46="MEL-BALTAS",(Užs4!H46/1000)*Užs4!L46,0)+(IF(Užs4!J46="MEL-BALTAS",(Užs4!H46/1000)*Užs4!L46,0)))))</f>
        <v>0</v>
      </c>
      <c r="P7" s="91">
        <f>SUM(IF(Užs4!F46="MEL-PILKAS",(Užs4!E46/1000)*Užs4!L46,0)+(IF(Užs4!G46="MEL-PILKAS",(Užs4!E46/1000)*Užs4!L46,0)+(IF(Užs4!I46="MEL-PILKAS",(Užs4!H46/1000)*Užs4!L46,0)+(IF(Užs4!J46="MEL-PILKAS",(Užs4!H46/1000)*Užs4!L46,0)))))</f>
        <v>0</v>
      </c>
      <c r="Q7" s="91">
        <f>SUM(IF(Užs4!F46="MEL-KLIENTO",(Užs4!E46/1000)*Užs4!L46,0)+(IF(Užs4!G46="MEL-KLIENTO",(Užs4!E46/1000)*Užs4!L46,0)+(IF(Užs4!I46="MEL-KLIENTO",(Užs4!H46/1000)*Užs4!L46,0)+(IF(Užs4!J46="MEL-KLIENTO",(Užs4!H46/1000)*Užs4!L46,0)))))</f>
        <v>0</v>
      </c>
      <c r="R7" s="91">
        <f>SUM(IF(Užs4!F46="MEL-NE-PL",(Užs4!E46/1000)*Užs4!L46,0)+(IF(Užs4!G46="MEL-NE-PL",(Užs4!E46/1000)*Užs4!L46,0)+(IF(Užs4!I46="MEL-NE-PL",(Užs4!H46/1000)*Užs4!L46,0)+(IF(Užs4!J46="MEL-NE-PL",(Užs4!H46/1000)*Užs4!L46,0)))))</f>
        <v>0</v>
      </c>
      <c r="S7" s="91">
        <f>SUM(IF(Užs4!F46="MEL-40mm",(Užs4!E46/1000)*Užs4!L46,0)+(IF(Užs4!G46="MEL-40mm",(Užs4!E46/1000)*Užs4!L46,0)+(IF(Užs4!I46="MEL-40mm",(Užs4!H46/1000)*Užs4!L46,0)+(IF(Užs4!J46="MEL-40mm",(Užs4!H46/1000)*Užs4!L46,0)))))</f>
        <v>0</v>
      </c>
      <c r="T7" s="92">
        <f>SUM(IF(Užs4!F46="PVC-04mm",(Užs4!E46/1000)*Užs4!L46,0)+(IF(Užs4!G46="PVC-04mm",(Užs4!E46/1000)*Užs4!L46,0)+(IF(Užs4!I46="PVC-04mm",(Užs4!H46/1000)*Užs4!L46,0)+(IF(Užs4!J46="PVC-04mm",(Užs4!H46/1000)*Užs4!L46,0)))))</f>
        <v>0</v>
      </c>
      <c r="U7" s="92">
        <f>SUM(IF(Užs4!F46="PVC-06mm",(Užs4!E46/1000)*Užs4!L46,0)+(IF(Užs4!G46="PVC-06mm",(Užs4!E46/1000)*Užs4!L46,0)+(IF(Užs4!I46="PVC-06mm",(Užs4!H46/1000)*Užs4!L46,0)+(IF(Užs4!J46="PVC-06mm",(Užs4!H46/1000)*Užs4!L46,0)))))</f>
        <v>0</v>
      </c>
      <c r="V7" s="92">
        <f>SUM(IF(Užs4!F46="PVC-08mm",(Užs4!E46/1000)*Užs4!L46,0)+(IF(Užs4!G46="PVC-08mm",(Užs4!E46/1000)*Užs4!L46,0)+(IF(Užs4!I46="PVC-08mm",(Užs4!H46/1000)*Užs4!L46,0)+(IF(Užs4!J46="PVC-08mm",(Užs4!H46/1000)*Užs4!L46,0)))))</f>
        <v>0</v>
      </c>
      <c r="W7" s="92">
        <f>SUM(IF(Užs4!F46="PVC-1mm",(Užs4!E46/1000)*Užs4!L46,0)+(IF(Užs4!G46="PVC-1mm",(Užs4!E46/1000)*Užs4!L46,0)+(IF(Užs4!I46="PVC-1mm",(Užs4!H46/1000)*Užs4!L46,0)+(IF(Užs4!J46="PVC-1mm",(Užs4!H46/1000)*Užs4!L46,0)))))</f>
        <v>0</v>
      </c>
      <c r="X7" s="92">
        <f>SUM(IF(Užs4!F46="PVC-2mm",(Užs4!E46/1000)*Užs4!L46,0)+(IF(Užs4!G46="PVC-2mm",(Užs4!E46/1000)*Užs4!L46,0)+(IF(Užs4!I46="PVC-2mm",(Užs4!H46/1000)*Užs4!L46,0)+(IF(Užs4!J46="PVC-2mm",(Užs4!H46/1000)*Užs4!L46,0)))))</f>
        <v>0</v>
      </c>
      <c r="Y7" s="92">
        <f>SUM(IF(Užs4!F46="PVC-42/2mm",(Užs4!E46/1000)*Užs4!L46,0)+(IF(Užs4!G46="PVC-42/2mm",(Užs4!E46/1000)*Užs4!L46,0)+(IF(Užs4!I46="PVC-42/2mm",(Užs4!H46/1000)*Užs4!L46,0)+(IF(Užs4!J46="PVC-42/2mm",(Užs4!H46/1000)*Užs4!L46,0)))))</f>
        <v>0</v>
      </c>
      <c r="Z7" s="313">
        <f>SUM(IF(Užs4!F46="BESIULIS-08mm",(Užs4!E46/1000)*Užs4!L46,0)+(IF(Užs4!G46="BESIULIS-08mm",(Užs4!E46/1000)*Užs4!L46,0)+(IF(Užs4!I46="BESIULIS-08mm",(Užs4!H46/1000)*Užs4!L46,0)+(IF(Užs4!J46="BESIULIS-08mm",(Užs4!H46/1000)*Užs4!L46,0)))))</f>
        <v>0</v>
      </c>
      <c r="AA7" s="313">
        <f>SUM(IF(Užs4!F46="BESIULIS-1mm",(Užs4!E46/1000)*Užs4!L46,0)+(IF(Užs4!G46="BESIULIS-1mm",(Užs4!E46/1000)*Užs4!L46,0)+(IF(Užs4!I46="BESIULIS-1mm",(Užs4!H46/1000)*Užs4!L46,0)+(IF(Užs4!J46="BESIULIS-1mm",(Užs4!H46/1000)*Užs4!L46,0)))))</f>
        <v>0</v>
      </c>
      <c r="AB7" s="313">
        <f>SUM(IF(Užs4!F46="BESIULIS-2mm",(Užs4!E46/1000)*Užs4!L46,0)+(IF(Užs4!G46="BESIULIS-2mm",(Užs4!E46/1000)*Užs4!L46,0)+(IF(Užs4!I46="BESIULIS-2mm",(Užs4!H46/1000)*Užs4!L46,0)+(IF(Užs4!J46="BESIULIS-2mm",(Užs4!H46/1000)*Užs4!L46,0)))))</f>
        <v>0</v>
      </c>
      <c r="AC7" s="93">
        <f>SUM(IF(Užs4!F46="KLIEN-PVC-04mm",(Užs4!E46/1000)*Užs4!L46,0)+(IF(Užs4!G46="KLIEN-PVC-04mm",(Užs4!E46/1000)*Užs4!L46,0)+(IF(Užs4!I46="KLIEN-PVC-04mm",(Užs4!H46/1000)*Užs4!L46,0)+(IF(Užs4!J46="KLIEN-PVC-04mm",(Užs4!H46/1000)*Užs4!L46,0)))))</f>
        <v>0</v>
      </c>
      <c r="AD7" s="93">
        <f>SUM(IF(Užs4!F46="KLIEN-PVC-06mm",(Užs4!E46/1000)*Užs4!L46,0)+(IF(Užs4!G46="KLIEN-PVC-06mm",(Užs4!E46/1000)*Užs4!L46,0)+(IF(Užs4!I46="KLIEN-PVC-06mm",(Užs4!H46/1000)*Užs4!L46,0)+(IF(Užs4!J46="KLIEN-PVC-06mm",(Užs4!H46/1000)*Užs4!L46,0)))))</f>
        <v>0</v>
      </c>
      <c r="AE7" s="93">
        <f>SUM(IF(Užs4!F46="KLIEN-PVC-08mm",(Užs4!E46/1000)*Užs4!L46,0)+(IF(Užs4!G46="KLIEN-PVC-08mm",(Užs4!E46/1000)*Užs4!L46,0)+(IF(Užs4!I46="KLIEN-PVC-08mm",(Užs4!H46/1000)*Užs4!L46,0)+(IF(Užs4!J46="KLIEN-PVC-08mm",(Užs4!H46/1000)*Užs4!L46,0)))))</f>
        <v>0</v>
      </c>
      <c r="AF7" s="93">
        <f>SUM(IF(Užs4!F46="KLIEN-PVC-1mm",(Užs4!E46/1000)*Užs4!L46,0)+(IF(Užs4!G46="KLIEN-PVC-1mm",(Užs4!E46/1000)*Užs4!L46,0)+(IF(Užs4!I46="KLIEN-PVC-1mm",(Užs4!H46/1000)*Užs4!L46,0)+(IF(Užs4!J46="KLIEN-PVC-1mm",(Užs4!H46/1000)*Užs4!L46,0)))))</f>
        <v>0</v>
      </c>
      <c r="AG7" s="93">
        <f>SUM(IF(Užs4!F46="KLIEN-PVC-2mm",(Užs4!E46/1000)*Užs4!L46,0)+(IF(Užs4!G46="KLIEN-PVC-2mm",(Užs4!E46/1000)*Užs4!L46,0)+(IF(Užs4!I46="KLIEN-PVC-2mm",(Užs4!H46/1000)*Užs4!L46,0)+(IF(Užs4!J46="KLIEN-PVC-2mm",(Užs4!H46/1000)*Užs4!L46,0)))))</f>
        <v>0</v>
      </c>
      <c r="AH7" s="93">
        <f>SUM(IF(Užs4!F46="KLIEN-PVC-42/2mm",(Užs4!E46/1000)*Užs4!L46,0)+(IF(Užs4!G46="KLIEN-PVC-42/2mm",(Užs4!E46/1000)*Užs4!L46,0)+(IF(Užs4!I46="KLIEN-PVC-42/2mm",(Užs4!H46/1000)*Užs4!L46,0)+(IF(Užs4!J46="KLIEN-PVC-42/2mm",(Užs4!H46/1000)*Užs4!L46,0)))))</f>
        <v>0</v>
      </c>
      <c r="AI7" s="315">
        <f>SUM(IF(Užs4!F46="KLIEN-BESIUL-08mm",(Užs4!E46/1000)*Užs4!L46,0)+(IF(Užs4!G46="KLIEN-BESIUL-08mm",(Užs4!E46/1000)*Užs4!L46,0)+(IF(Užs4!I46="KLIEN-BESIUL-08mm",(Užs4!H46/1000)*Užs4!L46,0)+(IF(Užs4!J46="KLIEN-BESIUL-08mm",(Užs4!H46/1000)*Užs4!L46,0)))))</f>
        <v>0</v>
      </c>
      <c r="AJ7" s="315">
        <f>SUM(IF(Užs4!F46="KLIEN-BESIUL-1mm",(Užs4!E46/1000)*Užs4!L46,0)+(IF(Užs4!G46="KLIEN-BESIUL-1mm",(Užs4!E46/1000)*Užs4!L46,0)+(IF(Užs4!I46="KLIEN-BESIUL-1mm",(Užs4!H46/1000)*Užs4!L46,0)+(IF(Užs4!J46="KLIEN-BESIUL-1mm",(Užs4!H46/1000)*Užs4!L46,0)))))</f>
        <v>0</v>
      </c>
      <c r="AK7" s="315">
        <f>SUM(IF(Užs4!F46="KLIEN-BESIUL-2mm",(Užs4!E46/1000)*Užs4!L46,0)+(IF(Užs4!G46="KLIEN-BESIUL-2mm",(Užs4!E46/1000)*Užs4!L46,0)+(IF(Užs4!I46="KLIEN-BESIUL-2mm",(Užs4!H46/1000)*Užs4!L46,0)+(IF(Užs4!J46="KLIEN-BESIUL-2mm",(Užs4!H46/1000)*Užs4!L46,0)))))</f>
        <v>0</v>
      </c>
      <c r="AL7" s="94">
        <f>SUM(IF(Užs4!F46="NE-PL-PVC-04mm",(Užs4!E46/1000)*Užs4!L46,0)+(IF(Užs4!G46="NE-PL-PVC-04mm",(Užs4!E46/1000)*Užs4!L46,0)+(IF(Užs4!I46="NE-PL-PVC-04mm",(Užs4!H46/1000)*Užs4!L46,0)+(IF(Užs4!J46="NE-PL-PVC-04mm",(Užs4!H46/1000)*Užs4!L46,0)))))</f>
        <v>0</v>
      </c>
      <c r="AM7" s="94">
        <f>SUM(IF(Užs4!F46="NE-PL-PVC-06mm",(Užs4!E46/1000)*Užs4!L46,0)+(IF(Užs4!G46="NE-PL-PVC-06mm",(Užs4!E46/1000)*Užs4!L46,0)+(IF(Užs4!I46="NE-PL-PVC-06mm",(Užs4!H46/1000)*Užs4!L46,0)+(IF(Užs4!J46="NE-PL-PVC-06mm",(Užs4!H46/1000)*Užs4!L46,0)))))</f>
        <v>0</v>
      </c>
      <c r="AN7" s="94">
        <f>SUM(IF(Užs4!F46="NE-PL-PVC-08mm",(Užs4!E46/1000)*Užs4!L46,0)+(IF(Užs4!G46="NE-PL-PVC-08mm",(Užs4!E46/1000)*Užs4!L46,0)+(IF(Užs4!I46="NE-PL-PVC-08mm",(Užs4!H46/1000)*Užs4!L46,0)+(IF(Užs4!J46="NE-PL-PVC-08mm",(Užs4!H46/1000)*Užs4!L46,0)))))</f>
        <v>0</v>
      </c>
      <c r="AO7" s="94">
        <f>SUM(IF(Užs4!F46="NE-PL-PVC-1mm",(Užs4!E46/1000)*Užs4!L46,0)+(IF(Užs4!G46="NE-PL-PVC-1mm",(Užs4!E46/1000)*Užs4!L46,0)+(IF(Užs4!I46="NE-PL-PVC-1mm",(Užs4!H46/1000)*Užs4!L46,0)+(IF(Užs4!J46="NE-PL-PVC-1mm",(Užs4!H46/1000)*Užs4!L46,0)))))</f>
        <v>0</v>
      </c>
      <c r="AP7" s="94">
        <f>SUM(IF(Užs4!F46="NE-PL-PVC-2mm",(Užs4!E46/1000)*Užs4!L46,0)+(IF(Užs4!G46="NE-PL-PVC-2mm",(Užs4!E46/1000)*Užs4!L46,0)+(IF(Užs4!I46="NE-PL-PVC-2mm",(Užs4!H46/1000)*Užs4!L46,0)+(IF(Užs4!J46="NE-PL-PVC-2mm",(Užs4!H46/1000)*Užs4!L46,0)))))</f>
        <v>0</v>
      </c>
      <c r="AQ7" s="94">
        <f>SUM(IF(Užs4!F46="NE-PL-PVC-42/2mm",(Užs4!E46/1000)*Užs4!L46,0)+(IF(Užs4!G46="NE-PL-PVC-42/2mm",(Užs4!E46/1000)*Užs4!L46,0)+(IF(Užs4!I46="NE-PL-PVC-42/2mm",(Užs4!H46/1000)*Užs4!L46,0)+(IF(Užs4!J46="NE-PL-PVC-42/2mm",(Užs4!H46/1000)*Užs4!L46,0)))))</f>
        <v>0</v>
      </c>
      <c r="AR7" s="79"/>
    </row>
    <row r="8" spans="1:44" ht="17.100000000000001" customHeight="1">
      <c r="A8" s="79"/>
      <c r="B8" s="233" t="s">
        <v>726</v>
      </c>
      <c r="C8" s="236" t="s">
        <v>729</v>
      </c>
      <c r="D8" s="79"/>
      <c r="E8" s="79"/>
      <c r="F8" s="79"/>
      <c r="G8" s="79"/>
      <c r="H8" s="79"/>
      <c r="I8" s="79"/>
      <c r="J8" s="79"/>
      <c r="K8" s="87">
        <v>7</v>
      </c>
      <c r="L8" s="88">
        <f>Užs4!L47</f>
        <v>0</v>
      </c>
      <c r="M8" s="89">
        <f>(Užs4!E47/1000)*(Užs4!H47/1000)*Užs4!L47</f>
        <v>0</v>
      </c>
      <c r="N8" s="90">
        <f>SUM(IF(Užs4!F47="MEL",(Užs4!E47/1000)*Užs4!L47,0)+(IF(Užs4!G47="MEL",(Užs4!E47/1000)*Užs4!L47,0)+(IF(Užs4!I47="MEL",(Užs4!H47/1000)*Užs4!L47,0)+(IF(Užs4!J47="MEL",(Užs4!H47/1000)*Užs4!L47,0)))))</f>
        <v>0</v>
      </c>
      <c r="O8" s="91">
        <f>SUM(IF(Užs4!F47="MEL-BALTAS",(Užs4!E47/1000)*Užs4!L47,0)+(IF(Užs4!G47="MEL-BALTAS",(Užs4!E47/1000)*Užs4!L47,0)+(IF(Užs4!I47="MEL-BALTAS",(Užs4!H47/1000)*Užs4!L47,0)+(IF(Užs4!J47="MEL-BALTAS",(Užs4!H47/1000)*Užs4!L47,0)))))</f>
        <v>0</v>
      </c>
      <c r="P8" s="91">
        <f>SUM(IF(Užs4!F47="MEL-PILKAS",(Užs4!E47/1000)*Užs4!L47,0)+(IF(Užs4!G47="MEL-PILKAS",(Užs4!E47/1000)*Užs4!L47,0)+(IF(Užs4!I47="MEL-PILKAS",(Užs4!H47/1000)*Užs4!L47,0)+(IF(Užs4!J47="MEL-PILKAS",(Užs4!H47/1000)*Užs4!L47,0)))))</f>
        <v>0</v>
      </c>
      <c r="Q8" s="91">
        <f>SUM(IF(Užs4!F47="MEL-KLIENTO",(Užs4!E47/1000)*Užs4!L47,0)+(IF(Užs4!G47="MEL-KLIENTO",(Užs4!E47/1000)*Užs4!L47,0)+(IF(Užs4!I47="MEL-KLIENTO",(Užs4!H47/1000)*Užs4!L47,0)+(IF(Užs4!J47="MEL-KLIENTO",(Užs4!H47/1000)*Užs4!L47,0)))))</f>
        <v>0</v>
      </c>
      <c r="R8" s="91">
        <f>SUM(IF(Užs4!F47="MEL-NE-PL",(Užs4!E47/1000)*Užs4!L47,0)+(IF(Užs4!G47="MEL-NE-PL",(Užs4!E47/1000)*Užs4!L47,0)+(IF(Užs4!I47="MEL-NE-PL",(Užs4!H47/1000)*Užs4!L47,0)+(IF(Užs4!J47="MEL-NE-PL",(Užs4!H47/1000)*Užs4!L47,0)))))</f>
        <v>0</v>
      </c>
      <c r="S8" s="91">
        <f>SUM(IF(Užs4!F47="MEL-40mm",(Užs4!E47/1000)*Užs4!L47,0)+(IF(Užs4!G47="MEL-40mm",(Užs4!E47/1000)*Užs4!L47,0)+(IF(Užs4!I47="MEL-40mm",(Užs4!H47/1000)*Užs4!L47,0)+(IF(Užs4!J47="MEL-40mm",(Užs4!H47/1000)*Užs4!L47,0)))))</f>
        <v>0</v>
      </c>
      <c r="T8" s="92">
        <f>SUM(IF(Užs4!F47="PVC-04mm",(Užs4!E47/1000)*Užs4!L47,0)+(IF(Užs4!G47="PVC-04mm",(Užs4!E47/1000)*Užs4!L47,0)+(IF(Užs4!I47="PVC-04mm",(Užs4!H47/1000)*Užs4!L47,0)+(IF(Užs4!J47="PVC-04mm",(Užs4!H47/1000)*Užs4!L47,0)))))</f>
        <v>0</v>
      </c>
      <c r="U8" s="92">
        <f>SUM(IF(Užs4!F47="PVC-06mm",(Užs4!E47/1000)*Užs4!L47,0)+(IF(Užs4!G47="PVC-06mm",(Užs4!E47/1000)*Užs4!L47,0)+(IF(Užs4!I47="PVC-06mm",(Užs4!H47/1000)*Užs4!L47,0)+(IF(Užs4!J47="PVC-06mm",(Užs4!H47/1000)*Užs4!L47,0)))))</f>
        <v>0</v>
      </c>
      <c r="V8" s="92">
        <f>SUM(IF(Užs4!F47="PVC-08mm",(Užs4!E47/1000)*Užs4!L47,0)+(IF(Užs4!G47="PVC-08mm",(Užs4!E47/1000)*Užs4!L47,0)+(IF(Užs4!I47="PVC-08mm",(Užs4!H47/1000)*Užs4!L47,0)+(IF(Užs4!J47="PVC-08mm",(Užs4!H47/1000)*Užs4!L47,0)))))</f>
        <v>0</v>
      </c>
      <c r="W8" s="92">
        <f>SUM(IF(Užs4!F47="PVC-1mm",(Užs4!E47/1000)*Užs4!L47,0)+(IF(Užs4!G47="PVC-1mm",(Užs4!E47/1000)*Užs4!L47,0)+(IF(Užs4!I47="PVC-1mm",(Užs4!H47/1000)*Užs4!L47,0)+(IF(Užs4!J47="PVC-1mm",(Užs4!H47/1000)*Užs4!L47,0)))))</f>
        <v>0</v>
      </c>
      <c r="X8" s="92">
        <f>SUM(IF(Užs4!F47="PVC-2mm",(Užs4!E47/1000)*Užs4!L47,0)+(IF(Užs4!G47="PVC-2mm",(Užs4!E47/1000)*Užs4!L47,0)+(IF(Užs4!I47="PVC-2mm",(Užs4!H47/1000)*Užs4!L47,0)+(IF(Užs4!J47="PVC-2mm",(Užs4!H47/1000)*Užs4!L47,0)))))</f>
        <v>0</v>
      </c>
      <c r="Y8" s="92">
        <f>SUM(IF(Užs4!F47="PVC-42/2mm",(Užs4!E47/1000)*Užs4!L47,0)+(IF(Užs4!G47="PVC-42/2mm",(Užs4!E47/1000)*Užs4!L47,0)+(IF(Užs4!I47="PVC-42/2mm",(Užs4!H47/1000)*Užs4!L47,0)+(IF(Užs4!J47="PVC-42/2mm",(Užs4!H47/1000)*Užs4!L47,0)))))</f>
        <v>0</v>
      </c>
      <c r="Z8" s="313">
        <f>SUM(IF(Užs4!F47="BESIULIS-08mm",(Užs4!E47/1000)*Užs4!L47,0)+(IF(Užs4!G47="BESIULIS-08mm",(Užs4!E47/1000)*Užs4!L47,0)+(IF(Užs4!I47="BESIULIS-08mm",(Užs4!H47/1000)*Užs4!L47,0)+(IF(Užs4!J47="BESIULIS-08mm",(Užs4!H47/1000)*Užs4!L47,0)))))</f>
        <v>0</v>
      </c>
      <c r="AA8" s="313">
        <f>SUM(IF(Užs4!F47="BESIULIS-1mm",(Užs4!E47/1000)*Užs4!L47,0)+(IF(Užs4!G47="BESIULIS-1mm",(Užs4!E47/1000)*Užs4!L47,0)+(IF(Užs4!I47="BESIULIS-1mm",(Užs4!H47/1000)*Užs4!L47,0)+(IF(Užs4!J47="BESIULIS-1mm",(Užs4!H47/1000)*Užs4!L47,0)))))</f>
        <v>0</v>
      </c>
      <c r="AB8" s="313">
        <f>SUM(IF(Užs4!F47="BESIULIS-2mm",(Užs4!E47/1000)*Užs4!L47,0)+(IF(Užs4!G47="BESIULIS-2mm",(Užs4!E47/1000)*Užs4!L47,0)+(IF(Užs4!I47="BESIULIS-2mm",(Užs4!H47/1000)*Užs4!L47,0)+(IF(Užs4!J47="BESIULIS-2mm",(Užs4!H47/1000)*Užs4!L47,0)))))</f>
        <v>0</v>
      </c>
      <c r="AC8" s="93">
        <f>SUM(IF(Užs4!F47="KLIEN-PVC-04mm",(Užs4!E47/1000)*Užs4!L47,0)+(IF(Užs4!G47="KLIEN-PVC-04mm",(Užs4!E47/1000)*Užs4!L47,0)+(IF(Užs4!I47="KLIEN-PVC-04mm",(Užs4!H47/1000)*Užs4!L47,0)+(IF(Užs4!J47="KLIEN-PVC-04mm",(Užs4!H47/1000)*Užs4!L47,0)))))</f>
        <v>0</v>
      </c>
      <c r="AD8" s="93">
        <f>SUM(IF(Užs4!F47="KLIEN-PVC-06mm",(Užs4!E47/1000)*Užs4!L47,0)+(IF(Užs4!G47="KLIEN-PVC-06mm",(Užs4!E47/1000)*Užs4!L47,0)+(IF(Užs4!I47="KLIEN-PVC-06mm",(Užs4!H47/1000)*Užs4!L47,0)+(IF(Užs4!J47="KLIEN-PVC-06mm",(Užs4!H47/1000)*Užs4!L47,0)))))</f>
        <v>0</v>
      </c>
      <c r="AE8" s="93">
        <f>SUM(IF(Užs4!F47="KLIEN-PVC-08mm",(Užs4!E47/1000)*Užs4!L47,0)+(IF(Užs4!G47="KLIEN-PVC-08mm",(Užs4!E47/1000)*Užs4!L47,0)+(IF(Užs4!I47="KLIEN-PVC-08mm",(Užs4!H47/1000)*Užs4!L47,0)+(IF(Užs4!J47="KLIEN-PVC-08mm",(Užs4!H47/1000)*Užs4!L47,0)))))</f>
        <v>0</v>
      </c>
      <c r="AF8" s="93">
        <f>SUM(IF(Užs4!F47="KLIEN-PVC-1mm",(Užs4!E47/1000)*Užs4!L47,0)+(IF(Užs4!G47="KLIEN-PVC-1mm",(Užs4!E47/1000)*Užs4!L47,0)+(IF(Užs4!I47="KLIEN-PVC-1mm",(Užs4!H47/1000)*Užs4!L47,0)+(IF(Užs4!J47="KLIEN-PVC-1mm",(Užs4!H47/1000)*Užs4!L47,0)))))</f>
        <v>0</v>
      </c>
      <c r="AG8" s="93">
        <f>SUM(IF(Užs4!F47="KLIEN-PVC-2mm",(Užs4!E47/1000)*Užs4!L47,0)+(IF(Užs4!G47="KLIEN-PVC-2mm",(Užs4!E47/1000)*Užs4!L47,0)+(IF(Užs4!I47="KLIEN-PVC-2mm",(Užs4!H47/1000)*Užs4!L47,0)+(IF(Užs4!J47="KLIEN-PVC-2mm",(Užs4!H47/1000)*Užs4!L47,0)))))</f>
        <v>0</v>
      </c>
      <c r="AH8" s="93">
        <f>SUM(IF(Užs4!F47="KLIEN-PVC-42/2mm",(Užs4!E47/1000)*Užs4!L47,0)+(IF(Užs4!G47="KLIEN-PVC-42/2mm",(Užs4!E47/1000)*Užs4!L47,0)+(IF(Užs4!I47="KLIEN-PVC-42/2mm",(Užs4!H47/1000)*Užs4!L47,0)+(IF(Užs4!J47="KLIEN-PVC-42/2mm",(Užs4!H47/1000)*Užs4!L47,0)))))</f>
        <v>0</v>
      </c>
      <c r="AI8" s="315">
        <f>SUM(IF(Užs4!F47="KLIEN-BESIUL-08mm",(Užs4!E47/1000)*Užs4!L47,0)+(IF(Užs4!G47="KLIEN-BESIUL-08mm",(Užs4!E47/1000)*Užs4!L47,0)+(IF(Užs4!I47="KLIEN-BESIUL-08mm",(Užs4!H47/1000)*Užs4!L47,0)+(IF(Užs4!J47="KLIEN-BESIUL-08mm",(Užs4!H47/1000)*Užs4!L47,0)))))</f>
        <v>0</v>
      </c>
      <c r="AJ8" s="315">
        <f>SUM(IF(Užs4!F47="KLIEN-BESIUL-1mm",(Užs4!E47/1000)*Užs4!L47,0)+(IF(Užs4!G47="KLIEN-BESIUL-1mm",(Užs4!E47/1000)*Užs4!L47,0)+(IF(Užs4!I47="KLIEN-BESIUL-1mm",(Užs4!H47/1000)*Užs4!L47,0)+(IF(Užs4!J47="KLIEN-BESIUL-1mm",(Užs4!H47/1000)*Užs4!L47,0)))))</f>
        <v>0</v>
      </c>
      <c r="AK8" s="315">
        <f>SUM(IF(Užs4!F47="KLIEN-BESIUL-2mm",(Užs4!E47/1000)*Užs4!L47,0)+(IF(Užs4!G47="KLIEN-BESIUL-2mm",(Užs4!E47/1000)*Užs4!L47,0)+(IF(Užs4!I47="KLIEN-BESIUL-2mm",(Užs4!H47/1000)*Užs4!L47,0)+(IF(Užs4!J47="KLIEN-BESIUL-2mm",(Užs4!H47/1000)*Užs4!L47,0)))))</f>
        <v>0</v>
      </c>
      <c r="AL8" s="94">
        <f>SUM(IF(Užs4!F47="NE-PL-PVC-04mm",(Užs4!E47/1000)*Užs4!L47,0)+(IF(Užs4!G47="NE-PL-PVC-04mm",(Užs4!E47/1000)*Užs4!L47,0)+(IF(Užs4!I47="NE-PL-PVC-04mm",(Užs4!H47/1000)*Užs4!L47,0)+(IF(Užs4!J47="NE-PL-PVC-04mm",(Užs4!H47/1000)*Užs4!L47,0)))))</f>
        <v>0</v>
      </c>
      <c r="AM8" s="94">
        <f>SUM(IF(Užs4!F47="NE-PL-PVC-06mm",(Užs4!E47/1000)*Užs4!L47,0)+(IF(Užs4!G47="NE-PL-PVC-06mm",(Užs4!E47/1000)*Užs4!L47,0)+(IF(Užs4!I47="NE-PL-PVC-06mm",(Užs4!H47/1000)*Užs4!L47,0)+(IF(Užs4!J47="NE-PL-PVC-06mm",(Užs4!H47/1000)*Užs4!L47,0)))))</f>
        <v>0</v>
      </c>
      <c r="AN8" s="94">
        <f>SUM(IF(Užs4!F47="NE-PL-PVC-08mm",(Užs4!E47/1000)*Užs4!L47,0)+(IF(Užs4!G47="NE-PL-PVC-08mm",(Užs4!E47/1000)*Užs4!L47,0)+(IF(Užs4!I47="NE-PL-PVC-08mm",(Užs4!H47/1000)*Užs4!L47,0)+(IF(Užs4!J47="NE-PL-PVC-08mm",(Užs4!H47/1000)*Užs4!L47,0)))))</f>
        <v>0</v>
      </c>
      <c r="AO8" s="94">
        <f>SUM(IF(Užs4!F47="NE-PL-PVC-1mm",(Užs4!E47/1000)*Užs4!L47,0)+(IF(Užs4!G47="NE-PL-PVC-1mm",(Užs4!E47/1000)*Užs4!L47,0)+(IF(Užs4!I47="NE-PL-PVC-1mm",(Užs4!H47/1000)*Užs4!L47,0)+(IF(Užs4!J47="NE-PL-PVC-1mm",(Užs4!H47/1000)*Užs4!L47,0)))))</f>
        <v>0</v>
      </c>
      <c r="AP8" s="94">
        <f>SUM(IF(Užs4!F47="NE-PL-PVC-2mm",(Užs4!E47/1000)*Užs4!L47,0)+(IF(Užs4!G47="NE-PL-PVC-2mm",(Užs4!E47/1000)*Užs4!L47,0)+(IF(Užs4!I47="NE-PL-PVC-2mm",(Užs4!H47/1000)*Užs4!L47,0)+(IF(Užs4!J47="NE-PL-PVC-2mm",(Užs4!H47/1000)*Užs4!L47,0)))))</f>
        <v>0</v>
      </c>
      <c r="AQ8" s="94">
        <f>SUM(IF(Užs4!F47="NE-PL-PVC-42/2mm",(Užs4!E47/1000)*Užs4!L47,0)+(IF(Užs4!G47="NE-PL-PVC-42/2mm",(Užs4!E47/1000)*Užs4!L47,0)+(IF(Užs4!I47="NE-PL-PVC-42/2mm",(Užs4!H47/1000)*Užs4!L47,0)+(IF(Užs4!J47="NE-PL-PVC-42/2mm",(Užs4!H47/1000)*Užs4!L47,0)))))</f>
        <v>0</v>
      </c>
      <c r="AR8" s="79"/>
    </row>
    <row r="9" spans="1:44" ht="17.100000000000001" customHeight="1">
      <c r="A9" s="79"/>
      <c r="B9" s="233" t="s">
        <v>727</v>
      </c>
      <c r="C9" s="236" t="s">
        <v>730</v>
      </c>
      <c r="D9" s="79"/>
      <c r="E9" s="79"/>
      <c r="F9" s="79"/>
      <c r="G9" s="79"/>
      <c r="H9" s="79"/>
      <c r="I9" s="79"/>
      <c r="J9" s="79"/>
      <c r="K9" s="87">
        <v>8</v>
      </c>
      <c r="L9" s="88">
        <f>Užs4!L48</f>
        <v>0</v>
      </c>
      <c r="M9" s="89">
        <f>(Užs4!E48/1000)*(Užs4!H48/1000)*Užs4!L48</f>
        <v>0</v>
      </c>
      <c r="N9" s="90">
        <f>SUM(IF(Užs4!F48="MEL",(Užs4!E48/1000)*Užs4!L48,0)+(IF(Užs4!G48="MEL",(Užs4!E48/1000)*Užs4!L48,0)+(IF(Užs4!I48="MEL",(Užs4!H48/1000)*Užs4!L48,0)+(IF(Užs4!J48="MEL",(Užs4!H48/1000)*Užs4!L48,0)))))</f>
        <v>0</v>
      </c>
      <c r="O9" s="91">
        <f>SUM(IF(Užs4!F48="MEL-BALTAS",(Užs4!E48/1000)*Užs4!L48,0)+(IF(Užs4!G48="MEL-BALTAS",(Užs4!E48/1000)*Užs4!L48,0)+(IF(Užs4!I48="MEL-BALTAS",(Užs4!H48/1000)*Užs4!L48,0)+(IF(Užs4!J48="MEL-BALTAS",(Užs4!H48/1000)*Užs4!L48,0)))))</f>
        <v>0</v>
      </c>
      <c r="P9" s="91">
        <f>SUM(IF(Užs4!F48="MEL-PILKAS",(Užs4!E48/1000)*Užs4!L48,0)+(IF(Užs4!G48="MEL-PILKAS",(Užs4!E48/1000)*Užs4!L48,0)+(IF(Užs4!I48="MEL-PILKAS",(Užs4!H48/1000)*Užs4!L48,0)+(IF(Užs4!J48="MEL-PILKAS",(Užs4!H48/1000)*Užs4!L48,0)))))</f>
        <v>0</v>
      </c>
      <c r="Q9" s="91">
        <f>SUM(IF(Užs4!F48="MEL-KLIENTO",(Užs4!E48/1000)*Užs4!L48,0)+(IF(Užs4!G48="MEL-KLIENTO",(Užs4!E48/1000)*Užs4!L48,0)+(IF(Užs4!I48="MEL-KLIENTO",(Užs4!H48/1000)*Užs4!L48,0)+(IF(Užs4!J48="MEL-KLIENTO",(Užs4!H48/1000)*Užs4!L48,0)))))</f>
        <v>0</v>
      </c>
      <c r="R9" s="91">
        <f>SUM(IF(Užs4!F48="MEL-NE-PL",(Užs4!E48/1000)*Užs4!L48,0)+(IF(Užs4!G48="MEL-NE-PL",(Užs4!E48/1000)*Užs4!L48,0)+(IF(Užs4!I48="MEL-NE-PL",(Užs4!H48/1000)*Užs4!L48,0)+(IF(Užs4!J48="MEL-NE-PL",(Užs4!H48/1000)*Užs4!L48,0)))))</f>
        <v>0</v>
      </c>
      <c r="S9" s="91">
        <f>SUM(IF(Užs4!F48="MEL-40mm",(Užs4!E48/1000)*Užs4!L48,0)+(IF(Užs4!G48="MEL-40mm",(Užs4!E48/1000)*Užs4!L48,0)+(IF(Užs4!I48="MEL-40mm",(Užs4!H48/1000)*Užs4!L48,0)+(IF(Užs4!J48="MEL-40mm",(Užs4!H48/1000)*Užs4!L48,0)))))</f>
        <v>0</v>
      </c>
      <c r="T9" s="92">
        <f>SUM(IF(Užs4!F48="PVC-04mm",(Užs4!E48/1000)*Užs4!L48,0)+(IF(Užs4!G48="PVC-04mm",(Užs4!E48/1000)*Užs4!L48,0)+(IF(Užs4!I48="PVC-04mm",(Užs4!H48/1000)*Užs4!L48,0)+(IF(Užs4!J48="PVC-04mm",(Užs4!H48/1000)*Užs4!L48,0)))))</f>
        <v>0</v>
      </c>
      <c r="U9" s="92">
        <f>SUM(IF(Užs4!F48="PVC-06mm",(Užs4!E48/1000)*Užs4!L48,0)+(IF(Užs4!G48="PVC-06mm",(Užs4!E48/1000)*Užs4!L48,0)+(IF(Užs4!I48="PVC-06mm",(Užs4!H48/1000)*Užs4!L48,0)+(IF(Užs4!J48="PVC-06mm",(Užs4!H48/1000)*Užs4!L48,0)))))</f>
        <v>0</v>
      </c>
      <c r="V9" s="92">
        <f>SUM(IF(Užs4!F48="PVC-08mm",(Užs4!E48/1000)*Užs4!L48,0)+(IF(Užs4!G48="PVC-08mm",(Užs4!E48/1000)*Užs4!L48,0)+(IF(Užs4!I48="PVC-08mm",(Užs4!H48/1000)*Užs4!L48,0)+(IF(Užs4!J48="PVC-08mm",(Užs4!H48/1000)*Užs4!L48,0)))))</f>
        <v>0</v>
      </c>
      <c r="W9" s="92">
        <f>SUM(IF(Užs4!F48="PVC-1mm",(Užs4!E48/1000)*Užs4!L48,0)+(IF(Užs4!G48="PVC-1mm",(Užs4!E48/1000)*Užs4!L48,0)+(IF(Užs4!I48="PVC-1mm",(Užs4!H48/1000)*Užs4!L48,0)+(IF(Užs4!J48="PVC-1mm",(Užs4!H48/1000)*Užs4!L48,0)))))</f>
        <v>0</v>
      </c>
      <c r="X9" s="92">
        <f>SUM(IF(Užs4!F48="PVC-2mm",(Užs4!E48/1000)*Užs4!L48,0)+(IF(Užs4!G48="PVC-2mm",(Užs4!E48/1000)*Užs4!L48,0)+(IF(Užs4!I48="PVC-2mm",(Užs4!H48/1000)*Užs4!L48,0)+(IF(Užs4!J48="PVC-2mm",(Užs4!H48/1000)*Užs4!L48,0)))))</f>
        <v>0</v>
      </c>
      <c r="Y9" s="92">
        <f>SUM(IF(Užs4!F48="PVC-42/2mm",(Užs4!E48/1000)*Užs4!L48,0)+(IF(Užs4!G48="PVC-42/2mm",(Užs4!E48/1000)*Užs4!L48,0)+(IF(Užs4!I48="PVC-42/2mm",(Užs4!H48/1000)*Užs4!L48,0)+(IF(Užs4!J48="PVC-42/2mm",(Užs4!H48/1000)*Užs4!L48,0)))))</f>
        <v>0</v>
      </c>
      <c r="Z9" s="313">
        <f>SUM(IF(Užs4!F48="BESIULIS-08mm",(Užs4!E48/1000)*Užs4!L48,0)+(IF(Užs4!G48="BESIULIS-08mm",(Užs4!E48/1000)*Užs4!L48,0)+(IF(Užs4!I48="BESIULIS-08mm",(Užs4!H48/1000)*Užs4!L48,0)+(IF(Užs4!J48="BESIULIS-08mm",(Užs4!H48/1000)*Užs4!L48,0)))))</f>
        <v>0</v>
      </c>
      <c r="AA9" s="313">
        <f>SUM(IF(Užs4!F48="BESIULIS-1mm",(Užs4!E48/1000)*Užs4!L48,0)+(IF(Užs4!G48="BESIULIS-1mm",(Užs4!E48/1000)*Užs4!L48,0)+(IF(Užs4!I48="BESIULIS-1mm",(Užs4!H48/1000)*Užs4!L48,0)+(IF(Užs4!J48="BESIULIS-1mm",(Užs4!H48/1000)*Užs4!L48,0)))))</f>
        <v>0</v>
      </c>
      <c r="AB9" s="313">
        <f>SUM(IF(Užs4!F48="BESIULIS-2mm",(Užs4!E48/1000)*Užs4!L48,0)+(IF(Užs4!G48="BESIULIS-2mm",(Užs4!E48/1000)*Užs4!L48,0)+(IF(Užs4!I48="BESIULIS-2mm",(Užs4!H48/1000)*Užs4!L48,0)+(IF(Užs4!J48="BESIULIS-2mm",(Užs4!H48/1000)*Užs4!L48,0)))))</f>
        <v>0</v>
      </c>
      <c r="AC9" s="93">
        <f>SUM(IF(Užs4!F48="KLIEN-PVC-04mm",(Užs4!E48/1000)*Užs4!L48,0)+(IF(Užs4!G48="KLIEN-PVC-04mm",(Užs4!E48/1000)*Užs4!L48,0)+(IF(Užs4!I48="KLIEN-PVC-04mm",(Užs4!H48/1000)*Užs4!L48,0)+(IF(Užs4!J48="KLIEN-PVC-04mm",(Užs4!H48/1000)*Užs4!L48,0)))))</f>
        <v>0</v>
      </c>
      <c r="AD9" s="93">
        <f>SUM(IF(Užs4!F48="KLIEN-PVC-06mm",(Užs4!E48/1000)*Užs4!L48,0)+(IF(Užs4!G48="KLIEN-PVC-06mm",(Užs4!E48/1000)*Užs4!L48,0)+(IF(Užs4!I48="KLIEN-PVC-06mm",(Užs4!H48/1000)*Užs4!L48,0)+(IF(Užs4!J48="KLIEN-PVC-06mm",(Užs4!H48/1000)*Užs4!L48,0)))))</f>
        <v>0</v>
      </c>
      <c r="AE9" s="93">
        <f>SUM(IF(Užs4!F48="KLIEN-PVC-08mm",(Užs4!E48/1000)*Užs4!L48,0)+(IF(Užs4!G48="KLIEN-PVC-08mm",(Užs4!E48/1000)*Užs4!L48,0)+(IF(Užs4!I48="KLIEN-PVC-08mm",(Užs4!H48/1000)*Užs4!L48,0)+(IF(Užs4!J48="KLIEN-PVC-08mm",(Užs4!H48/1000)*Užs4!L48,0)))))</f>
        <v>0</v>
      </c>
      <c r="AF9" s="93">
        <f>SUM(IF(Užs4!F48="KLIEN-PVC-1mm",(Užs4!E48/1000)*Užs4!L48,0)+(IF(Užs4!G48="KLIEN-PVC-1mm",(Užs4!E48/1000)*Užs4!L48,0)+(IF(Užs4!I48="KLIEN-PVC-1mm",(Užs4!H48/1000)*Užs4!L48,0)+(IF(Užs4!J48="KLIEN-PVC-1mm",(Užs4!H48/1000)*Užs4!L48,0)))))</f>
        <v>0</v>
      </c>
      <c r="AG9" s="93">
        <f>SUM(IF(Užs4!F48="KLIEN-PVC-2mm",(Užs4!E48/1000)*Užs4!L48,0)+(IF(Užs4!G48="KLIEN-PVC-2mm",(Užs4!E48/1000)*Užs4!L48,0)+(IF(Užs4!I48="KLIEN-PVC-2mm",(Užs4!H48/1000)*Užs4!L48,0)+(IF(Užs4!J48="KLIEN-PVC-2mm",(Užs4!H48/1000)*Užs4!L48,0)))))</f>
        <v>0</v>
      </c>
      <c r="AH9" s="93">
        <f>SUM(IF(Užs4!F48="KLIEN-PVC-42/2mm",(Užs4!E48/1000)*Užs4!L48,0)+(IF(Užs4!G48="KLIEN-PVC-42/2mm",(Užs4!E48/1000)*Užs4!L48,0)+(IF(Užs4!I48="KLIEN-PVC-42/2mm",(Užs4!H48/1000)*Užs4!L48,0)+(IF(Užs4!J48="KLIEN-PVC-42/2mm",(Užs4!H48/1000)*Užs4!L48,0)))))</f>
        <v>0</v>
      </c>
      <c r="AI9" s="315">
        <f>SUM(IF(Užs4!F48="KLIEN-BESIUL-08mm",(Užs4!E48/1000)*Užs4!L48,0)+(IF(Užs4!G48="KLIEN-BESIUL-08mm",(Užs4!E48/1000)*Užs4!L48,0)+(IF(Užs4!I48="KLIEN-BESIUL-08mm",(Užs4!H48/1000)*Užs4!L48,0)+(IF(Užs4!J48="KLIEN-BESIUL-08mm",(Užs4!H48/1000)*Užs4!L48,0)))))</f>
        <v>0</v>
      </c>
      <c r="AJ9" s="315">
        <f>SUM(IF(Užs4!F48="KLIEN-BESIUL-1mm",(Užs4!E48/1000)*Užs4!L48,0)+(IF(Užs4!G48="KLIEN-BESIUL-1mm",(Užs4!E48/1000)*Užs4!L48,0)+(IF(Užs4!I48="KLIEN-BESIUL-1mm",(Užs4!H48/1000)*Užs4!L48,0)+(IF(Užs4!J48="KLIEN-BESIUL-1mm",(Užs4!H48/1000)*Užs4!L48,0)))))</f>
        <v>0</v>
      </c>
      <c r="AK9" s="315">
        <f>SUM(IF(Užs4!F48="KLIEN-BESIUL-2mm",(Užs4!E48/1000)*Užs4!L48,0)+(IF(Užs4!G48="KLIEN-BESIUL-2mm",(Užs4!E48/1000)*Užs4!L48,0)+(IF(Užs4!I48="KLIEN-BESIUL-2mm",(Užs4!H48/1000)*Užs4!L48,0)+(IF(Užs4!J48="KLIEN-BESIUL-2mm",(Užs4!H48/1000)*Užs4!L48,0)))))</f>
        <v>0</v>
      </c>
      <c r="AL9" s="94">
        <f>SUM(IF(Užs4!F48="NE-PL-PVC-04mm",(Užs4!E48/1000)*Užs4!L48,0)+(IF(Užs4!G48="NE-PL-PVC-04mm",(Užs4!E48/1000)*Užs4!L48,0)+(IF(Užs4!I48="NE-PL-PVC-04mm",(Užs4!H48/1000)*Užs4!L48,0)+(IF(Užs4!J48="NE-PL-PVC-04mm",(Užs4!H48/1000)*Užs4!L48,0)))))</f>
        <v>0</v>
      </c>
      <c r="AM9" s="94">
        <f>SUM(IF(Užs4!F48="NE-PL-PVC-06mm",(Užs4!E48/1000)*Užs4!L48,0)+(IF(Užs4!G48="NE-PL-PVC-06mm",(Užs4!E48/1000)*Užs4!L48,0)+(IF(Užs4!I48="NE-PL-PVC-06mm",(Užs4!H48/1000)*Užs4!L48,0)+(IF(Užs4!J48="NE-PL-PVC-06mm",(Užs4!H48/1000)*Užs4!L48,0)))))</f>
        <v>0</v>
      </c>
      <c r="AN9" s="94">
        <f>SUM(IF(Užs4!F48="NE-PL-PVC-08mm",(Užs4!E48/1000)*Užs4!L48,0)+(IF(Užs4!G48="NE-PL-PVC-08mm",(Užs4!E48/1000)*Užs4!L48,0)+(IF(Užs4!I48="NE-PL-PVC-08mm",(Užs4!H48/1000)*Užs4!L48,0)+(IF(Užs4!J48="NE-PL-PVC-08mm",(Užs4!H48/1000)*Užs4!L48,0)))))</f>
        <v>0</v>
      </c>
      <c r="AO9" s="94">
        <f>SUM(IF(Užs4!F48="NE-PL-PVC-1mm",(Užs4!E48/1000)*Užs4!L48,0)+(IF(Užs4!G48="NE-PL-PVC-1mm",(Užs4!E48/1000)*Užs4!L48,0)+(IF(Užs4!I48="NE-PL-PVC-1mm",(Užs4!H48/1000)*Užs4!L48,0)+(IF(Užs4!J48="NE-PL-PVC-1mm",(Užs4!H48/1000)*Užs4!L48,0)))))</f>
        <v>0</v>
      </c>
      <c r="AP9" s="94">
        <f>SUM(IF(Užs4!F48="NE-PL-PVC-2mm",(Užs4!E48/1000)*Užs4!L48,0)+(IF(Užs4!G48="NE-PL-PVC-2mm",(Užs4!E48/1000)*Užs4!L48,0)+(IF(Užs4!I48="NE-PL-PVC-2mm",(Užs4!H48/1000)*Užs4!L48,0)+(IF(Užs4!J48="NE-PL-PVC-2mm",(Užs4!H48/1000)*Užs4!L48,0)))))</f>
        <v>0</v>
      </c>
      <c r="AQ9" s="94">
        <f>SUM(IF(Užs4!F48="NE-PL-PVC-42/2mm",(Užs4!E48/1000)*Užs4!L48,0)+(IF(Užs4!G48="NE-PL-PVC-42/2mm",(Užs4!E48/1000)*Užs4!L48,0)+(IF(Užs4!I48="NE-PL-PVC-42/2mm",(Užs4!H48/1000)*Užs4!L48,0)+(IF(Užs4!J48="NE-PL-PVC-42/2mm",(Užs4!H48/1000)*Užs4!L48,0)))))</f>
        <v>0</v>
      </c>
      <c r="AR9" s="79"/>
    </row>
    <row r="10" spans="1:44" ht="17.100000000000001" customHeight="1">
      <c r="A10" s="79"/>
      <c r="B10" s="233" t="s">
        <v>728</v>
      </c>
      <c r="C10" s="236" t="s">
        <v>731</v>
      </c>
      <c r="D10" s="79"/>
      <c r="E10" s="79"/>
      <c r="F10" s="79"/>
      <c r="G10" s="79"/>
      <c r="H10" s="79"/>
      <c r="I10" s="79"/>
      <c r="J10" s="79"/>
      <c r="K10" s="87">
        <v>9</v>
      </c>
      <c r="L10" s="88">
        <f>Užs4!L49</f>
        <v>0</v>
      </c>
      <c r="M10" s="89">
        <f>(Užs4!E49/1000)*(Užs4!H49/1000)*Užs4!L49</f>
        <v>0</v>
      </c>
      <c r="N10" s="90">
        <f>SUM(IF(Užs4!F49="MEL",(Užs4!E49/1000)*Užs4!L49,0)+(IF(Užs4!G49="MEL",(Užs4!E49/1000)*Užs4!L49,0)+(IF(Užs4!I49="MEL",(Užs4!H49/1000)*Užs4!L49,0)+(IF(Užs4!J49="MEL",(Užs4!H49/1000)*Užs4!L49,0)))))</f>
        <v>0</v>
      </c>
      <c r="O10" s="91">
        <f>SUM(IF(Užs4!F49="MEL-BALTAS",(Užs4!E49/1000)*Užs4!L49,0)+(IF(Užs4!G49="MEL-BALTAS",(Užs4!E49/1000)*Užs4!L49,0)+(IF(Užs4!I49="MEL-BALTAS",(Užs4!H49/1000)*Užs4!L49,0)+(IF(Užs4!J49="MEL-BALTAS",(Užs4!H49/1000)*Užs4!L49,0)))))</f>
        <v>0</v>
      </c>
      <c r="P10" s="91">
        <f>SUM(IF(Užs4!F49="MEL-PILKAS",(Užs4!E49/1000)*Užs4!L49,0)+(IF(Užs4!G49="MEL-PILKAS",(Užs4!E49/1000)*Užs4!L49,0)+(IF(Užs4!I49="MEL-PILKAS",(Užs4!H49/1000)*Užs4!L49,0)+(IF(Užs4!J49="MEL-PILKAS",(Užs4!H49/1000)*Užs4!L49,0)))))</f>
        <v>0</v>
      </c>
      <c r="Q10" s="91">
        <f>SUM(IF(Užs4!F49="MEL-KLIENTO",(Užs4!E49/1000)*Užs4!L49,0)+(IF(Užs4!G49="MEL-KLIENTO",(Užs4!E49/1000)*Užs4!L49,0)+(IF(Užs4!I49="MEL-KLIENTO",(Užs4!H49/1000)*Užs4!L49,0)+(IF(Užs4!J49="MEL-KLIENTO",(Užs4!H49/1000)*Užs4!L49,0)))))</f>
        <v>0</v>
      </c>
      <c r="R10" s="91">
        <f>SUM(IF(Užs4!F49="MEL-NE-PL",(Užs4!E49/1000)*Užs4!L49,0)+(IF(Užs4!G49="MEL-NE-PL",(Užs4!E49/1000)*Užs4!L49,0)+(IF(Užs4!I49="MEL-NE-PL",(Užs4!H49/1000)*Užs4!L49,0)+(IF(Užs4!J49="MEL-NE-PL",(Užs4!H49/1000)*Užs4!L49,0)))))</f>
        <v>0</v>
      </c>
      <c r="S10" s="91">
        <f>SUM(IF(Užs4!F49="MEL-40mm",(Užs4!E49/1000)*Užs4!L49,0)+(IF(Užs4!G49="MEL-40mm",(Užs4!E49/1000)*Užs4!L49,0)+(IF(Užs4!I49="MEL-40mm",(Užs4!H49/1000)*Užs4!L49,0)+(IF(Užs4!J49="MEL-40mm",(Užs4!H49/1000)*Užs4!L49,0)))))</f>
        <v>0</v>
      </c>
      <c r="T10" s="92">
        <f>SUM(IF(Užs4!F49="PVC-04mm",(Užs4!E49/1000)*Užs4!L49,0)+(IF(Užs4!G49="PVC-04mm",(Užs4!E49/1000)*Užs4!L49,0)+(IF(Užs4!I49="PVC-04mm",(Užs4!H49/1000)*Užs4!L49,0)+(IF(Užs4!J49="PVC-04mm",(Užs4!H49/1000)*Užs4!L49,0)))))</f>
        <v>0</v>
      </c>
      <c r="U10" s="92">
        <f>SUM(IF(Užs4!F49="PVC-06mm",(Užs4!E49/1000)*Užs4!L49,0)+(IF(Užs4!G49="PVC-06mm",(Užs4!E49/1000)*Užs4!L49,0)+(IF(Užs4!I49="PVC-06mm",(Užs4!H49/1000)*Užs4!L49,0)+(IF(Užs4!J49="PVC-06mm",(Užs4!H49/1000)*Užs4!L49,0)))))</f>
        <v>0</v>
      </c>
      <c r="V10" s="92">
        <f>SUM(IF(Užs4!F49="PVC-08mm",(Užs4!E49/1000)*Užs4!L49,0)+(IF(Užs4!G49="PVC-08mm",(Užs4!E49/1000)*Užs4!L49,0)+(IF(Užs4!I49="PVC-08mm",(Užs4!H49/1000)*Užs4!L49,0)+(IF(Užs4!J49="PVC-08mm",(Užs4!H49/1000)*Užs4!L49,0)))))</f>
        <v>0</v>
      </c>
      <c r="W10" s="92">
        <f>SUM(IF(Užs4!F49="PVC-1mm",(Užs4!E49/1000)*Užs4!L49,0)+(IF(Užs4!G49="PVC-1mm",(Užs4!E49/1000)*Užs4!L49,0)+(IF(Užs4!I49="PVC-1mm",(Užs4!H49/1000)*Užs4!L49,0)+(IF(Užs4!J49="PVC-1mm",(Užs4!H49/1000)*Užs4!L49,0)))))</f>
        <v>0</v>
      </c>
      <c r="X10" s="92">
        <f>SUM(IF(Užs4!F49="PVC-2mm",(Užs4!E49/1000)*Užs4!L49,0)+(IF(Užs4!G49="PVC-2mm",(Užs4!E49/1000)*Užs4!L49,0)+(IF(Užs4!I49="PVC-2mm",(Užs4!H49/1000)*Užs4!L49,0)+(IF(Užs4!J49="PVC-2mm",(Užs4!H49/1000)*Užs4!L49,0)))))</f>
        <v>0</v>
      </c>
      <c r="Y10" s="92">
        <f>SUM(IF(Užs4!F49="PVC-42/2mm",(Užs4!E49/1000)*Užs4!L49,0)+(IF(Užs4!G49="PVC-42/2mm",(Užs4!E49/1000)*Užs4!L49,0)+(IF(Užs4!I49="PVC-42/2mm",(Užs4!H49/1000)*Užs4!L49,0)+(IF(Užs4!J49="PVC-42/2mm",(Užs4!H49/1000)*Užs4!L49,0)))))</f>
        <v>0</v>
      </c>
      <c r="Z10" s="313">
        <f>SUM(IF(Užs4!F49="BESIULIS-08mm",(Užs4!E49/1000)*Užs4!L49,0)+(IF(Užs4!G49="BESIULIS-08mm",(Užs4!E49/1000)*Užs4!L49,0)+(IF(Užs4!I49="BESIULIS-08mm",(Užs4!H49/1000)*Užs4!L49,0)+(IF(Užs4!J49="BESIULIS-08mm",(Užs4!H49/1000)*Užs4!L49,0)))))</f>
        <v>0</v>
      </c>
      <c r="AA10" s="313">
        <f>SUM(IF(Užs4!F49="BESIULIS-1mm",(Užs4!E49/1000)*Užs4!L49,0)+(IF(Užs4!G49="BESIULIS-1mm",(Užs4!E49/1000)*Užs4!L49,0)+(IF(Užs4!I49="BESIULIS-1mm",(Užs4!H49/1000)*Užs4!L49,0)+(IF(Užs4!J49="BESIULIS-1mm",(Užs4!H49/1000)*Užs4!L49,0)))))</f>
        <v>0</v>
      </c>
      <c r="AB10" s="313">
        <f>SUM(IF(Užs4!F49="BESIULIS-2mm",(Užs4!E49/1000)*Užs4!L49,0)+(IF(Užs4!G49="BESIULIS-2mm",(Užs4!E49/1000)*Užs4!L49,0)+(IF(Užs4!I49="BESIULIS-2mm",(Užs4!H49/1000)*Užs4!L49,0)+(IF(Užs4!J49="BESIULIS-2mm",(Užs4!H49/1000)*Užs4!L49,0)))))</f>
        <v>0</v>
      </c>
      <c r="AC10" s="93">
        <f>SUM(IF(Užs4!F49="KLIEN-PVC-04mm",(Užs4!E49/1000)*Užs4!L49,0)+(IF(Užs4!G49="KLIEN-PVC-04mm",(Užs4!E49/1000)*Užs4!L49,0)+(IF(Užs4!I49="KLIEN-PVC-04mm",(Užs4!H49/1000)*Užs4!L49,0)+(IF(Užs4!J49="KLIEN-PVC-04mm",(Užs4!H49/1000)*Užs4!L49,0)))))</f>
        <v>0</v>
      </c>
      <c r="AD10" s="93">
        <f>SUM(IF(Užs4!F49="KLIEN-PVC-06mm",(Užs4!E49/1000)*Užs4!L49,0)+(IF(Užs4!G49="KLIEN-PVC-06mm",(Užs4!E49/1000)*Užs4!L49,0)+(IF(Užs4!I49="KLIEN-PVC-06mm",(Užs4!H49/1000)*Užs4!L49,0)+(IF(Užs4!J49="KLIEN-PVC-06mm",(Užs4!H49/1000)*Užs4!L49,0)))))</f>
        <v>0</v>
      </c>
      <c r="AE10" s="93">
        <f>SUM(IF(Užs4!F49="KLIEN-PVC-08mm",(Užs4!E49/1000)*Užs4!L49,0)+(IF(Užs4!G49="KLIEN-PVC-08mm",(Užs4!E49/1000)*Užs4!L49,0)+(IF(Užs4!I49="KLIEN-PVC-08mm",(Užs4!H49/1000)*Užs4!L49,0)+(IF(Užs4!J49="KLIEN-PVC-08mm",(Užs4!H49/1000)*Užs4!L49,0)))))</f>
        <v>0</v>
      </c>
      <c r="AF10" s="93">
        <f>SUM(IF(Užs4!F49="KLIEN-PVC-1mm",(Užs4!E49/1000)*Užs4!L49,0)+(IF(Užs4!G49="KLIEN-PVC-1mm",(Užs4!E49/1000)*Užs4!L49,0)+(IF(Užs4!I49="KLIEN-PVC-1mm",(Užs4!H49/1000)*Užs4!L49,0)+(IF(Užs4!J49="KLIEN-PVC-1mm",(Užs4!H49/1000)*Užs4!L49,0)))))</f>
        <v>0</v>
      </c>
      <c r="AG10" s="93">
        <f>SUM(IF(Užs4!F49="KLIEN-PVC-2mm",(Užs4!E49/1000)*Užs4!L49,0)+(IF(Užs4!G49="KLIEN-PVC-2mm",(Užs4!E49/1000)*Užs4!L49,0)+(IF(Užs4!I49="KLIEN-PVC-2mm",(Užs4!H49/1000)*Užs4!L49,0)+(IF(Užs4!J49="KLIEN-PVC-2mm",(Užs4!H49/1000)*Užs4!L49,0)))))</f>
        <v>0</v>
      </c>
      <c r="AH10" s="93">
        <f>SUM(IF(Užs4!F49="KLIEN-PVC-42/2mm",(Užs4!E49/1000)*Užs4!L49,0)+(IF(Užs4!G49="KLIEN-PVC-42/2mm",(Užs4!E49/1000)*Užs4!L49,0)+(IF(Užs4!I49="KLIEN-PVC-42/2mm",(Užs4!H49/1000)*Užs4!L49,0)+(IF(Užs4!J49="KLIEN-PVC-42/2mm",(Užs4!H49/1000)*Užs4!L49,0)))))</f>
        <v>0</v>
      </c>
      <c r="AI10" s="315">
        <f>SUM(IF(Užs4!F49="KLIEN-BESIUL-08mm",(Užs4!E49/1000)*Užs4!L49,0)+(IF(Užs4!G49="KLIEN-BESIUL-08mm",(Užs4!E49/1000)*Užs4!L49,0)+(IF(Užs4!I49="KLIEN-BESIUL-08mm",(Užs4!H49/1000)*Užs4!L49,0)+(IF(Užs4!J49="KLIEN-BESIUL-08mm",(Užs4!H49/1000)*Užs4!L49,0)))))</f>
        <v>0</v>
      </c>
      <c r="AJ10" s="315">
        <f>SUM(IF(Užs4!F49="KLIEN-BESIUL-1mm",(Užs4!E49/1000)*Užs4!L49,0)+(IF(Užs4!G49="KLIEN-BESIUL-1mm",(Užs4!E49/1000)*Užs4!L49,0)+(IF(Užs4!I49="KLIEN-BESIUL-1mm",(Užs4!H49/1000)*Užs4!L49,0)+(IF(Užs4!J49="KLIEN-BESIUL-1mm",(Užs4!H49/1000)*Užs4!L49,0)))))</f>
        <v>0</v>
      </c>
      <c r="AK10" s="315">
        <f>SUM(IF(Užs4!F49="KLIEN-BESIUL-2mm",(Užs4!E49/1000)*Užs4!L49,0)+(IF(Užs4!G49="KLIEN-BESIUL-2mm",(Užs4!E49/1000)*Užs4!L49,0)+(IF(Užs4!I49="KLIEN-BESIUL-2mm",(Užs4!H49/1000)*Užs4!L49,0)+(IF(Užs4!J49="KLIEN-BESIUL-2mm",(Užs4!H49/1000)*Užs4!L49,0)))))</f>
        <v>0</v>
      </c>
      <c r="AL10" s="94">
        <f>SUM(IF(Užs4!F49="NE-PL-PVC-04mm",(Užs4!E49/1000)*Užs4!L49,0)+(IF(Užs4!G49="NE-PL-PVC-04mm",(Užs4!E49/1000)*Užs4!L49,0)+(IF(Užs4!I49="NE-PL-PVC-04mm",(Užs4!H49/1000)*Užs4!L49,0)+(IF(Užs4!J49="NE-PL-PVC-04mm",(Užs4!H49/1000)*Užs4!L49,0)))))</f>
        <v>0</v>
      </c>
      <c r="AM10" s="94">
        <f>SUM(IF(Užs4!F49="NE-PL-PVC-06mm",(Užs4!E49/1000)*Užs4!L49,0)+(IF(Užs4!G49="NE-PL-PVC-06mm",(Užs4!E49/1000)*Užs4!L49,0)+(IF(Užs4!I49="NE-PL-PVC-06mm",(Užs4!H49/1000)*Užs4!L49,0)+(IF(Užs4!J49="NE-PL-PVC-06mm",(Užs4!H49/1000)*Užs4!L49,0)))))</f>
        <v>0</v>
      </c>
      <c r="AN10" s="94">
        <f>SUM(IF(Užs4!F49="NE-PL-PVC-08mm",(Užs4!E49/1000)*Užs4!L49,0)+(IF(Užs4!G49="NE-PL-PVC-08mm",(Užs4!E49/1000)*Užs4!L49,0)+(IF(Užs4!I49="NE-PL-PVC-08mm",(Užs4!H49/1000)*Užs4!L49,0)+(IF(Užs4!J49="NE-PL-PVC-08mm",(Užs4!H49/1000)*Užs4!L49,0)))))</f>
        <v>0</v>
      </c>
      <c r="AO10" s="94">
        <f>SUM(IF(Užs4!F49="NE-PL-PVC-1mm",(Užs4!E49/1000)*Užs4!L49,0)+(IF(Užs4!G49="NE-PL-PVC-1mm",(Užs4!E49/1000)*Užs4!L49,0)+(IF(Užs4!I49="NE-PL-PVC-1mm",(Užs4!H49/1000)*Užs4!L49,0)+(IF(Užs4!J49="NE-PL-PVC-1mm",(Užs4!H49/1000)*Užs4!L49,0)))))</f>
        <v>0</v>
      </c>
      <c r="AP10" s="94">
        <f>SUM(IF(Užs4!F49="NE-PL-PVC-2mm",(Užs4!E49/1000)*Užs4!L49,0)+(IF(Užs4!G49="NE-PL-PVC-2mm",(Užs4!E49/1000)*Užs4!L49,0)+(IF(Užs4!I49="NE-PL-PVC-2mm",(Užs4!H49/1000)*Užs4!L49,0)+(IF(Užs4!J49="NE-PL-PVC-2mm",(Užs4!H49/1000)*Užs4!L49,0)))))</f>
        <v>0</v>
      </c>
      <c r="AQ10" s="94">
        <f>SUM(IF(Užs4!F49="NE-PL-PVC-42/2mm",(Užs4!E49/1000)*Užs4!L49,0)+(IF(Užs4!G49="NE-PL-PVC-42/2mm",(Užs4!E49/1000)*Užs4!L49,0)+(IF(Užs4!I49="NE-PL-PVC-42/2mm",(Užs4!H49/1000)*Užs4!L49,0)+(IF(Užs4!J49="NE-PL-PVC-42/2mm",(Užs4!H49/1000)*Užs4!L49,0)))))</f>
        <v>0</v>
      </c>
      <c r="AR10" s="79"/>
    </row>
    <row r="11" spans="1:44" ht="17.100000000000001" customHeight="1">
      <c r="A11" s="79"/>
      <c r="B11" s="233" t="s">
        <v>425</v>
      </c>
      <c r="C11" s="237" t="s">
        <v>425</v>
      </c>
      <c r="D11" s="79"/>
      <c r="E11" s="79"/>
      <c r="F11" s="79"/>
      <c r="G11" s="79"/>
      <c r="H11" s="79"/>
      <c r="I11" s="79"/>
      <c r="J11" s="79"/>
      <c r="K11" s="87">
        <v>10</v>
      </c>
      <c r="L11" s="88">
        <f>Užs4!L50</f>
        <v>0</v>
      </c>
      <c r="M11" s="89">
        <f>(Užs4!E50/1000)*(Užs4!H50/1000)*Užs4!L50</f>
        <v>0</v>
      </c>
      <c r="N11" s="90">
        <f>SUM(IF(Užs4!F50="MEL",(Užs4!E50/1000)*Užs4!L50,0)+(IF(Užs4!G50="MEL",(Užs4!E50/1000)*Užs4!L50,0)+(IF(Užs4!I50="MEL",(Užs4!H50/1000)*Užs4!L50,0)+(IF(Užs4!J50="MEL",(Užs4!H50/1000)*Užs4!L50,0)))))</f>
        <v>0</v>
      </c>
      <c r="O11" s="91">
        <f>SUM(IF(Užs4!F50="MEL-BALTAS",(Užs4!E50/1000)*Užs4!L50,0)+(IF(Užs4!G50="MEL-BALTAS",(Užs4!E50/1000)*Užs4!L50,0)+(IF(Užs4!I50="MEL-BALTAS",(Užs4!H50/1000)*Užs4!L50,0)+(IF(Užs4!J50="MEL-BALTAS",(Užs4!H50/1000)*Užs4!L50,0)))))</f>
        <v>0</v>
      </c>
      <c r="P11" s="91">
        <f>SUM(IF(Užs4!F50="MEL-PILKAS",(Užs4!E50/1000)*Užs4!L50,0)+(IF(Užs4!G50="MEL-PILKAS",(Užs4!E50/1000)*Užs4!L50,0)+(IF(Užs4!I50="MEL-PILKAS",(Užs4!H50/1000)*Užs4!L50,0)+(IF(Užs4!J50="MEL-PILKAS",(Užs4!H50/1000)*Užs4!L50,0)))))</f>
        <v>0</v>
      </c>
      <c r="Q11" s="91">
        <f>SUM(IF(Užs4!F50="MEL-KLIENTO",(Užs4!E50/1000)*Užs4!L50,0)+(IF(Užs4!G50="MEL-KLIENTO",(Užs4!E50/1000)*Užs4!L50,0)+(IF(Užs4!I50="MEL-KLIENTO",(Užs4!H50/1000)*Užs4!L50,0)+(IF(Užs4!J50="MEL-KLIENTO",(Užs4!H50/1000)*Užs4!L50,0)))))</f>
        <v>0</v>
      </c>
      <c r="R11" s="91">
        <f>SUM(IF(Užs4!F50="MEL-NE-PL",(Užs4!E50/1000)*Užs4!L50,0)+(IF(Užs4!G50="MEL-NE-PL",(Užs4!E50/1000)*Užs4!L50,0)+(IF(Užs4!I50="MEL-NE-PL",(Užs4!H50/1000)*Užs4!L50,0)+(IF(Užs4!J50="MEL-NE-PL",(Užs4!H50/1000)*Užs4!L50,0)))))</f>
        <v>0</v>
      </c>
      <c r="S11" s="91">
        <f>SUM(IF(Užs4!F50="MEL-40mm",(Užs4!E50/1000)*Užs4!L50,0)+(IF(Užs4!G50="MEL-40mm",(Užs4!E50/1000)*Užs4!L50,0)+(IF(Užs4!I50="MEL-40mm",(Užs4!H50/1000)*Užs4!L50,0)+(IF(Užs4!J50="MEL-40mm",(Užs4!H50/1000)*Užs4!L50,0)))))</f>
        <v>0</v>
      </c>
      <c r="T11" s="92">
        <f>SUM(IF(Užs4!F50="PVC-04mm",(Užs4!E50/1000)*Užs4!L50,0)+(IF(Užs4!G50="PVC-04mm",(Užs4!E50/1000)*Užs4!L50,0)+(IF(Užs4!I50="PVC-04mm",(Užs4!H50/1000)*Užs4!L50,0)+(IF(Užs4!J50="PVC-04mm",(Užs4!H50/1000)*Užs4!L50,0)))))</f>
        <v>0</v>
      </c>
      <c r="U11" s="92">
        <f>SUM(IF(Užs4!F50="PVC-06mm",(Užs4!E50/1000)*Užs4!L50,0)+(IF(Užs4!G50="PVC-06mm",(Užs4!E50/1000)*Užs4!L50,0)+(IF(Užs4!I50="PVC-06mm",(Užs4!H50/1000)*Užs4!L50,0)+(IF(Užs4!J50="PVC-06mm",(Užs4!H50/1000)*Užs4!L50,0)))))</f>
        <v>0</v>
      </c>
      <c r="V11" s="92">
        <f>SUM(IF(Užs4!F50="PVC-08mm",(Užs4!E50/1000)*Užs4!L50,0)+(IF(Užs4!G50="PVC-08mm",(Užs4!E50/1000)*Užs4!L50,0)+(IF(Užs4!I50="PVC-08mm",(Užs4!H50/1000)*Užs4!L50,0)+(IF(Užs4!J50="PVC-08mm",(Užs4!H50/1000)*Užs4!L50,0)))))</f>
        <v>0</v>
      </c>
      <c r="W11" s="92">
        <f>SUM(IF(Užs4!F50="PVC-1mm",(Užs4!E50/1000)*Užs4!L50,0)+(IF(Užs4!G50="PVC-1mm",(Užs4!E50/1000)*Užs4!L50,0)+(IF(Užs4!I50="PVC-1mm",(Užs4!H50/1000)*Užs4!L50,0)+(IF(Užs4!J50="PVC-1mm",(Užs4!H50/1000)*Užs4!L50,0)))))</f>
        <v>0</v>
      </c>
      <c r="X11" s="92">
        <f>SUM(IF(Užs4!F50="PVC-2mm",(Užs4!E50/1000)*Užs4!L50,0)+(IF(Užs4!G50="PVC-2mm",(Užs4!E50/1000)*Užs4!L50,0)+(IF(Užs4!I50="PVC-2mm",(Užs4!H50/1000)*Užs4!L50,0)+(IF(Užs4!J50="PVC-2mm",(Užs4!H50/1000)*Užs4!L50,0)))))</f>
        <v>0</v>
      </c>
      <c r="Y11" s="92">
        <f>SUM(IF(Užs4!F50="PVC-42/2mm",(Užs4!E50/1000)*Užs4!L50,0)+(IF(Užs4!G50="PVC-42/2mm",(Užs4!E50/1000)*Užs4!L50,0)+(IF(Užs4!I50="PVC-42/2mm",(Užs4!H50/1000)*Užs4!L50,0)+(IF(Užs4!J50="PVC-42/2mm",(Užs4!H50/1000)*Užs4!L50,0)))))</f>
        <v>0</v>
      </c>
      <c r="Z11" s="313">
        <f>SUM(IF(Užs4!F50="BESIULIS-08mm",(Užs4!E50/1000)*Užs4!L50,0)+(IF(Užs4!G50="BESIULIS-08mm",(Užs4!E50/1000)*Užs4!L50,0)+(IF(Užs4!I50="BESIULIS-08mm",(Užs4!H50/1000)*Užs4!L50,0)+(IF(Užs4!J50="BESIULIS-08mm",(Užs4!H50/1000)*Užs4!L50,0)))))</f>
        <v>0</v>
      </c>
      <c r="AA11" s="313">
        <f>SUM(IF(Užs4!F50="BESIULIS-1mm",(Užs4!E50/1000)*Užs4!L50,0)+(IF(Užs4!G50="BESIULIS-1mm",(Užs4!E50/1000)*Užs4!L50,0)+(IF(Užs4!I50="BESIULIS-1mm",(Užs4!H50/1000)*Užs4!L50,0)+(IF(Užs4!J50="BESIULIS-1mm",(Užs4!H50/1000)*Užs4!L50,0)))))</f>
        <v>0</v>
      </c>
      <c r="AB11" s="313">
        <f>SUM(IF(Užs4!F50="BESIULIS-2mm",(Užs4!E50/1000)*Užs4!L50,0)+(IF(Užs4!G50="BESIULIS-2mm",(Užs4!E50/1000)*Užs4!L50,0)+(IF(Užs4!I50="BESIULIS-2mm",(Užs4!H50/1000)*Užs4!L50,0)+(IF(Užs4!J50="BESIULIS-2mm",(Užs4!H50/1000)*Užs4!L50,0)))))</f>
        <v>0</v>
      </c>
      <c r="AC11" s="93">
        <f>SUM(IF(Užs4!F50="KLIEN-PVC-04mm",(Užs4!E50/1000)*Užs4!L50,0)+(IF(Užs4!G50="KLIEN-PVC-04mm",(Užs4!E50/1000)*Užs4!L50,0)+(IF(Užs4!I50="KLIEN-PVC-04mm",(Užs4!H50/1000)*Užs4!L50,0)+(IF(Užs4!J50="KLIEN-PVC-04mm",(Užs4!H50/1000)*Užs4!L50,0)))))</f>
        <v>0</v>
      </c>
      <c r="AD11" s="93">
        <f>SUM(IF(Užs4!F50="KLIEN-PVC-06mm",(Užs4!E50/1000)*Užs4!L50,0)+(IF(Užs4!G50="KLIEN-PVC-06mm",(Užs4!E50/1000)*Užs4!L50,0)+(IF(Užs4!I50="KLIEN-PVC-06mm",(Užs4!H50/1000)*Užs4!L50,0)+(IF(Užs4!J50="KLIEN-PVC-06mm",(Užs4!H50/1000)*Užs4!L50,0)))))</f>
        <v>0</v>
      </c>
      <c r="AE11" s="93">
        <f>SUM(IF(Užs4!F50="KLIEN-PVC-08mm",(Užs4!E50/1000)*Užs4!L50,0)+(IF(Užs4!G50="KLIEN-PVC-08mm",(Užs4!E50/1000)*Užs4!L50,0)+(IF(Užs4!I50="KLIEN-PVC-08mm",(Užs4!H50/1000)*Užs4!L50,0)+(IF(Užs4!J50="KLIEN-PVC-08mm",(Užs4!H50/1000)*Užs4!L50,0)))))</f>
        <v>0</v>
      </c>
      <c r="AF11" s="93">
        <f>SUM(IF(Užs4!F50="KLIEN-PVC-1mm",(Užs4!E50/1000)*Užs4!L50,0)+(IF(Užs4!G50="KLIEN-PVC-1mm",(Užs4!E50/1000)*Užs4!L50,0)+(IF(Užs4!I50="KLIEN-PVC-1mm",(Užs4!H50/1000)*Užs4!L50,0)+(IF(Užs4!J50="KLIEN-PVC-1mm",(Užs4!H50/1000)*Užs4!L50,0)))))</f>
        <v>0</v>
      </c>
      <c r="AG11" s="93">
        <f>SUM(IF(Užs4!F50="KLIEN-PVC-2mm",(Užs4!E50/1000)*Užs4!L50,0)+(IF(Užs4!G50="KLIEN-PVC-2mm",(Užs4!E50/1000)*Užs4!L50,0)+(IF(Užs4!I50="KLIEN-PVC-2mm",(Užs4!H50/1000)*Užs4!L50,0)+(IF(Užs4!J50="KLIEN-PVC-2mm",(Užs4!H50/1000)*Užs4!L50,0)))))</f>
        <v>0</v>
      </c>
      <c r="AH11" s="93">
        <f>SUM(IF(Užs4!F50="KLIEN-PVC-42/2mm",(Užs4!E50/1000)*Užs4!L50,0)+(IF(Užs4!G50="KLIEN-PVC-42/2mm",(Užs4!E50/1000)*Užs4!L50,0)+(IF(Užs4!I50="KLIEN-PVC-42/2mm",(Užs4!H50/1000)*Užs4!L50,0)+(IF(Užs4!J50="KLIEN-PVC-42/2mm",(Užs4!H50/1000)*Užs4!L50,0)))))</f>
        <v>0</v>
      </c>
      <c r="AI11" s="315">
        <f>SUM(IF(Užs4!F50="KLIEN-BESIUL-08mm",(Užs4!E50/1000)*Užs4!L50,0)+(IF(Užs4!G50="KLIEN-BESIUL-08mm",(Užs4!E50/1000)*Užs4!L50,0)+(IF(Užs4!I50="KLIEN-BESIUL-08mm",(Užs4!H50/1000)*Užs4!L50,0)+(IF(Užs4!J50="KLIEN-BESIUL-08mm",(Užs4!H50/1000)*Užs4!L50,0)))))</f>
        <v>0</v>
      </c>
      <c r="AJ11" s="315">
        <f>SUM(IF(Užs4!F50="KLIEN-BESIUL-1mm",(Užs4!E50/1000)*Užs4!L50,0)+(IF(Užs4!G50="KLIEN-BESIUL-1mm",(Užs4!E50/1000)*Užs4!L50,0)+(IF(Užs4!I50="KLIEN-BESIUL-1mm",(Užs4!H50/1000)*Užs4!L50,0)+(IF(Užs4!J50="KLIEN-BESIUL-1mm",(Užs4!H50/1000)*Užs4!L50,0)))))</f>
        <v>0</v>
      </c>
      <c r="AK11" s="315">
        <f>SUM(IF(Užs4!F50="KLIEN-BESIUL-2mm",(Užs4!E50/1000)*Užs4!L50,0)+(IF(Užs4!G50="KLIEN-BESIUL-2mm",(Užs4!E50/1000)*Užs4!L50,0)+(IF(Užs4!I50="KLIEN-BESIUL-2mm",(Užs4!H50/1000)*Užs4!L50,0)+(IF(Užs4!J50="KLIEN-BESIUL-2mm",(Užs4!H50/1000)*Užs4!L50,0)))))</f>
        <v>0</v>
      </c>
      <c r="AL11" s="94">
        <f>SUM(IF(Užs4!F50="NE-PL-PVC-04mm",(Užs4!E50/1000)*Užs4!L50,0)+(IF(Užs4!G50="NE-PL-PVC-04mm",(Užs4!E50/1000)*Užs4!L50,0)+(IF(Užs4!I50="NE-PL-PVC-04mm",(Užs4!H50/1000)*Užs4!L50,0)+(IF(Užs4!J50="NE-PL-PVC-04mm",(Užs4!H50/1000)*Užs4!L50,0)))))</f>
        <v>0</v>
      </c>
      <c r="AM11" s="94">
        <f>SUM(IF(Užs4!F50="NE-PL-PVC-06mm",(Užs4!E50/1000)*Užs4!L50,0)+(IF(Užs4!G50="NE-PL-PVC-06mm",(Užs4!E50/1000)*Užs4!L50,0)+(IF(Užs4!I50="NE-PL-PVC-06mm",(Užs4!H50/1000)*Užs4!L50,0)+(IF(Užs4!J50="NE-PL-PVC-06mm",(Užs4!H50/1000)*Užs4!L50,0)))))</f>
        <v>0</v>
      </c>
      <c r="AN11" s="94">
        <f>SUM(IF(Užs4!F50="NE-PL-PVC-08mm",(Užs4!E50/1000)*Užs4!L50,0)+(IF(Užs4!G50="NE-PL-PVC-08mm",(Užs4!E50/1000)*Užs4!L50,0)+(IF(Užs4!I50="NE-PL-PVC-08mm",(Užs4!H50/1000)*Užs4!L50,0)+(IF(Užs4!J50="NE-PL-PVC-08mm",(Užs4!H50/1000)*Užs4!L50,0)))))</f>
        <v>0</v>
      </c>
      <c r="AO11" s="94">
        <f>SUM(IF(Užs4!F50="NE-PL-PVC-1mm",(Užs4!E50/1000)*Užs4!L50,0)+(IF(Užs4!G50="NE-PL-PVC-1mm",(Užs4!E50/1000)*Užs4!L50,0)+(IF(Užs4!I50="NE-PL-PVC-1mm",(Užs4!H50/1000)*Užs4!L50,0)+(IF(Užs4!J50="NE-PL-PVC-1mm",(Užs4!H50/1000)*Užs4!L50,0)))))</f>
        <v>0</v>
      </c>
      <c r="AP11" s="94">
        <f>SUM(IF(Užs4!F50="NE-PL-PVC-2mm",(Užs4!E50/1000)*Užs4!L50,0)+(IF(Užs4!G50="NE-PL-PVC-2mm",(Užs4!E50/1000)*Užs4!L50,0)+(IF(Užs4!I50="NE-PL-PVC-2mm",(Užs4!H50/1000)*Užs4!L50,0)+(IF(Užs4!J50="NE-PL-PVC-2mm",(Užs4!H50/1000)*Užs4!L50,0)))))</f>
        <v>0</v>
      </c>
      <c r="AQ11" s="94">
        <f>SUM(IF(Užs4!F50="NE-PL-PVC-42/2mm",(Užs4!E50/1000)*Užs4!L50,0)+(IF(Užs4!G50="NE-PL-PVC-42/2mm",(Užs4!E50/1000)*Užs4!L50,0)+(IF(Užs4!I50="NE-PL-PVC-42/2mm",(Užs4!H50/1000)*Užs4!L50,0)+(IF(Užs4!J50="NE-PL-PVC-42/2mm",(Užs4!H50/1000)*Užs4!L50,0)))))</f>
        <v>0</v>
      </c>
      <c r="AR11" s="79"/>
    </row>
    <row r="12" spans="1:44" ht="17.100000000000001" customHeight="1">
      <c r="A12" s="79"/>
      <c r="B12" s="233" t="s">
        <v>32</v>
      </c>
      <c r="C12" s="236" t="s">
        <v>419</v>
      </c>
      <c r="D12" s="79"/>
      <c r="E12" s="79"/>
      <c r="F12" s="79"/>
      <c r="G12" s="79"/>
      <c r="H12" s="79"/>
      <c r="I12" s="79"/>
      <c r="J12" s="79"/>
      <c r="K12" s="87">
        <v>11</v>
      </c>
      <c r="L12" s="88">
        <f>Užs4!L51</f>
        <v>0</v>
      </c>
      <c r="M12" s="89">
        <f>(Užs4!E51/1000)*(Užs4!H51/1000)*Užs4!L51</f>
        <v>0</v>
      </c>
      <c r="N12" s="90">
        <f>SUM(IF(Užs4!F51="MEL",(Užs4!E51/1000)*Užs4!L51,0)+(IF(Užs4!G51="MEL",(Užs4!E51/1000)*Užs4!L51,0)+(IF(Užs4!I51="MEL",(Užs4!H51/1000)*Užs4!L51,0)+(IF(Užs4!J51="MEL",(Užs4!H51/1000)*Užs4!L51,0)))))</f>
        <v>0</v>
      </c>
      <c r="O12" s="91">
        <f>SUM(IF(Užs4!F51="MEL-BALTAS",(Užs4!E51/1000)*Užs4!L51,0)+(IF(Užs4!G51="MEL-BALTAS",(Užs4!E51/1000)*Užs4!L51,0)+(IF(Užs4!I51="MEL-BALTAS",(Užs4!H51/1000)*Užs4!L51,0)+(IF(Užs4!J51="MEL-BALTAS",(Užs4!H51/1000)*Užs4!L51,0)))))</f>
        <v>0</v>
      </c>
      <c r="P12" s="91">
        <f>SUM(IF(Užs4!F51="MEL-PILKAS",(Užs4!E51/1000)*Užs4!L51,0)+(IF(Užs4!G51="MEL-PILKAS",(Užs4!E51/1000)*Užs4!L51,0)+(IF(Užs4!I51="MEL-PILKAS",(Užs4!H51/1000)*Užs4!L51,0)+(IF(Užs4!J51="MEL-PILKAS",(Užs4!H51/1000)*Užs4!L51,0)))))</f>
        <v>0</v>
      </c>
      <c r="Q12" s="91">
        <f>SUM(IF(Užs4!F51="MEL-KLIENTO",(Užs4!E51/1000)*Užs4!L51,0)+(IF(Užs4!G51="MEL-KLIENTO",(Užs4!E51/1000)*Užs4!L51,0)+(IF(Užs4!I51="MEL-KLIENTO",(Užs4!H51/1000)*Užs4!L51,0)+(IF(Užs4!J51="MEL-KLIENTO",(Užs4!H51/1000)*Užs4!L51,0)))))</f>
        <v>0</v>
      </c>
      <c r="R12" s="91">
        <f>SUM(IF(Užs4!F51="MEL-NE-PL",(Užs4!E51/1000)*Užs4!L51,0)+(IF(Užs4!G51="MEL-NE-PL",(Užs4!E51/1000)*Užs4!L51,0)+(IF(Užs4!I51="MEL-NE-PL",(Užs4!H51/1000)*Užs4!L51,0)+(IF(Užs4!J51="MEL-NE-PL",(Užs4!H51/1000)*Užs4!L51,0)))))</f>
        <v>0</v>
      </c>
      <c r="S12" s="91">
        <f>SUM(IF(Užs4!F51="MEL-40mm",(Užs4!E51/1000)*Užs4!L51,0)+(IF(Užs4!G51="MEL-40mm",(Užs4!E51/1000)*Užs4!L51,0)+(IF(Užs4!I51="MEL-40mm",(Užs4!H51/1000)*Užs4!L51,0)+(IF(Užs4!J51="MEL-40mm",(Užs4!H51/1000)*Užs4!L51,0)))))</f>
        <v>0</v>
      </c>
      <c r="T12" s="92">
        <f>SUM(IF(Užs4!F51="PVC-04mm",(Užs4!E51/1000)*Užs4!L51,0)+(IF(Užs4!G51="PVC-04mm",(Užs4!E51/1000)*Užs4!L51,0)+(IF(Užs4!I51="PVC-04mm",(Užs4!H51/1000)*Užs4!L51,0)+(IF(Užs4!J51="PVC-04mm",(Užs4!H51/1000)*Užs4!L51,0)))))</f>
        <v>0</v>
      </c>
      <c r="U12" s="92">
        <f>SUM(IF(Užs4!F51="PVC-06mm",(Užs4!E51/1000)*Užs4!L51,0)+(IF(Užs4!G51="PVC-06mm",(Užs4!E51/1000)*Užs4!L51,0)+(IF(Užs4!I51="PVC-06mm",(Užs4!H51/1000)*Užs4!L51,0)+(IF(Užs4!J51="PVC-06mm",(Užs4!H51/1000)*Užs4!L51,0)))))</f>
        <v>0</v>
      </c>
      <c r="V12" s="92">
        <f>SUM(IF(Užs4!F51="PVC-08mm",(Užs4!E51/1000)*Užs4!L51,0)+(IF(Užs4!G51="PVC-08mm",(Užs4!E51/1000)*Užs4!L51,0)+(IF(Užs4!I51="PVC-08mm",(Užs4!H51/1000)*Užs4!L51,0)+(IF(Užs4!J51="PVC-08mm",(Užs4!H51/1000)*Užs4!L51,0)))))</f>
        <v>0</v>
      </c>
      <c r="W12" s="92">
        <f>SUM(IF(Užs4!F51="PVC-1mm",(Užs4!E51/1000)*Užs4!L51,0)+(IF(Užs4!G51="PVC-1mm",(Užs4!E51/1000)*Užs4!L51,0)+(IF(Užs4!I51="PVC-1mm",(Užs4!H51/1000)*Užs4!L51,0)+(IF(Užs4!J51="PVC-1mm",(Užs4!H51/1000)*Užs4!L51,0)))))</f>
        <v>0</v>
      </c>
      <c r="X12" s="92">
        <f>SUM(IF(Užs4!F51="PVC-2mm",(Užs4!E51/1000)*Užs4!L51,0)+(IF(Užs4!G51="PVC-2mm",(Užs4!E51/1000)*Užs4!L51,0)+(IF(Užs4!I51="PVC-2mm",(Užs4!H51/1000)*Užs4!L51,0)+(IF(Užs4!J51="PVC-2mm",(Užs4!H51/1000)*Užs4!L51,0)))))</f>
        <v>0</v>
      </c>
      <c r="Y12" s="92">
        <f>SUM(IF(Užs4!F51="PVC-42/2mm",(Užs4!E51/1000)*Užs4!L51,0)+(IF(Užs4!G51="PVC-42/2mm",(Užs4!E51/1000)*Užs4!L51,0)+(IF(Užs4!I51="PVC-42/2mm",(Užs4!H51/1000)*Užs4!L51,0)+(IF(Užs4!J51="PVC-42/2mm",(Užs4!H51/1000)*Užs4!L51,0)))))</f>
        <v>0</v>
      </c>
      <c r="Z12" s="313">
        <f>SUM(IF(Užs4!F51="BESIULIS-08mm",(Užs4!E51/1000)*Užs4!L51,0)+(IF(Užs4!G51="BESIULIS-08mm",(Užs4!E51/1000)*Užs4!L51,0)+(IF(Užs4!I51="BESIULIS-08mm",(Užs4!H51/1000)*Užs4!L51,0)+(IF(Užs4!J51="BESIULIS-08mm",(Užs4!H51/1000)*Užs4!L51,0)))))</f>
        <v>0</v>
      </c>
      <c r="AA12" s="313">
        <f>SUM(IF(Užs4!F51="BESIULIS-1mm",(Užs4!E51/1000)*Užs4!L51,0)+(IF(Užs4!G51="BESIULIS-1mm",(Užs4!E51/1000)*Užs4!L51,0)+(IF(Užs4!I51="BESIULIS-1mm",(Užs4!H51/1000)*Užs4!L51,0)+(IF(Užs4!J51="BESIULIS-1mm",(Užs4!H51/1000)*Užs4!L51,0)))))</f>
        <v>0</v>
      </c>
      <c r="AB12" s="313">
        <f>SUM(IF(Užs4!F51="BESIULIS-2mm",(Užs4!E51/1000)*Užs4!L51,0)+(IF(Užs4!G51="BESIULIS-2mm",(Užs4!E51/1000)*Užs4!L51,0)+(IF(Užs4!I51="BESIULIS-2mm",(Užs4!H51/1000)*Užs4!L51,0)+(IF(Užs4!J51="BESIULIS-2mm",(Užs4!H51/1000)*Užs4!L51,0)))))</f>
        <v>0</v>
      </c>
      <c r="AC12" s="93">
        <f>SUM(IF(Užs4!F51="KLIEN-PVC-04mm",(Užs4!E51/1000)*Užs4!L51,0)+(IF(Užs4!G51="KLIEN-PVC-04mm",(Užs4!E51/1000)*Užs4!L51,0)+(IF(Užs4!I51="KLIEN-PVC-04mm",(Užs4!H51/1000)*Užs4!L51,0)+(IF(Užs4!J51="KLIEN-PVC-04mm",(Užs4!H51/1000)*Užs4!L51,0)))))</f>
        <v>0</v>
      </c>
      <c r="AD12" s="93">
        <f>SUM(IF(Užs4!F51="KLIEN-PVC-06mm",(Užs4!E51/1000)*Užs4!L51,0)+(IF(Užs4!G51="KLIEN-PVC-06mm",(Užs4!E51/1000)*Užs4!L51,0)+(IF(Užs4!I51="KLIEN-PVC-06mm",(Užs4!H51/1000)*Užs4!L51,0)+(IF(Užs4!J51="KLIEN-PVC-06mm",(Užs4!H51/1000)*Užs4!L51,0)))))</f>
        <v>0</v>
      </c>
      <c r="AE12" s="93">
        <f>SUM(IF(Užs4!F51="KLIEN-PVC-08mm",(Užs4!E51/1000)*Užs4!L51,0)+(IF(Užs4!G51="KLIEN-PVC-08mm",(Užs4!E51/1000)*Užs4!L51,0)+(IF(Užs4!I51="KLIEN-PVC-08mm",(Užs4!H51/1000)*Užs4!L51,0)+(IF(Užs4!J51="KLIEN-PVC-08mm",(Užs4!H51/1000)*Užs4!L51,0)))))</f>
        <v>0</v>
      </c>
      <c r="AF12" s="93">
        <f>SUM(IF(Užs4!F51="KLIEN-PVC-1mm",(Užs4!E51/1000)*Užs4!L51,0)+(IF(Užs4!G51="KLIEN-PVC-1mm",(Užs4!E51/1000)*Užs4!L51,0)+(IF(Užs4!I51="KLIEN-PVC-1mm",(Užs4!H51/1000)*Užs4!L51,0)+(IF(Užs4!J51="KLIEN-PVC-1mm",(Užs4!H51/1000)*Užs4!L51,0)))))</f>
        <v>0</v>
      </c>
      <c r="AG12" s="93">
        <f>SUM(IF(Užs4!F51="KLIEN-PVC-2mm",(Užs4!E51/1000)*Užs4!L51,0)+(IF(Užs4!G51="KLIEN-PVC-2mm",(Užs4!E51/1000)*Užs4!L51,0)+(IF(Užs4!I51="KLIEN-PVC-2mm",(Užs4!H51/1000)*Užs4!L51,0)+(IF(Užs4!J51="KLIEN-PVC-2mm",(Užs4!H51/1000)*Užs4!L51,0)))))</f>
        <v>0</v>
      </c>
      <c r="AH12" s="93">
        <f>SUM(IF(Užs4!F51="KLIEN-PVC-42/2mm",(Užs4!E51/1000)*Užs4!L51,0)+(IF(Užs4!G51="KLIEN-PVC-42/2mm",(Užs4!E51/1000)*Užs4!L51,0)+(IF(Užs4!I51="KLIEN-PVC-42/2mm",(Užs4!H51/1000)*Užs4!L51,0)+(IF(Užs4!J51="KLIEN-PVC-42/2mm",(Užs4!H51/1000)*Užs4!L51,0)))))</f>
        <v>0</v>
      </c>
      <c r="AI12" s="315">
        <f>SUM(IF(Užs4!F51="KLIEN-BESIUL-08mm",(Užs4!E51/1000)*Užs4!L51,0)+(IF(Užs4!G51="KLIEN-BESIUL-08mm",(Užs4!E51/1000)*Užs4!L51,0)+(IF(Užs4!I51="KLIEN-BESIUL-08mm",(Užs4!H51/1000)*Užs4!L51,0)+(IF(Užs4!J51="KLIEN-BESIUL-08mm",(Užs4!H51/1000)*Užs4!L51,0)))))</f>
        <v>0</v>
      </c>
      <c r="AJ12" s="315">
        <f>SUM(IF(Užs4!F51="KLIEN-BESIUL-1mm",(Užs4!E51/1000)*Užs4!L51,0)+(IF(Užs4!G51="KLIEN-BESIUL-1mm",(Užs4!E51/1000)*Užs4!L51,0)+(IF(Užs4!I51="KLIEN-BESIUL-1mm",(Užs4!H51/1000)*Užs4!L51,0)+(IF(Užs4!J51="KLIEN-BESIUL-1mm",(Užs4!H51/1000)*Užs4!L51,0)))))</f>
        <v>0</v>
      </c>
      <c r="AK12" s="315">
        <f>SUM(IF(Užs4!F51="KLIEN-BESIUL-2mm",(Užs4!E51/1000)*Užs4!L51,0)+(IF(Užs4!G51="KLIEN-BESIUL-2mm",(Užs4!E51/1000)*Užs4!L51,0)+(IF(Užs4!I51="KLIEN-BESIUL-2mm",(Užs4!H51/1000)*Užs4!L51,0)+(IF(Užs4!J51="KLIEN-BESIUL-2mm",(Užs4!H51/1000)*Užs4!L51,0)))))</f>
        <v>0</v>
      </c>
      <c r="AL12" s="94">
        <f>SUM(IF(Užs4!F51="NE-PL-PVC-04mm",(Užs4!E51/1000)*Užs4!L51,0)+(IF(Užs4!G51="NE-PL-PVC-04mm",(Užs4!E51/1000)*Užs4!L51,0)+(IF(Užs4!I51="NE-PL-PVC-04mm",(Užs4!H51/1000)*Užs4!L51,0)+(IF(Užs4!J51="NE-PL-PVC-04mm",(Užs4!H51/1000)*Užs4!L51,0)))))</f>
        <v>0</v>
      </c>
      <c r="AM12" s="94">
        <f>SUM(IF(Užs4!F51="NE-PL-PVC-06mm",(Užs4!E51/1000)*Užs4!L51,0)+(IF(Užs4!G51="NE-PL-PVC-06mm",(Užs4!E51/1000)*Užs4!L51,0)+(IF(Užs4!I51="NE-PL-PVC-06mm",(Užs4!H51/1000)*Užs4!L51,0)+(IF(Užs4!J51="NE-PL-PVC-06mm",(Užs4!H51/1000)*Užs4!L51,0)))))</f>
        <v>0</v>
      </c>
      <c r="AN12" s="94">
        <f>SUM(IF(Užs4!F51="NE-PL-PVC-08mm",(Užs4!E51/1000)*Užs4!L51,0)+(IF(Užs4!G51="NE-PL-PVC-08mm",(Užs4!E51/1000)*Užs4!L51,0)+(IF(Užs4!I51="NE-PL-PVC-08mm",(Užs4!H51/1000)*Užs4!L51,0)+(IF(Užs4!J51="NE-PL-PVC-08mm",(Užs4!H51/1000)*Užs4!L51,0)))))</f>
        <v>0</v>
      </c>
      <c r="AO12" s="94">
        <f>SUM(IF(Užs4!F51="NE-PL-PVC-1mm",(Užs4!E51/1000)*Užs4!L51,0)+(IF(Užs4!G51="NE-PL-PVC-1mm",(Užs4!E51/1000)*Užs4!L51,0)+(IF(Užs4!I51="NE-PL-PVC-1mm",(Užs4!H51/1000)*Užs4!L51,0)+(IF(Užs4!J51="NE-PL-PVC-1mm",(Užs4!H51/1000)*Užs4!L51,0)))))</f>
        <v>0</v>
      </c>
      <c r="AP12" s="94">
        <f>SUM(IF(Užs4!F51="NE-PL-PVC-2mm",(Užs4!E51/1000)*Užs4!L51,0)+(IF(Užs4!G51="NE-PL-PVC-2mm",(Užs4!E51/1000)*Užs4!L51,0)+(IF(Užs4!I51="NE-PL-PVC-2mm",(Užs4!H51/1000)*Užs4!L51,0)+(IF(Užs4!J51="NE-PL-PVC-2mm",(Užs4!H51/1000)*Užs4!L51,0)))))</f>
        <v>0</v>
      </c>
      <c r="AQ12" s="94">
        <f>SUM(IF(Užs4!F51="NE-PL-PVC-42/2mm",(Užs4!E51/1000)*Užs4!L51,0)+(IF(Užs4!G51="NE-PL-PVC-42/2mm",(Užs4!E51/1000)*Užs4!L51,0)+(IF(Užs4!I51="NE-PL-PVC-42/2mm",(Užs4!H51/1000)*Užs4!L51,0)+(IF(Užs4!J51="NE-PL-PVC-42/2mm",(Užs4!H51/1000)*Užs4!L51,0)))))</f>
        <v>0</v>
      </c>
      <c r="AR12" s="79"/>
    </row>
    <row r="13" spans="1:44" ht="17.100000000000001" customHeight="1">
      <c r="A13" s="79"/>
      <c r="B13" s="233" t="s">
        <v>410</v>
      </c>
      <c r="C13" s="236" t="s">
        <v>420</v>
      </c>
      <c r="D13" s="79"/>
      <c r="E13" s="79"/>
      <c r="F13" s="79"/>
      <c r="G13" s="79"/>
      <c r="H13" s="79"/>
      <c r="I13" s="79"/>
      <c r="J13" s="79"/>
      <c r="K13" s="87">
        <v>12</v>
      </c>
      <c r="L13" s="88">
        <f>Užs4!L52</f>
        <v>0</v>
      </c>
      <c r="M13" s="89">
        <f>(Užs4!E52/1000)*(Užs4!H52/1000)*Užs4!L52</f>
        <v>0</v>
      </c>
      <c r="N13" s="90">
        <f>SUM(IF(Užs4!F52="MEL",(Užs4!E52/1000)*Užs4!L52,0)+(IF(Užs4!G52="MEL",(Užs4!E52/1000)*Užs4!L52,0)+(IF(Užs4!I52="MEL",(Užs4!H52/1000)*Užs4!L52,0)+(IF(Užs4!J52="MEL",(Užs4!H52/1000)*Užs4!L52,0)))))</f>
        <v>0</v>
      </c>
      <c r="O13" s="91">
        <f>SUM(IF(Užs4!F52="MEL-BALTAS",(Užs4!E52/1000)*Užs4!L52,0)+(IF(Užs4!G52="MEL-BALTAS",(Užs4!E52/1000)*Užs4!L52,0)+(IF(Užs4!I52="MEL-BALTAS",(Užs4!H52/1000)*Užs4!L52,0)+(IF(Užs4!J52="MEL-BALTAS",(Užs4!H52/1000)*Užs4!L52,0)))))</f>
        <v>0</v>
      </c>
      <c r="P13" s="91">
        <f>SUM(IF(Užs4!F52="MEL-PILKAS",(Užs4!E52/1000)*Užs4!L52,0)+(IF(Užs4!G52="MEL-PILKAS",(Užs4!E52/1000)*Užs4!L52,0)+(IF(Užs4!I52="MEL-PILKAS",(Užs4!H52/1000)*Užs4!L52,0)+(IF(Užs4!J52="MEL-PILKAS",(Užs4!H52/1000)*Užs4!L52,0)))))</f>
        <v>0</v>
      </c>
      <c r="Q13" s="91">
        <f>SUM(IF(Užs4!F52="MEL-KLIENTO",(Užs4!E52/1000)*Užs4!L52,0)+(IF(Užs4!G52="MEL-KLIENTO",(Užs4!E52/1000)*Užs4!L52,0)+(IF(Užs4!I52="MEL-KLIENTO",(Užs4!H52/1000)*Užs4!L52,0)+(IF(Užs4!J52="MEL-KLIENTO",(Užs4!H52/1000)*Užs4!L52,0)))))</f>
        <v>0</v>
      </c>
      <c r="R13" s="91">
        <f>SUM(IF(Užs4!F52="MEL-NE-PL",(Užs4!E52/1000)*Užs4!L52,0)+(IF(Užs4!G52="MEL-NE-PL",(Užs4!E52/1000)*Užs4!L52,0)+(IF(Užs4!I52="MEL-NE-PL",(Užs4!H52/1000)*Užs4!L52,0)+(IF(Užs4!J52="MEL-NE-PL",(Užs4!H52/1000)*Užs4!L52,0)))))</f>
        <v>0</v>
      </c>
      <c r="S13" s="91">
        <f>SUM(IF(Užs4!F52="MEL-40mm",(Užs4!E52/1000)*Užs4!L52,0)+(IF(Užs4!G52="MEL-40mm",(Užs4!E52/1000)*Užs4!L52,0)+(IF(Užs4!I52="MEL-40mm",(Užs4!H52/1000)*Užs4!L52,0)+(IF(Užs4!J52="MEL-40mm",(Užs4!H52/1000)*Užs4!L52,0)))))</f>
        <v>0</v>
      </c>
      <c r="T13" s="92">
        <f>SUM(IF(Užs4!F52="PVC-04mm",(Užs4!E52/1000)*Užs4!L52,0)+(IF(Užs4!G52="PVC-04mm",(Užs4!E52/1000)*Užs4!L52,0)+(IF(Užs4!I52="PVC-04mm",(Užs4!H52/1000)*Užs4!L52,0)+(IF(Užs4!J52="PVC-04mm",(Užs4!H52/1000)*Užs4!L52,0)))))</f>
        <v>0</v>
      </c>
      <c r="U13" s="92">
        <f>SUM(IF(Užs4!F52="PVC-06mm",(Užs4!E52/1000)*Užs4!L52,0)+(IF(Užs4!G52="PVC-06mm",(Užs4!E52/1000)*Užs4!L52,0)+(IF(Užs4!I52="PVC-06mm",(Užs4!H52/1000)*Užs4!L52,0)+(IF(Užs4!J52="PVC-06mm",(Užs4!H52/1000)*Užs4!L52,0)))))</f>
        <v>0</v>
      </c>
      <c r="V13" s="92">
        <f>SUM(IF(Užs4!F52="PVC-08mm",(Užs4!E52/1000)*Užs4!L52,0)+(IF(Užs4!G52="PVC-08mm",(Užs4!E52/1000)*Užs4!L52,0)+(IF(Užs4!I52="PVC-08mm",(Užs4!H52/1000)*Užs4!L52,0)+(IF(Užs4!J52="PVC-08mm",(Užs4!H52/1000)*Užs4!L52,0)))))</f>
        <v>0</v>
      </c>
      <c r="W13" s="92">
        <f>SUM(IF(Užs4!F52="PVC-1mm",(Užs4!E52/1000)*Užs4!L52,0)+(IF(Užs4!G52="PVC-1mm",(Užs4!E52/1000)*Užs4!L52,0)+(IF(Užs4!I52="PVC-1mm",(Užs4!H52/1000)*Užs4!L52,0)+(IF(Užs4!J52="PVC-1mm",(Užs4!H52/1000)*Užs4!L52,0)))))</f>
        <v>0</v>
      </c>
      <c r="X13" s="92">
        <f>SUM(IF(Užs4!F52="PVC-2mm",(Užs4!E52/1000)*Užs4!L52,0)+(IF(Užs4!G52="PVC-2mm",(Užs4!E52/1000)*Užs4!L52,0)+(IF(Užs4!I52="PVC-2mm",(Užs4!H52/1000)*Užs4!L52,0)+(IF(Užs4!J52="PVC-2mm",(Užs4!H52/1000)*Užs4!L52,0)))))</f>
        <v>0</v>
      </c>
      <c r="Y13" s="92">
        <f>SUM(IF(Užs4!F52="PVC-42/2mm",(Užs4!E52/1000)*Užs4!L52,0)+(IF(Užs4!G52="PVC-42/2mm",(Užs4!E52/1000)*Užs4!L52,0)+(IF(Užs4!I52="PVC-42/2mm",(Užs4!H52/1000)*Užs4!L52,0)+(IF(Užs4!J52="PVC-42/2mm",(Užs4!H52/1000)*Užs4!L52,0)))))</f>
        <v>0</v>
      </c>
      <c r="Z13" s="313">
        <f>SUM(IF(Užs4!F52="BESIULIS-08mm",(Užs4!E52/1000)*Užs4!L52,0)+(IF(Užs4!G52="BESIULIS-08mm",(Užs4!E52/1000)*Užs4!L52,0)+(IF(Užs4!I52="BESIULIS-08mm",(Užs4!H52/1000)*Užs4!L52,0)+(IF(Užs4!J52="BESIULIS-08mm",(Užs4!H52/1000)*Užs4!L52,0)))))</f>
        <v>0</v>
      </c>
      <c r="AA13" s="313">
        <f>SUM(IF(Užs4!F52="BESIULIS-1mm",(Užs4!E52/1000)*Užs4!L52,0)+(IF(Užs4!G52="BESIULIS-1mm",(Užs4!E52/1000)*Užs4!L52,0)+(IF(Užs4!I52="BESIULIS-1mm",(Užs4!H52/1000)*Užs4!L52,0)+(IF(Užs4!J52="BESIULIS-1mm",(Užs4!H52/1000)*Užs4!L52,0)))))</f>
        <v>0</v>
      </c>
      <c r="AB13" s="313">
        <f>SUM(IF(Užs4!F52="BESIULIS-2mm",(Užs4!E52/1000)*Užs4!L52,0)+(IF(Užs4!G52="BESIULIS-2mm",(Užs4!E52/1000)*Užs4!L52,0)+(IF(Užs4!I52="BESIULIS-2mm",(Užs4!H52/1000)*Užs4!L52,0)+(IF(Užs4!J52="BESIULIS-2mm",(Užs4!H52/1000)*Užs4!L52,0)))))</f>
        <v>0</v>
      </c>
      <c r="AC13" s="93">
        <f>SUM(IF(Užs4!F52="KLIEN-PVC-04mm",(Užs4!E52/1000)*Užs4!L52,0)+(IF(Užs4!G52="KLIEN-PVC-04mm",(Užs4!E52/1000)*Užs4!L52,0)+(IF(Užs4!I52="KLIEN-PVC-04mm",(Užs4!H52/1000)*Užs4!L52,0)+(IF(Užs4!J52="KLIEN-PVC-04mm",(Užs4!H52/1000)*Užs4!L52,0)))))</f>
        <v>0</v>
      </c>
      <c r="AD13" s="93">
        <f>SUM(IF(Užs4!F52="KLIEN-PVC-06mm",(Užs4!E52/1000)*Užs4!L52,0)+(IF(Užs4!G52="KLIEN-PVC-06mm",(Užs4!E52/1000)*Užs4!L52,0)+(IF(Užs4!I52="KLIEN-PVC-06mm",(Užs4!H52/1000)*Užs4!L52,0)+(IF(Užs4!J52="KLIEN-PVC-06mm",(Užs4!H52/1000)*Užs4!L52,0)))))</f>
        <v>0</v>
      </c>
      <c r="AE13" s="93">
        <f>SUM(IF(Užs4!F52="KLIEN-PVC-08mm",(Užs4!E52/1000)*Užs4!L52,0)+(IF(Užs4!G52="KLIEN-PVC-08mm",(Užs4!E52/1000)*Užs4!L52,0)+(IF(Užs4!I52="KLIEN-PVC-08mm",(Užs4!H52/1000)*Užs4!L52,0)+(IF(Užs4!J52="KLIEN-PVC-08mm",(Užs4!H52/1000)*Užs4!L52,0)))))</f>
        <v>0</v>
      </c>
      <c r="AF13" s="93">
        <f>SUM(IF(Užs4!F52="KLIEN-PVC-1mm",(Užs4!E52/1000)*Užs4!L52,0)+(IF(Užs4!G52="KLIEN-PVC-1mm",(Užs4!E52/1000)*Užs4!L52,0)+(IF(Užs4!I52="KLIEN-PVC-1mm",(Užs4!H52/1000)*Užs4!L52,0)+(IF(Užs4!J52="KLIEN-PVC-1mm",(Užs4!H52/1000)*Užs4!L52,0)))))</f>
        <v>0</v>
      </c>
      <c r="AG13" s="93">
        <f>SUM(IF(Užs4!F52="KLIEN-PVC-2mm",(Užs4!E52/1000)*Užs4!L52,0)+(IF(Užs4!G52="KLIEN-PVC-2mm",(Užs4!E52/1000)*Užs4!L52,0)+(IF(Užs4!I52="KLIEN-PVC-2mm",(Užs4!H52/1000)*Užs4!L52,0)+(IF(Užs4!J52="KLIEN-PVC-2mm",(Užs4!H52/1000)*Užs4!L52,0)))))</f>
        <v>0</v>
      </c>
      <c r="AH13" s="93">
        <f>SUM(IF(Užs4!F52="KLIEN-PVC-42/2mm",(Užs4!E52/1000)*Užs4!L52,0)+(IF(Užs4!G52="KLIEN-PVC-42/2mm",(Užs4!E52/1000)*Užs4!L52,0)+(IF(Užs4!I52="KLIEN-PVC-42/2mm",(Užs4!H52/1000)*Užs4!L52,0)+(IF(Užs4!J52="KLIEN-PVC-42/2mm",(Užs4!H52/1000)*Užs4!L52,0)))))</f>
        <v>0</v>
      </c>
      <c r="AI13" s="315">
        <f>SUM(IF(Užs4!F52="KLIEN-BESIUL-08mm",(Užs4!E52/1000)*Užs4!L52,0)+(IF(Užs4!G52="KLIEN-BESIUL-08mm",(Užs4!E52/1000)*Užs4!L52,0)+(IF(Užs4!I52="KLIEN-BESIUL-08mm",(Užs4!H52/1000)*Užs4!L52,0)+(IF(Užs4!J52="KLIEN-BESIUL-08mm",(Užs4!H52/1000)*Užs4!L52,0)))))</f>
        <v>0</v>
      </c>
      <c r="AJ13" s="315">
        <f>SUM(IF(Užs4!F52="KLIEN-BESIUL-1mm",(Užs4!E52/1000)*Užs4!L52,0)+(IF(Užs4!G52="KLIEN-BESIUL-1mm",(Užs4!E52/1000)*Užs4!L52,0)+(IF(Užs4!I52="KLIEN-BESIUL-1mm",(Užs4!H52/1000)*Užs4!L52,0)+(IF(Užs4!J52="KLIEN-BESIUL-1mm",(Užs4!H52/1000)*Užs4!L52,0)))))</f>
        <v>0</v>
      </c>
      <c r="AK13" s="315">
        <f>SUM(IF(Užs4!F52="KLIEN-BESIUL-2mm",(Užs4!E52/1000)*Užs4!L52,0)+(IF(Užs4!G52="KLIEN-BESIUL-2mm",(Užs4!E52/1000)*Užs4!L52,0)+(IF(Užs4!I52="KLIEN-BESIUL-2mm",(Užs4!H52/1000)*Užs4!L52,0)+(IF(Užs4!J52="KLIEN-BESIUL-2mm",(Užs4!H52/1000)*Užs4!L52,0)))))</f>
        <v>0</v>
      </c>
      <c r="AL13" s="94">
        <f>SUM(IF(Užs4!F52="NE-PL-PVC-04mm",(Užs4!E52/1000)*Užs4!L52,0)+(IF(Užs4!G52="NE-PL-PVC-04mm",(Užs4!E52/1000)*Užs4!L52,0)+(IF(Užs4!I52="NE-PL-PVC-04mm",(Užs4!H52/1000)*Užs4!L52,0)+(IF(Užs4!J52="NE-PL-PVC-04mm",(Užs4!H52/1000)*Užs4!L52,0)))))</f>
        <v>0</v>
      </c>
      <c r="AM13" s="94">
        <f>SUM(IF(Užs4!F52="NE-PL-PVC-06mm",(Užs4!E52/1000)*Užs4!L52,0)+(IF(Užs4!G52="NE-PL-PVC-06mm",(Užs4!E52/1000)*Užs4!L52,0)+(IF(Užs4!I52="NE-PL-PVC-06mm",(Užs4!H52/1000)*Užs4!L52,0)+(IF(Užs4!J52="NE-PL-PVC-06mm",(Užs4!H52/1000)*Užs4!L52,0)))))</f>
        <v>0</v>
      </c>
      <c r="AN13" s="94">
        <f>SUM(IF(Užs4!F52="NE-PL-PVC-08mm",(Užs4!E52/1000)*Užs4!L52,0)+(IF(Užs4!G52="NE-PL-PVC-08mm",(Užs4!E52/1000)*Užs4!L52,0)+(IF(Užs4!I52="NE-PL-PVC-08mm",(Užs4!H52/1000)*Užs4!L52,0)+(IF(Užs4!J52="NE-PL-PVC-08mm",(Užs4!H52/1000)*Užs4!L52,0)))))</f>
        <v>0</v>
      </c>
      <c r="AO13" s="94">
        <f>SUM(IF(Užs4!F52="NE-PL-PVC-1mm",(Užs4!E52/1000)*Užs4!L52,0)+(IF(Užs4!G52="NE-PL-PVC-1mm",(Užs4!E52/1000)*Užs4!L52,0)+(IF(Užs4!I52="NE-PL-PVC-1mm",(Užs4!H52/1000)*Užs4!L52,0)+(IF(Užs4!J52="NE-PL-PVC-1mm",(Užs4!H52/1000)*Užs4!L52,0)))))</f>
        <v>0</v>
      </c>
      <c r="AP13" s="94">
        <f>SUM(IF(Užs4!F52="NE-PL-PVC-2mm",(Užs4!E52/1000)*Užs4!L52,0)+(IF(Užs4!G52="NE-PL-PVC-2mm",(Užs4!E52/1000)*Užs4!L52,0)+(IF(Užs4!I52="NE-PL-PVC-2mm",(Užs4!H52/1000)*Užs4!L52,0)+(IF(Užs4!J52="NE-PL-PVC-2mm",(Užs4!H52/1000)*Užs4!L52,0)))))</f>
        <v>0</v>
      </c>
      <c r="AQ13" s="94">
        <f>SUM(IF(Užs4!F52="NE-PL-PVC-42/2mm",(Užs4!E52/1000)*Užs4!L52,0)+(IF(Užs4!G52="NE-PL-PVC-42/2mm",(Užs4!E52/1000)*Užs4!L52,0)+(IF(Užs4!I52="NE-PL-PVC-42/2mm",(Užs4!H52/1000)*Užs4!L52,0)+(IF(Užs4!J52="NE-PL-PVC-42/2mm",(Užs4!H52/1000)*Užs4!L52,0)))))</f>
        <v>0</v>
      </c>
      <c r="AR13" s="79"/>
    </row>
    <row r="14" spans="1:44" ht="17.100000000000001" customHeight="1">
      <c r="A14" s="79"/>
      <c r="B14" s="233" t="s">
        <v>411</v>
      </c>
      <c r="C14" s="236" t="s">
        <v>421</v>
      </c>
      <c r="D14" s="79"/>
      <c r="E14" s="79"/>
      <c r="F14" s="79"/>
      <c r="G14" s="79"/>
      <c r="H14" s="79"/>
      <c r="I14" s="79"/>
      <c r="J14" s="79"/>
      <c r="K14" s="87">
        <v>13</v>
      </c>
      <c r="L14" s="88">
        <f>Užs4!L53</f>
        <v>0</v>
      </c>
      <c r="M14" s="89">
        <f>(Užs4!E53/1000)*(Užs4!H53/1000)*Užs4!L53</f>
        <v>0</v>
      </c>
      <c r="N14" s="90">
        <f>SUM(IF(Užs4!F53="MEL",(Užs4!E53/1000)*Užs4!L53,0)+(IF(Užs4!G53="MEL",(Užs4!E53/1000)*Užs4!L53,0)+(IF(Užs4!I53="MEL",(Užs4!H53/1000)*Užs4!L53,0)+(IF(Užs4!J53="MEL",(Užs4!H53/1000)*Užs4!L53,0)))))</f>
        <v>0</v>
      </c>
      <c r="O14" s="91">
        <f>SUM(IF(Užs4!F53="MEL-BALTAS",(Užs4!E53/1000)*Užs4!L53,0)+(IF(Užs4!G53="MEL-BALTAS",(Užs4!E53/1000)*Užs4!L53,0)+(IF(Užs4!I53="MEL-BALTAS",(Užs4!H53/1000)*Užs4!L53,0)+(IF(Užs4!J53="MEL-BALTAS",(Užs4!H53/1000)*Užs4!L53,0)))))</f>
        <v>0</v>
      </c>
      <c r="P14" s="91">
        <f>SUM(IF(Užs4!F53="MEL-PILKAS",(Užs4!E53/1000)*Užs4!L53,0)+(IF(Užs4!G53="MEL-PILKAS",(Užs4!E53/1000)*Užs4!L53,0)+(IF(Užs4!I53="MEL-PILKAS",(Užs4!H53/1000)*Užs4!L53,0)+(IF(Užs4!J53="MEL-PILKAS",(Užs4!H53/1000)*Užs4!L53,0)))))</f>
        <v>0</v>
      </c>
      <c r="Q14" s="91">
        <f>SUM(IF(Užs4!F53="MEL-KLIENTO",(Užs4!E53/1000)*Užs4!L53,0)+(IF(Užs4!G53="MEL-KLIENTO",(Užs4!E53/1000)*Užs4!L53,0)+(IF(Užs4!I53="MEL-KLIENTO",(Užs4!H53/1000)*Užs4!L53,0)+(IF(Užs4!J53="MEL-KLIENTO",(Užs4!H53/1000)*Užs4!L53,0)))))</f>
        <v>0</v>
      </c>
      <c r="R14" s="91">
        <f>SUM(IF(Užs4!F53="MEL-NE-PL",(Užs4!E53/1000)*Užs4!L53,0)+(IF(Užs4!G53="MEL-NE-PL",(Užs4!E53/1000)*Užs4!L53,0)+(IF(Užs4!I53="MEL-NE-PL",(Užs4!H53/1000)*Užs4!L53,0)+(IF(Užs4!J53="MEL-NE-PL",(Užs4!H53/1000)*Užs4!L53,0)))))</f>
        <v>0</v>
      </c>
      <c r="S14" s="91">
        <f>SUM(IF(Užs4!F53="MEL-40mm",(Užs4!E53/1000)*Užs4!L53,0)+(IF(Užs4!G53="MEL-40mm",(Užs4!E53/1000)*Užs4!L53,0)+(IF(Užs4!I53="MEL-40mm",(Užs4!H53/1000)*Užs4!L53,0)+(IF(Užs4!J53="MEL-40mm",(Užs4!H53/1000)*Užs4!L53,0)))))</f>
        <v>0</v>
      </c>
      <c r="T14" s="92">
        <f>SUM(IF(Užs4!F53="PVC-04mm",(Užs4!E53/1000)*Užs4!L53,0)+(IF(Užs4!G53="PVC-04mm",(Užs4!E53/1000)*Užs4!L53,0)+(IF(Užs4!I53="PVC-04mm",(Užs4!H53/1000)*Užs4!L53,0)+(IF(Užs4!J53="PVC-04mm",(Užs4!H53/1000)*Užs4!L53,0)))))</f>
        <v>0</v>
      </c>
      <c r="U14" s="92">
        <f>SUM(IF(Užs4!F53="PVC-06mm",(Užs4!E53/1000)*Užs4!L53,0)+(IF(Užs4!G53="PVC-06mm",(Užs4!E53/1000)*Užs4!L53,0)+(IF(Užs4!I53="PVC-06mm",(Užs4!H53/1000)*Užs4!L53,0)+(IF(Užs4!J53="PVC-06mm",(Užs4!H53/1000)*Užs4!L53,0)))))</f>
        <v>0</v>
      </c>
      <c r="V14" s="92">
        <f>SUM(IF(Užs4!F53="PVC-08mm",(Užs4!E53/1000)*Užs4!L53,0)+(IF(Užs4!G53="PVC-08mm",(Užs4!E53/1000)*Užs4!L53,0)+(IF(Užs4!I53="PVC-08mm",(Užs4!H53/1000)*Užs4!L53,0)+(IF(Užs4!J53="PVC-08mm",(Užs4!H53/1000)*Užs4!L53,0)))))</f>
        <v>0</v>
      </c>
      <c r="W14" s="92">
        <f>SUM(IF(Užs4!F53="PVC-1mm",(Užs4!E53/1000)*Užs4!L53,0)+(IF(Užs4!G53="PVC-1mm",(Užs4!E53/1000)*Užs4!L53,0)+(IF(Užs4!I53="PVC-1mm",(Užs4!H53/1000)*Užs4!L53,0)+(IF(Užs4!J53="PVC-1mm",(Užs4!H53/1000)*Užs4!L53,0)))))</f>
        <v>0</v>
      </c>
      <c r="X14" s="92">
        <f>SUM(IF(Užs4!F53="PVC-2mm",(Užs4!E53/1000)*Užs4!L53,0)+(IF(Užs4!G53="PVC-2mm",(Užs4!E53/1000)*Užs4!L53,0)+(IF(Užs4!I53="PVC-2mm",(Užs4!H53/1000)*Užs4!L53,0)+(IF(Užs4!J53="PVC-2mm",(Užs4!H53/1000)*Užs4!L53,0)))))</f>
        <v>0</v>
      </c>
      <c r="Y14" s="92">
        <f>SUM(IF(Užs4!F53="PVC-42/2mm",(Užs4!E53/1000)*Užs4!L53,0)+(IF(Užs4!G53="PVC-42/2mm",(Užs4!E53/1000)*Užs4!L53,0)+(IF(Užs4!I53="PVC-42/2mm",(Užs4!H53/1000)*Užs4!L53,0)+(IF(Užs4!J53="PVC-42/2mm",(Užs4!H53/1000)*Užs4!L53,0)))))</f>
        <v>0</v>
      </c>
      <c r="Z14" s="313">
        <f>SUM(IF(Užs4!F53="BESIULIS-08mm",(Užs4!E53/1000)*Užs4!L53,0)+(IF(Užs4!G53="BESIULIS-08mm",(Užs4!E53/1000)*Užs4!L53,0)+(IF(Užs4!I53="BESIULIS-08mm",(Užs4!H53/1000)*Užs4!L53,0)+(IF(Užs4!J53="BESIULIS-08mm",(Užs4!H53/1000)*Užs4!L53,0)))))</f>
        <v>0</v>
      </c>
      <c r="AA14" s="313">
        <f>SUM(IF(Užs4!F53="BESIULIS-1mm",(Užs4!E53/1000)*Užs4!L53,0)+(IF(Užs4!G53="BESIULIS-1mm",(Užs4!E53/1000)*Užs4!L53,0)+(IF(Užs4!I53="BESIULIS-1mm",(Užs4!H53/1000)*Užs4!L53,0)+(IF(Užs4!J53="BESIULIS-1mm",(Užs4!H53/1000)*Užs4!L53,0)))))</f>
        <v>0</v>
      </c>
      <c r="AB14" s="313">
        <f>SUM(IF(Užs4!F53="BESIULIS-2mm",(Užs4!E53/1000)*Užs4!L53,0)+(IF(Užs4!G53="BESIULIS-2mm",(Užs4!E53/1000)*Užs4!L53,0)+(IF(Užs4!I53="BESIULIS-2mm",(Užs4!H53/1000)*Užs4!L53,0)+(IF(Užs4!J53="BESIULIS-2mm",(Užs4!H53/1000)*Užs4!L53,0)))))</f>
        <v>0</v>
      </c>
      <c r="AC14" s="93">
        <f>SUM(IF(Užs4!F53="KLIEN-PVC-04mm",(Užs4!E53/1000)*Užs4!L53,0)+(IF(Užs4!G53="KLIEN-PVC-04mm",(Užs4!E53/1000)*Užs4!L53,0)+(IF(Užs4!I53="KLIEN-PVC-04mm",(Užs4!H53/1000)*Užs4!L53,0)+(IF(Užs4!J53="KLIEN-PVC-04mm",(Užs4!H53/1000)*Užs4!L53,0)))))</f>
        <v>0</v>
      </c>
      <c r="AD14" s="93">
        <f>SUM(IF(Užs4!F53="KLIEN-PVC-06mm",(Užs4!E53/1000)*Užs4!L53,0)+(IF(Užs4!G53="KLIEN-PVC-06mm",(Užs4!E53/1000)*Užs4!L53,0)+(IF(Užs4!I53="KLIEN-PVC-06mm",(Užs4!H53/1000)*Užs4!L53,0)+(IF(Užs4!J53="KLIEN-PVC-06mm",(Užs4!H53/1000)*Užs4!L53,0)))))</f>
        <v>0</v>
      </c>
      <c r="AE14" s="93">
        <f>SUM(IF(Užs4!F53="KLIEN-PVC-08mm",(Užs4!E53/1000)*Užs4!L53,0)+(IF(Užs4!G53="KLIEN-PVC-08mm",(Užs4!E53/1000)*Užs4!L53,0)+(IF(Užs4!I53="KLIEN-PVC-08mm",(Užs4!H53/1000)*Užs4!L53,0)+(IF(Užs4!J53="KLIEN-PVC-08mm",(Užs4!H53/1000)*Užs4!L53,0)))))</f>
        <v>0</v>
      </c>
      <c r="AF14" s="93">
        <f>SUM(IF(Užs4!F53="KLIEN-PVC-1mm",(Užs4!E53/1000)*Užs4!L53,0)+(IF(Užs4!G53="KLIEN-PVC-1mm",(Užs4!E53/1000)*Užs4!L53,0)+(IF(Užs4!I53="KLIEN-PVC-1mm",(Užs4!H53/1000)*Užs4!L53,0)+(IF(Užs4!J53="KLIEN-PVC-1mm",(Užs4!H53/1000)*Užs4!L53,0)))))</f>
        <v>0</v>
      </c>
      <c r="AG14" s="93">
        <f>SUM(IF(Užs4!F53="KLIEN-PVC-2mm",(Užs4!E53/1000)*Užs4!L53,0)+(IF(Užs4!G53="KLIEN-PVC-2mm",(Užs4!E53/1000)*Užs4!L53,0)+(IF(Užs4!I53="KLIEN-PVC-2mm",(Užs4!H53/1000)*Užs4!L53,0)+(IF(Užs4!J53="KLIEN-PVC-2mm",(Užs4!H53/1000)*Užs4!L53,0)))))</f>
        <v>0</v>
      </c>
      <c r="AH14" s="93">
        <f>SUM(IF(Užs4!F53="KLIEN-PVC-42/2mm",(Užs4!E53/1000)*Užs4!L53,0)+(IF(Užs4!G53="KLIEN-PVC-42/2mm",(Užs4!E53/1000)*Užs4!L53,0)+(IF(Užs4!I53="KLIEN-PVC-42/2mm",(Užs4!H53/1000)*Užs4!L53,0)+(IF(Užs4!J53="KLIEN-PVC-42/2mm",(Užs4!H53/1000)*Užs4!L53,0)))))</f>
        <v>0</v>
      </c>
      <c r="AI14" s="315">
        <f>SUM(IF(Užs4!F53="KLIEN-BESIUL-08mm",(Užs4!E53/1000)*Užs4!L53,0)+(IF(Užs4!G53="KLIEN-BESIUL-08mm",(Užs4!E53/1000)*Užs4!L53,0)+(IF(Užs4!I53="KLIEN-BESIUL-08mm",(Užs4!H53/1000)*Užs4!L53,0)+(IF(Užs4!J53="KLIEN-BESIUL-08mm",(Užs4!H53/1000)*Užs4!L53,0)))))</f>
        <v>0</v>
      </c>
      <c r="AJ14" s="315">
        <f>SUM(IF(Užs4!F53="KLIEN-BESIUL-1mm",(Užs4!E53/1000)*Užs4!L53,0)+(IF(Užs4!G53="KLIEN-BESIUL-1mm",(Užs4!E53/1000)*Užs4!L53,0)+(IF(Užs4!I53="KLIEN-BESIUL-1mm",(Užs4!H53/1000)*Užs4!L53,0)+(IF(Užs4!J53="KLIEN-BESIUL-1mm",(Užs4!H53/1000)*Užs4!L53,0)))))</f>
        <v>0</v>
      </c>
      <c r="AK14" s="315">
        <f>SUM(IF(Užs4!F53="KLIEN-BESIUL-2mm",(Užs4!E53/1000)*Užs4!L53,0)+(IF(Užs4!G53="KLIEN-BESIUL-2mm",(Užs4!E53/1000)*Užs4!L53,0)+(IF(Užs4!I53="KLIEN-BESIUL-2mm",(Užs4!H53/1000)*Užs4!L53,0)+(IF(Užs4!J53="KLIEN-BESIUL-2mm",(Užs4!H53/1000)*Užs4!L53,0)))))</f>
        <v>0</v>
      </c>
      <c r="AL14" s="94">
        <f>SUM(IF(Užs4!F53="NE-PL-PVC-04mm",(Užs4!E53/1000)*Užs4!L53,0)+(IF(Užs4!G53="NE-PL-PVC-04mm",(Užs4!E53/1000)*Užs4!L53,0)+(IF(Užs4!I53="NE-PL-PVC-04mm",(Užs4!H53/1000)*Užs4!L53,0)+(IF(Užs4!J53="NE-PL-PVC-04mm",(Užs4!H53/1000)*Užs4!L53,0)))))</f>
        <v>0</v>
      </c>
      <c r="AM14" s="94">
        <f>SUM(IF(Užs4!F53="NE-PL-PVC-06mm",(Užs4!E53/1000)*Užs4!L53,0)+(IF(Užs4!G53="NE-PL-PVC-06mm",(Užs4!E53/1000)*Užs4!L53,0)+(IF(Užs4!I53="NE-PL-PVC-06mm",(Užs4!H53/1000)*Užs4!L53,0)+(IF(Užs4!J53="NE-PL-PVC-06mm",(Užs4!H53/1000)*Užs4!L53,0)))))</f>
        <v>0</v>
      </c>
      <c r="AN14" s="94">
        <f>SUM(IF(Užs4!F53="NE-PL-PVC-08mm",(Užs4!E53/1000)*Užs4!L53,0)+(IF(Užs4!G53="NE-PL-PVC-08mm",(Užs4!E53/1000)*Užs4!L53,0)+(IF(Užs4!I53="NE-PL-PVC-08mm",(Užs4!H53/1000)*Užs4!L53,0)+(IF(Užs4!J53="NE-PL-PVC-08mm",(Užs4!H53/1000)*Užs4!L53,0)))))</f>
        <v>0</v>
      </c>
      <c r="AO14" s="94">
        <f>SUM(IF(Užs4!F53="NE-PL-PVC-1mm",(Užs4!E53/1000)*Užs4!L53,0)+(IF(Užs4!G53="NE-PL-PVC-1mm",(Užs4!E53/1000)*Užs4!L53,0)+(IF(Užs4!I53="NE-PL-PVC-1mm",(Užs4!H53/1000)*Užs4!L53,0)+(IF(Užs4!J53="NE-PL-PVC-1mm",(Užs4!H53/1000)*Užs4!L53,0)))))</f>
        <v>0</v>
      </c>
      <c r="AP14" s="94">
        <f>SUM(IF(Užs4!F53="NE-PL-PVC-2mm",(Užs4!E53/1000)*Užs4!L53,0)+(IF(Užs4!G53="NE-PL-PVC-2mm",(Užs4!E53/1000)*Užs4!L53,0)+(IF(Užs4!I53="NE-PL-PVC-2mm",(Užs4!H53/1000)*Užs4!L53,0)+(IF(Užs4!J53="NE-PL-PVC-2mm",(Užs4!H53/1000)*Užs4!L53,0)))))</f>
        <v>0</v>
      </c>
      <c r="AQ14" s="94">
        <f>SUM(IF(Užs4!F53="NE-PL-PVC-42/2mm",(Užs4!E53/1000)*Užs4!L53,0)+(IF(Užs4!G53="NE-PL-PVC-42/2mm",(Užs4!E53/1000)*Užs4!L53,0)+(IF(Užs4!I53="NE-PL-PVC-42/2mm",(Užs4!H53/1000)*Užs4!L53,0)+(IF(Užs4!J53="NE-PL-PVC-42/2mm",(Užs4!H53/1000)*Užs4!L53,0)))))</f>
        <v>0</v>
      </c>
      <c r="AR14" s="79"/>
    </row>
    <row r="15" spans="1:44" ht="17.100000000000001" customHeight="1">
      <c r="A15" s="79"/>
      <c r="B15" s="233" t="s">
        <v>36</v>
      </c>
      <c r="C15" s="236" t="s">
        <v>422</v>
      </c>
      <c r="D15" s="79"/>
      <c r="E15" s="79"/>
      <c r="F15" s="79"/>
      <c r="G15" s="79"/>
      <c r="H15" s="79"/>
      <c r="I15" s="79"/>
      <c r="J15" s="79"/>
      <c r="K15" s="87">
        <v>14</v>
      </c>
      <c r="L15" s="88">
        <f>Užs4!L54</f>
        <v>0</v>
      </c>
      <c r="M15" s="89">
        <f>(Užs4!E54/1000)*(Užs4!H54/1000)*Užs4!L54</f>
        <v>0</v>
      </c>
      <c r="N15" s="90">
        <f>SUM(IF(Užs4!F54="MEL",(Užs4!E54/1000)*Užs4!L54,0)+(IF(Užs4!G54="MEL",(Užs4!E54/1000)*Užs4!L54,0)+(IF(Užs4!I54="MEL",(Užs4!H54/1000)*Užs4!L54,0)+(IF(Užs4!J54="MEL",(Užs4!H54/1000)*Užs4!L54,0)))))</f>
        <v>0</v>
      </c>
      <c r="O15" s="91">
        <f>SUM(IF(Užs4!F54="MEL-BALTAS",(Užs4!E54/1000)*Užs4!L54,0)+(IF(Užs4!G54="MEL-BALTAS",(Užs4!E54/1000)*Užs4!L54,0)+(IF(Užs4!I54="MEL-BALTAS",(Užs4!H54/1000)*Užs4!L54,0)+(IF(Užs4!J54="MEL-BALTAS",(Užs4!H54/1000)*Užs4!L54,0)))))</f>
        <v>0</v>
      </c>
      <c r="P15" s="91">
        <f>SUM(IF(Užs4!F54="MEL-PILKAS",(Užs4!E54/1000)*Užs4!L54,0)+(IF(Užs4!G54="MEL-PILKAS",(Užs4!E54/1000)*Užs4!L54,0)+(IF(Užs4!I54="MEL-PILKAS",(Užs4!H54/1000)*Užs4!L54,0)+(IF(Užs4!J54="MEL-PILKAS",(Užs4!H54/1000)*Užs4!L54,0)))))</f>
        <v>0</v>
      </c>
      <c r="Q15" s="91">
        <f>SUM(IF(Užs4!F54="MEL-KLIENTO",(Užs4!E54/1000)*Užs4!L54,0)+(IF(Užs4!G54="MEL-KLIENTO",(Užs4!E54/1000)*Užs4!L54,0)+(IF(Užs4!I54="MEL-KLIENTO",(Užs4!H54/1000)*Užs4!L54,0)+(IF(Užs4!J54="MEL-KLIENTO",(Užs4!H54/1000)*Užs4!L54,0)))))</f>
        <v>0</v>
      </c>
      <c r="R15" s="91">
        <f>SUM(IF(Užs4!F54="MEL-NE-PL",(Užs4!E54/1000)*Užs4!L54,0)+(IF(Užs4!G54="MEL-NE-PL",(Užs4!E54/1000)*Užs4!L54,0)+(IF(Užs4!I54="MEL-NE-PL",(Užs4!H54/1000)*Užs4!L54,0)+(IF(Užs4!J54="MEL-NE-PL",(Užs4!H54/1000)*Užs4!L54,0)))))</f>
        <v>0</v>
      </c>
      <c r="S15" s="91">
        <f>SUM(IF(Užs4!F54="MEL-40mm",(Užs4!E54/1000)*Užs4!L54,0)+(IF(Užs4!G54="MEL-40mm",(Užs4!E54/1000)*Užs4!L54,0)+(IF(Užs4!I54="MEL-40mm",(Užs4!H54/1000)*Užs4!L54,0)+(IF(Užs4!J54="MEL-40mm",(Užs4!H54/1000)*Užs4!L54,0)))))</f>
        <v>0</v>
      </c>
      <c r="T15" s="92">
        <f>SUM(IF(Užs4!F54="PVC-04mm",(Užs4!E54/1000)*Užs4!L54,0)+(IF(Užs4!G54="PVC-04mm",(Užs4!E54/1000)*Užs4!L54,0)+(IF(Užs4!I54="PVC-04mm",(Užs4!H54/1000)*Užs4!L54,0)+(IF(Užs4!J54="PVC-04mm",(Užs4!H54/1000)*Užs4!L54,0)))))</f>
        <v>0</v>
      </c>
      <c r="U15" s="92">
        <f>SUM(IF(Užs4!F54="PVC-06mm",(Užs4!E54/1000)*Užs4!L54,0)+(IF(Užs4!G54="PVC-06mm",(Užs4!E54/1000)*Užs4!L54,0)+(IF(Užs4!I54="PVC-06mm",(Užs4!H54/1000)*Užs4!L54,0)+(IF(Užs4!J54="PVC-06mm",(Užs4!H54/1000)*Užs4!L54,0)))))</f>
        <v>0</v>
      </c>
      <c r="V15" s="92">
        <f>SUM(IF(Užs4!F54="PVC-08mm",(Užs4!E54/1000)*Užs4!L54,0)+(IF(Užs4!G54="PVC-08mm",(Užs4!E54/1000)*Užs4!L54,0)+(IF(Užs4!I54="PVC-08mm",(Užs4!H54/1000)*Užs4!L54,0)+(IF(Užs4!J54="PVC-08mm",(Užs4!H54/1000)*Užs4!L54,0)))))</f>
        <v>0</v>
      </c>
      <c r="W15" s="92">
        <f>SUM(IF(Užs4!F54="PVC-1mm",(Užs4!E54/1000)*Užs4!L54,0)+(IF(Užs4!G54="PVC-1mm",(Užs4!E54/1000)*Užs4!L54,0)+(IF(Užs4!I54="PVC-1mm",(Užs4!H54/1000)*Užs4!L54,0)+(IF(Užs4!J54="PVC-1mm",(Užs4!H54/1000)*Užs4!L54,0)))))</f>
        <v>0</v>
      </c>
      <c r="X15" s="92">
        <f>SUM(IF(Užs4!F54="PVC-2mm",(Užs4!E54/1000)*Užs4!L54,0)+(IF(Užs4!G54="PVC-2mm",(Užs4!E54/1000)*Užs4!L54,0)+(IF(Užs4!I54="PVC-2mm",(Užs4!H54/1000)*Užs4!L54,0)+(IF(Užs4!J54="PVC-2mm",(Užs4!H54/1000)*Užs4!L54,0)))))</f>
        <v>0</v>
      </c>
      <c r="Y15" s="92">
        <f>SUM(IF(Užs4!F54="PVC-42/2mm",(Užs4!E54/1000)*Užs4!L54,0)+(IF(Užs4!G54="PVC-42/2mm",(Užs4!E54/1000)*Užs4!L54,0)+(IF(Užs4!I54="PVC-42/2mm",(Užs4!H54/1000)*Užs4!L54,0)+(IF(Užs4!J54="PVC-42/2mm",(Užs4!H54/1000)*Užs4!L54,0)))))</f>
        <v>0</v>
      </c>
      <c r="Z15" s="313">
        <f>SUM(IF(Užs4!F54="BESIULIS-08mm",(Užs4!E54/1000)*Užs4!L54,0)+(IF(Užs4!G54="BESIULIS-08mm",(Užs4!E54/1000)*Užs4!L54,0)+(IF(Užs4!I54="BESIULIS-08mm",(Užs4!H54/1000)*Užs4!L54,0)+(IF(Užs4!J54="BESIULIS-08mm",(Užs4!H54/1000)*Užs4!L54,0)))))</f>
        <v>0</v>
      </c>
      <c r="AA15" s="313">
        <f>SUM(IF(Užs4!F54="BESIULIS-1mm",(Užs4!E54/1000)*Užs4!L54,0)+(IF(Užs4!G54="BESIULIS-1mm",(Užs4!E54/1000)*Užs4!L54,0)+(IF(Užs4!I54="BESIULIS-1mm",(Užs4!H54/1000)*Užs4!L54,0)+(IF(Užs4!J54="BESIULIS-1mm",(Užs4!H54/1000)*Užs4!L54,0)))))</f>
        <v>0</v>
      </c>
      <c r="AB15" s="313">
        <f>SUM(IF(Užs4!F54="BESIULIS-2mm",(Užs4!E54/1000)*Užs4!L54,0)+(IF(Užs4!G54="BESIULIS-2mm",(Užs4!E54/1000)*Užs4!L54,0)+(IF(Užs4!I54="BESIULIS-2mm",(Užs4!H54/1000)*Užs4!L54,0)+(IF(Užs4!J54="BESIULIS-2mm",(Užs4!H54/1000)*Užs4!L54,0)))))</f>
        <v>0</v>
      </c>
      <c r="AC15" s="93">
        <f>SUM(IF(Užs4!F54="KLIEN-PVC-04mm",(Užs4!E54/1000)*Užs4!L54,0)+(IF(Užs4!G54="KLIEN-PVC-04mm",(Užs4!E54/1000)*Užs4!L54,0)+(IF(Užs4!I54="KLIEN-PVC-04mm",(Užs4!H54/1000)*Užs4!L54,0)+(IF(Užs4!J54="KLIEN-PVC-04mm",(Užs4!H54/1000)*Užs4!L54,0)))))</f>
        <v>0</v>
      </c>
      <c r="AD15" s="93">
        <f>SUM(IF(Užs4!F54="KLIEN-PVC-06mm",(Užs4!E54/1000)*Užs4!L54,0)+(IF(Užs4!G54="KLIEN-PVC-06mm",(Užs4!E54/1000)*Užs4!L54,0)+(IF(Užs4!I54="KLIEN-PVC-06mm",(Užs4!H54/1000)*Užs4!L54,0)+(IF(Užs4!J54="KLIEN-PVC-06mm",(Užs4!H54/1000)*Užs4!L54,0)))))</f>
        <v>0</v>
      </c>
      <c r="AE15" s="93">
        <f>SUM(IF(Užs4!F54="KLIEN-PVC-08mm",(Užs4!E54/1000)*Užs4!L54,0)+(IF(Užs4!G54="KLIEN-PVC-08mm",(Užs4!E54/1000)*Užs4!L54,0)+(IF(Užs4!I54="KLIEN-PVC-08mm",(Užs4!H54/1000)*Užs4!L54,0)+(IF(Užs4!J54="KLIEN-PVC-08mm",(Užs4!H54/1000)*Užs4!L54,0)))))</f>
        <v>0</v>
      </c>
      <c r="AF15" s="93">
        <f>SUM(IF(Užs4!F54="KLIEN-PVC-1mm",(Užs4!E54/1000)*Užs4!L54,0)+(IF(Užs4!G54="KLIEN-PVC-1mm",(Užs4!E54/1000)*Užs4!L54,0)+(IF(Užs4!I54="KLIEN-PVC-1mm",(Užs4!H54/1000)*Užs4!L54,0)+(IF(Užs4!J54="KLIEN-PVC-1mm",(Užs4!H54/1000)*Užs4!L54,0)))))</f>
        <v>0</v>
      </c>
      <c r="AG15" s="93">
        <f>SUM(IF(Užs4!F54="KLIEN-PVC-2mm",(Užs4!E54/1000)*Užs4!L54,0)+(IF(Užs4!G54="KLIEN-PVC-2mm",(Užs4!E54/1000)*Užs4!L54,0)+(IF(Užs4!I54="KLIEN-PVC-2mm",(Užs4!H54/1000)*Užs4!L54,0)+(IF(Užs4!J54="KLIEN-PVC-2mm",(Užs4!H54/1000)*Užs4!L54,0)))))</f>
        <v>0</v>
      </c>
      <c r="AH15" s="93">
        <f>SUM(IF(Užs4!F54="KLIEN-PVC-42/2mm",(Užs4!E54/1000)*Užs4!L54,0)+(IF(Užs4!G54="KLIEN-PVC-42/2mm",(Užs4!E54/1000)*Užs4!L54,0)+(IF(Užs4!I54="KLIEN-PVC-42/2mm",(Užs4!H54/1000)*Užs4!L54,0)+(IF(Užs4!J54="KLIEN-PVC-42/2mm",(Užs4!H54/1000)*Užs4!L54,0)))))</f>
        <v>0</v>
      </c>
      <c r="AI15" s="315">
        <f>SUM(IF(Užs4!F54="KLIEN-BESIUL-08mm",(Užs4!E54/1000)*Užs4!L54,0)+(IF(Užs4!G54="KLIEN-BESIUL-08mm",(Užs4!E54/1000)*Užs4!L54,0)+(IF(Užs4!I54="KLIEN-BESIUL-08mm",(Užs4!H54/1000)*Užs4!L54,0)+(IF(Užs4!J54="KLIEN-BESIUL-08mm",(Užs4!H54/1000)*Užs4!L54,0)))))</f>
        <v>0</v>
      </c>
      <c r="AJ15" s="315">
        <f>SUM(IF(Užs4!F54="KLIEN-BESIUL-1mm",(Užs4!E54/1000)*Užs4!L54,0)+(IF(Užs4!G54="KLIEN-BESIUL-1mm",(Užs4!E54/1000)*Užs4!L54,0)+(IF(Užs4!I54="KLIEN-BESIUL-1mm",(Užs4!H54/1000)*Užs4!L54,0)+(IF(Užs4!J54="KLIEN-BESIUL-1mm",(Užs4!H54/1000)*Užs4!L54,0)))))</f>
        <v>0</v>
      </c>
      <c r="AK15" s="315">
        <f>SUM(IF(Užs4!F54="KLIEN-BESIUL-2mm",(Užs4!E54/1000)*Užs4!L54,0)+(IF(Užs4!G54="KLIEN-BESIUL-2mm",(Užs4!E54/1000)*Užs4!L54,0)+(IF(Užs4!I54="KLIEN-BESIUL-2mm",(Užs4!H54/1000)*Užs4!L54,0)+(IF(Užs4!J54="KLIEN-BESIUL-2mm",(Užs4!H54/1000)*Užs4!L54,0)))))</f>
        <v>0</v>
      </c>
      <c r="AL15" s="94">
        <f>SUM(IF(Užs4!F54="NE-PL-PVC-04mm",(Užs4!E54/1000)*Užs4!L54,0)+(IF(Užs4!G54="NE-PL-PVC-04mm",(Užs4!E54/1000)*Užs4!L54,0)+(IF(Užs4!I54="NE-PL-PVC-04mm",(Užs4!H54/1000)*Užs4!L54,0)+(IF(Užs4!J54="NE-PL-PVC-04mm",(Užs4!H54/1000)*Užs4!L54,0)))))</f>
        <v>0</v>
      </c>
      <c r="AM15" s="94">
        <f>SUM(IF(Užs4!F54="NE-PL-PVC-06mm",(Užs4!E54/1000)*Užs4!L54,0)+(IF(Užs4!G54="NE-PL-PVC-06mm",(Užs4!E54/1000)*Užs4!L54,0)+(IF(Užs4!I54="NE-PL-PVC-06mm",(Užs4!H54/1000)*Užs4!L54,0)+(IF(Užs4!J54="NE-PL-PVC-06mm",(Užs4!H54/1000)*Užs4!L54,0)))))</f>
        <v>0</v>
      </c>
      <c r="AN15" s="94">
        <f>SUM(IF(Užs4!F54="NE-PL-PVC-08mm",(Užs4!E54/1000)*Užs4!L54,0)+(IF(Užs4!G54="NE-PL-PVC-08mm",(Užs4!E54/1000)*Užs4!L54,0)+(IF(Užs4!I54="NE-PL-PVC-08mm",(Užs4!H54/1000)*Užs4!L54,0)+(IF(Užs4!J54="NE-PL-PVC-08mm",(Užs4!H54/1000)*Užs4!L54,0)))))</f>
        <v>0</v>
      </c>
      <c r="AO15" s="94">
        <f>SUM(IF(Užs4!F54="NE-PL-PVC-1mm",(Užs4!E54/1000)*Užs4!L54,0)+(IF(Užs4!G54="NE-PL-PVC-1mm",(Užs4!E54/1000)*Užs4!L54,0)+(IF(Užs4!I54="NE-PL-PVC-1mm",(Užs4!H54/1000)*Užs4!L54,0)+(IF(Užs4!J54="NE-PL-PVC-1mm",(Užs4!H54/1000)*Užs4!L54,0)))))</f>
        <v>0</v>
      </c>
      <c r="AP15" s="94">
        <f>SUM(IF(Užs4!F54="NE-PL-PVC-2mm",(Užs4!E54/1000)*Užs4!L54,0)+(IF(Užs4!G54="NE-PL-PVC-2mm",(Užs4!E54/1000)*Užs4!L54,0)+(IF(Užs4!I54="NE-PL-PVC-2mm",(Užs4!H54/1000)*Užs4!L54,0)+(IF(Užs4!J54="NE-PL-PVC-2mm",(Užs4!H54/1000)*Užs4!L54,0)))))</f>
        <v>0</v>
      </c>
      <c r="AQ15" s="94">
        <f>SUM(IF(Užs4!F54="NE-PL-PVC-42/2mm",(Užs4!E54/1000)*Užs4!L54,0)+(IF(Užs4!G54="NE-PL-PVC-42/2mm",(Užs4!E54/1000)*Užs4!L54,0)+(IF(Užs4!I54="NE-PL-PVC-42/2mm",(Užs4!H54/1000)*Užs4!L54,0)+(IF(Užs4!J54="NE-PL-PVC-42/2mm",(Užs4!H54/1000)*Užs4!L54,0)))))</f>
        <v>0</v>
      </c>
      <c r="AR15" s="79"/>
    </row>
    <row r="16" spans="1:44" ht="17.100000000000001" customHeight="1">
      <c r="A16" s="79"/>
      <c r="B16" s="233" t="s">
        <v>412</v>
      </c>
      <c r="C16" s="236" t="s">
        <v>423</v>
      </c>
      <c r="D16" s="79"/>
      <c r="E16" s="79"/>
      <c r="F16" s="79"/>
      <c r="G16" s="79"/>
      <c r="H16" s="79"/>
      <c r="I16" s="79"/>
      <c r="J16" s="79"/>
      <c r="K16" s="87">
        <v>15</v>
      </c>
      <c r="L16" s="88">
        <f>Užs4!L55</f>
        <v>0</v>
      </c>
      <c r="M16" s="89">
        <f>(Užs4!E55/1000)*(Užs4!H55/1000)*Užs4!L55</f>
        <v>0</v>
      </c>
      <c r="N16" s="90">
        <f>SUM(IF(Užs4!F55="MEL",(Užs4!E55/1000)*Užs4!L55,0)+(IF(Užs4!G55="MEL",(Užs4!E55/1000)*Užs4!L55,0)+(IF(Užs4!I55="MEL",(Užs4!H55/1000)*Užs4!L55,0)+(IF(Užs4!J55="MEL",(Užs4!H55/1000)*Užs4!L55,0)))))</f>
        <v>0</v>
      </c>
      <c r="O16" s="91">
        <f>SUM(IF(Užs4!F55="MEL-BALTAS",(Užs4!E55/1000)*Užs4!L55,0)+(IF(Užs4!G55="MEL-BALTAS",(Užs4!E55/1000)*Užs4!L55,0)+(IF(Užs4!I55="MEL-BALTAS",(Užs4!H55/1000)*Užs4!L55,0)+(IF(Užs4!J55="MEL-BALTAS",(Užs4!H55/1000)*Užs4!L55,0)))))</f>
        <v>0</v>
      </c>
      <c r="P16" s="91">
        <f>SUM(IF(Užs4!F55="MEL-PILKAS",(Užs4!E55/1000)*Užs4!L55,0)+(IF(Užs4!G55="MEL-PILKAS",(Užs4!E55/1000)*Užs4!L55,0)+(IF(Užs4!I55="MEL-PILKAS",(Užs4!H55/1000)*Užs4!L55,0)+(IF(Užs4!J55="MEL-PILKAS",(Užs4!H55/1000)*Užs4!L55,0)))))</f>
        <v>0</v>
      </c>
      <c r="Q16" s="91">
        <f>SUM(IF(Užs4!F55="MEL-KLIENTO",(Užs4!E55/1000)*Užs4!L55,0)+(IF(Užs4!G55="MEL-KLIENTO",(Užs4!E55/1000)*Užs4!L55,0)+(IF(Užs4!I55="MEL-KLIENTO",(Užs4!H55/1000)*Užs4!L55,0)+(IF(Užs4!J55="MEL-KLIENTO",(Užs4!H55/1000)*Užs4!L55,0)))))</f>
        <v>0</v>
      </c>
      <c r="R16" s="91">
        <f>SUM(IF(Užs4!F55="MEL-NE-PL",(Užs4!E55/1000)*Užs4!L55,0)+(IF(Užs4!G55="MEL-NE-PL",(Užs4!E55/1000)*Užs4!L55,0)+(IF(Užs4!I55="MEL-NE-PL",(Užs4!H55/1000)*Užs4!L55,0)+(IF(Užs4!J55="MEL-NE-PL",(Užs4!H55/1000)*Užs4!L55,0)))))</f>
        <v>0</v>
      </c>
      <c r="S16" s="91">
        <f>SUM(IF(Užs4!F55="MEL-40mm",(Užs4!E55/1000)*Užs4!L55,0)+(IF(Užs4!G55="MEL-40mm",(Užs4!E55/1000)*Užs4!L55,0)+(IF(Užs4!I55="MEL-40mm",(Užs4!H55/1000)*Užs4!L55,0)+(IF(Užs4!J55="MEL-40mm",(Užs4!H55/1000)*Užs4!L55,0)))))</f>
        <v>0</v>
      </c>
      <c r="T16" s="92">
        <f>SUM(IF(Užs4!F55="PVC-04mm",(Užs4!E55/1000)*Užs4!L55,0)+(IF(Užs4!G55="PVC-04mm",(Užs4!E55/1000)*Užs4!L55,0)+(IF(Užs4!I55="PVC-04mm",(Užs4!H55/1000)*Užs4!L55,0)+(IF(Užs4!J55="PVC-04mm",(Užs4!H55/1000)*Užs4!L55,0)))))</f>
        <v>0</v>
      </c>
      <c r="U16" s="92">
        <f>SUM(IF(Užs4!F55="PVC-06mm",(Užs4!E55/1000)*Užs4!L55,0)+(IF(Užs4!G55="PVC-06mm",(Užs4!E55/1000)*Užs4!L55,0)+(IF(Užs4!I55="PVC-06mm",(Užs4!H55/1000)*Užs4!L55,0)+(IF(Užs4!J55="PVC-06mm",(Užs4!H55/1000)*Užs4!L55,0)))))</f>
        <v>0</v>
      </c>
      <c r="V16" s="92">
        <f>SUM(IF(Užs4!F55="PVC-08mm",(Užs4!E55/1000)*Užs4!L55,0)+(IF(Užs4!G55="PVC-08mm",(Užs4!E55/1000)*Užs4!L55,0)+(IF(Užs4!I55="PVC-08mm",(Užs4!H55/1000)*Užs4!L55,0)+(IF(Užs4!J55="PVC-08mm",(Užs4!H55/1000)*Užs4!L55,0)))))</f>
        <v>0</v>
      </c>
      <c r="W16" s="92">
        <f>SUM(IF(Užs4!F55="PVC-1mm",(Užs4!E55/1000)*Užs4!L55,0)+(IF(Užs4!G55="PVC-1mm",(Užs4!E55/1000)*Užs4!L55,0)+(IF(Užs4!I55="PVC-1mm",(Užs4!H55/1000)*Užs4!L55,0)+(IF(Užs4!J55="PVC-1mm",(Užs4!H55/1000)*Užs4!L55,0)))))</f>
        <v>0</v>
      </c>
      <c r="X16" s="92">
        <f>SUM(IF(Užs4!F55="PVC-2mm",(Užs4!E55/1000)*Užs4!L55,0)+(IF(Užs4!G55="PVC-2mm",(Užs4!E55/1000)*Užs4!L55,0)+(IF(Užs4!I55="PVC-2mm",(Užs4!H55/1000)*Užs4!L55,0)+(IF(Užs4!J55="PVC-2mm",(Užs4!H55/1000)*Užs4!L55,0)))))</f>
        <v>0</v>
      </c>
      <c r="Y16" s="92">
        <f>SUM(IF(Užs4!F55="PVC-42/2mm",(Užs4!E55/1000)*Užs4!L55,0)+(IF(Užs4!G55="PVC-42/2mm",(Užs4!E55/1000)*Užs4!L55,0)+(IF(Užs4!I55="PVC-42/2mm",(Užs4!H55/1000)*Užs4!L55,0)+(IF(Užs4!J55="PVC-42/2mm",(Užs4!H55/1000)*Užs4!L55,0)))))</f>
        <v>0</v>
      </c>
      <c r="Z16" s="313">
        <f>SUM(IF(Užs4!F55="BESIULIS-08mm",(Užs4!E55/1000)*Užs4!L55,0)+(IF(Užs4!G55="BESIULIS-08mm",(Užs4!E55/1000)*Užs4!L55,0)+(IF(Užs4!I55="BESIULIS-08mm",(Užs4!H55/1000)*Užs4!L55,0)+(IF(Užs4!J55="BESIULIS-08mm",(Užs4!H55/1000)*Užs4!L55,0)))))</f>
        <v>0</v>
      </c>
      <c r="AA16" s="313">
        <f>SUM(IF(Užs4!F55="BESIULIS-1mm",(Užs4!E55/1000)*Užs4!L55,0)+(IF(Užs4!G55="BESIULIS-1mm",(Užs4!E55/1000)*Užs4!L55,0)+(IF(Užs4!I55="BESIULIS-1mm",(Užs4!H55/1000)*Užs4!L55,0)+(IF(Užs4!J55="BESIULIS-1mm",(Užs4!H55/1000)*Užs4!L55,0)))))</f>
        <v>0</v>
      </c>
      <c r="AB16" s="313">
        <f>SUM(IF(Užs4!F55="BESIULIS-2mm",(Užs4!E55/1000)*Užs4!L55,0)+(IF(Užs4!G55="BESIULIS-2mm",(Užs4!E55/1000)*Užs4!L55,0)+(IF(Užs4!I55="BESIULIS-2mm",(Užs4!H55/1000)*Užs4!L55,0)+(IF(Užs4!J55="BESIULIS-2mm",(Užs4!H55/1000)*Užs4!L55,0)))))</f>
        <v>0</v>
      </c>
      <c r="AC16" s="93">
        <f>SUM(IF(Užs4!F55="KLIEN-PVC-04mm",(Užs4!E55/1000)*Užs4!L55,0)+(IF(Užs4!G55="KLIEN-PVC-04mm",(Užs4!E55/1000)*Užs4!L55,0)+(IF(Užs4!I55="KLIEN-PVC-04mm",(Užs4!H55/1000)*Užs4!L55,0)+(IF(Užs4!J55="KLIEN-PVC-04mm",(Užs4!H55/1000)*Užs4!L55,0)))))</f>
        <v>0</v>
      </c>
      <c r="AD16" s="93">
        <f>SUM(IF(Užs4!F55="KLIEN-PVC-06mm",(Užs4!E55/1000)*Užs4!L55,0)+(IF(Užs4!G55="KLIEN-PVC-06mm",(Užs4!E55/1000)*Užs4!L55,0)+(IF(Užs4!I55="KLIEN-PVC-06mm",(Užs4!H55/1000)*Užs4!L55,0)+(IF(Užs4!J55="KLIEN-PVC-06mm",(Užs4!H55/1000)*Užs4!L55,0)))))</f>
        <v>0</v>
      </c>
      <c r="AE16" s="93">
        <f>SUM(IF(Užs4!F55="KLIEN-PVC-08mm",(Užs4!E55/1000)*Užs4!L55,0)+(IF(Užs4!G55="KLIEN-PVC-08mm",(Užs4!E55/1000)*Užs4!L55,0)+(IF(Užs4!I55="KLIEN-PVC-08mm",(Užs4!H55/1000)*Užs4!L55,0)+(IF(Užs4!J55="KLIEN-PVC-08mm",(Užs4!H55/1000)*Užs4!L55,0)))))</f>
        <v>0</v>
      </c>
      <c r="AF16" s="93">
        <f>SUM(IF(Užs4!F55="KLIEN-PVC-1mm",(Užs4!E55/1000)*Užs4!L55,0)+(IF(Užs4!G55="KLIEN-PVC-1mm",(Užs4!E55/1000)*Užs4!L55,0)+(IF(Užs4!I55="KLIEN-PVC-1mm",(Užs4!H55/1000)*Užs4!L55,0)+(IF(Užs4!J55="KLIEN-PVC-1mm",(Užs4!H55/1000)*Užs4!L55,0)))))</f>
        <v>0</v>
      </c>
      <c r="AG16" s="93">
        <f>SUM(IF(Užs4!F55="KLIEN-PVC-2mm",(Užs4!E55/1000)*Užs4!L55,0)+(IF(Užs4!G55="KLIEN-PVC-2mm",(Užs4!E55/1000)*Užs4!L55,0)+(IF(Užs4!I55="KLIEN-PVC-2mm",(Užs4!H55/1000)*Užs4!L55,0)+(IF(Užs4!J55="KLIEN-PVC-2mm",(Užs4!H55/1000)*Užs4!L55,0)))))</f>
        <v>0</v>
      </c>
      <c r="AH16" s="93">
        <f>SUM(IF(Užs4!F55="KLIEN-PVC-42/2mm",(Užs4!E55/1000)*Užs4!L55,0)+(IF(Užs4!G55="KLIEN-PVC-42/2mm",(Užs4!E55/1000)*Užs4!L55,0)+(IF(Užs4!I55="KLIEN-PVC-42/2mm",(Užs4!H55/1000)*Užs4!L55,0)+(IF(Užs4!J55="KLIEN-PVC-42/2mm",(Užs4!H55/1000)*Užs4!L55,0)))))</f>
        <v>0</v>
      </c>
      <c r="AI16" s="315">
        <f>SUM(IF(Užs4!F55="KLIEN-BESIUL-08mm",(Užs4!E55/1000)*Užs4!L55,0)+(IF(Užs4!G55="KLIEN-BESIUL-08mm",(Užs4!E55/1000)*Užs4!L55,0)+(IF(Užs4!I55="KLIEN-BESIUL-08mm",(Užs4!H55/1000)*Užs4!L55,0)+(IF(Užs4!J55="KLIEN-BESIUL-08mm",(Užs4!H55/1000)*Užs4!L55,0)))))</f>
        <v>0</v>
      </c>
      <c r="AJ16" s="315">
        <f>SUM(IF(Užs4!F55="KLIEN-BESIUL-1mm",(Užs4!E55/1000)*Užs4!L55,0)+(IF(Užs4!G55="KLIEN-BESIUL-1mm",(Užs4!E55/1000)*Užs4!L55,0)+(IF(Užs4!I55="KLIEN-BESIUL-1mm",(Užs4!H55/1000)*Užs4!L55,0)+(IF(Užs4!J55="KLIEN-BESIUL-1mm",(Užs4!H55/1000)*Užs4!L55,0)))))</f>
        <v>0</v>
      </c>
      <c r="AK16" s="315">
        <f>SUM(IF(Užs4!F55="KLIEN-BESIUL-2mm",(Užs4!E55/1000)*Užs4!L55,0)+(IF(Užs4!G55="KLIEN-BESIUL-2mm",(Užs4!E55/1000)*Užs4!L55,0)+(IF(Užs4!I55="KLIEN-BESIUL-2mm",(Užs4!H55/1000)*Užs4!L55,0)+(IF(Užs4!J55="KLIEN-BESIUL-2mm",(Užs4!H55/1000)*Užs4!L55,0)))))</f>
        <v>0</v>
      </c>
      <c r="AL16" s="94">
        <f>SUM(IF(Užs4!F55="NE-PL-PVC-04mm",(Užs4!E55/1000)*Užs4!L55,0)+(IF(Užs4!G55="NE-PL-PVC-04mm",(Užs4!E55/1000)*Užs4!L55,0)+(IF(Užs4!I55="NE-PL-PVC-04mm",(Užs4!H55/1000)*Užs4!L55,0)+(IF(Užs4!J55="NE-PL-PVC-04mm",(Užs4!H55/1000)*Užs4!L55,0)))))</f>
        <v>0</v>
      </c>
      <c r="AM16" s="94">
        <f>SUM(IF(Užs4!F55="NE-PL-PVC-06mm",(Užs4!E55/1000)*Užs4!L55,0)+(IF(Užs4!G55="NE-PL-PVC-06mm",(Užs4!E55/1000)*Užs4!L55,0)+(IF(Užs4!I55="NE-PL-PVC-06mm",(Užs4!H55/1000)*Užs4!L55,0)+(IF(Užs4!J55="NE-PL-PVC-06mm",(Užs4!H55/1000)*Užs4!L55,0)))))</f>
        <v>0</v>
      </c>
      <c r="AN16" s="94">
        <f>SUM(IF(Užs4!F55="NE-PL-PVC-08mm",(Užs4!E55/1000)*Užs4!L55,0)+(IF(Užs4!G55="NE-PL-PVC-08mm",(Užs4!E55/1000)*Užs4!L55,0)+(IF(Užs4!I55="NE-PL-PVC-08mm",(Užs4!H55/1000)*Užs4!L55,0)+(IF(Užs4!J55="NE-PL-PVC-08mm",(Užs4!H55/1000)*Užs4!L55,0)))))</f>
        <v>0</v>
      </c>
      <c r="AO16" s="94">
        <f>SUM(IF(Užs4!F55="NE-PL-PVC-1mm",(Užs4!E55/1000)*Užs4!L55,0)+(IF(Užs4!G55="NE-PL-PVC-1mm",(Užs4!E55/1000)*Užs4!L55,0)+(IF(Užs4!I55="NE-PL-PVC-1mm",(Užs4!H55/1000)*Užs4!L55,0)+(IF(Užs4!J55="NE-PL-PVC-1mm",(Užs4!H55/1000)*Užs4!L55,0)))))</f>
        <v>0</v>
      </c>
      <c r="AP16" s="94">
        <f>SUM(IF(Užs4!F55="NE-PL-PVC-2mm",(Užs4!E55/1000)*Užs4!L55,0)+(IF(Užs4!G55="NE-PL-PVC-2mm",(Užs4!E55/1000)*Užs4!L55,0)+(IF(Užs4!I55="NE-PL-PVC-2mm",(Užs4!H55/1000)*Užs4!L55,0)+(IF(Užs4!J55="NE-PL-PVC-2mm",(Užs4!H55/1000)*Užs4!L55,0)))))</f>
        <v>0</v>
      </c>
      <c r="AQ16" s="94">
        <f>SUM(IF(Užs4!F55="NE-PL-PVC-42/2mm",(Užs4!E55/1000)*Užs4!L55,0)+(IF(Užs4!G55="NE-PL-PVC-42/2mm",(Užs4!E55/1000)*Užs4!L55,0)+(IF(Užs4!I55="NE-PL-PVC-42/2mm",(Užs4!H55/1000)*Užs4!L55,0)+(IF(Užs4!J55="NE-PL-PVC-42/2mm",(Užs4!H55/1000)*Užs4!L55,0)))))</f>
        <v>0</v>
      </c>
      <c r="AR16" s="79"/>
    </row>
    <row r="17" spans="1:44" ht="17.100000000000001" customHeight="1">
      <c r="A17" s="79"/>
      <c r="B17" s="233" t="s">
        <v>38</v>
      </c>
      <c r="C17" s="236" t="s">
        <v>424</v>
      </c>
      <c r="D17" s="79"/>
      <c r="E17" s="79"/>
      <c r="F17" s="79"/>
      <c r="G17" s="79"/>
      <c r="H17" s="79"/>
      <c r="I17" s="79"/>
      <c r="J17" s="79"/>
      <c r="K17" s="87">
        <v>16</v>
      </c>
      <c r="L17" s="88">
        <f>Užs4!L56</f>
        <v>0</v>
      </c>
      <c r="M17" s="89">
        <f>(Užs4!E56/1000)*(Užs4!H56/1000)*Užs4!L56</f>
        <v>0</v>
      </c>
      <c r="N17" s="90">
        <f>SUM(IF(Užs4!F56="MEL",(Užs4!E56/1000)*Užs4!L56,0)+(IF(Užs4!G56="MEL",(Užs4!E56/1000)*Užs4!L56,0)+(IF(Užs4!I56="MEL",(Užs4!H56/1000)*Užs4!L56,0)+(IF(Užs4!J56="MEL",(Užs4!H56/1000)*Užs4!L56,0)))))</f>
        <v>0</v>
      </c>
      <c r="O17" s="91">
        <f>SUM(IF(Užs4!F56="MEL-BALTAS",(Užs4!E56/1000)*Užs4!L56,0)+(IF(Užs4!G56="MEL-BALTAS",(Užs4!E56/1000)*Užs4!L56,0)+(IF(Užs4!I56="MEL-BALTAS",(Užs4!H56/1000)*Užs4!L56,0)+(IF(Užs4!J56="MEL-BALTAS",(Užs4!H56/1000)*Užs4!L56,0)))))</f>
        <v>0</v>
      </c>
      <c r="P17" s="91">
        <f>SUM(IF(Užs4!F56="MEL-PILKAS",(Užs4!E56/1000)*Užs4!L56,0)+(IF(Užs4!G56="MEL-PILKAS",(Užs4!E56/1000)*Užs4!L56,0)+(IF(Užs4!I56="MEL-PILKAS",(Užs4!H56/1000)*Užs4!L56,0)+(IF(Užs4!J56="MEL-PILKAS",(Užs4!H56/1000)*Užs4!L56,0)))))</f>
        <v>0</v>
      </c>
      <c r="Q17" s="91">
        <f>SUM(IF(Užs4!F56="MEL-KLIENTO",(Užs4!E56/1000)*Užs4!L56,0)+(IF(Užs4!G56="MEL-KLIENTO",(Užs4!E56/1000)*Užs4!L56,0)+(IF(Užs4!I56="MEL-KLIENTO",(Užs4!H56/1000)*Užs4!L56,0)+(IF(Užs4!J56="MEL-KLIENTO",(Užs4!H56/1000)*Užs4!L56,0)))))</f>
        <v>0</v>
      </c>
      <c r="R17" s="91">
        <f>SUM(IF(Užs4!F56="MEL-NE-PL",(Užs4!E56/1000)*Užs4!L56,0)+(IF(Užs4!G56="MEL-NE-PL",(Užs4!E56/1000)*Užs4!L56,0)+(IF(Užs4!I56="MEL-NE-PL",(Užs4!H56/1000)*Užs4!L56,0)+(IF(Užs4!J56="MEL-NE-PL",(Užs4!H56/1000)*Užs4!L56,0)))))</f>
        <v>0</v>
      </c>
      <c r="S17" s="91">
        <f>SUM(IF(Užs4!F56="MEL-40mm",(Užs4!E56/1000)*Užs4!L56,0)+(IF(Užs4!G56="MEL-40mm",(Užs4!E56/1000)*Užs4!L56,0)+(IF(Užs4!I56="MEL-40mm",(Užs4!H56/1000)*Užs4!L56,0)+(IF(Užs4!J56="MEL-40mm",(Užs4!H56/1000)*Užs4!L56,0)))))</f>
        <v>0</v>
      </c>
      <c r="T17" s="92">
        <f>SUM(IF(Užs4!F56="PVC-04mm",(Užs4!E56/1000)*Užs4!L56,0)+(IF(Užs4!G56="PVC-04mm",(Užs4!E56/1000)*Užs4!L56,0)+(IF(Užs4!I56="PVC-04mm",(Užs4!H56/1000)*Užs4!L56,0)+(IF(Užs4!J56="PVC-04mm",(Užs4!H56/1000)*Užs4!L56,0)))))</f>
        <v>0</v>
      </c>
      <c r="U17" s="92">
        <f>SUM(IF(Užs4!F56="PVC-06mm",(Užs4!E56/1000)*Užs4!L56,0)+(IF(Užs4!G56="PVC-06mm",(Užs4!E56/1000)*Užs4!L56,0)+(IF(Užs4!I56="PVC-06mm",(Užs4!H56/1000)*Užs4!L56,0)+(IF(Užs4!J56="PVC-06mm",(Užs4!H56/1000)*Užs4!L56,0)))))</f>
        <v>0</v>
      </c>
      <c r="V17" s="92">
        <f>SUM(IF(Užs4!F56="PVC-08mm",(Užs4!E56/1000)*Užs4!L56,0)+(IF(Užs4!G56="PVC-08mm",(Užs4!E56/1000)*Užs4!L56,0)+(IF(Užs4!I56="PVC-08mm",(Užs4!H56/1000)*Užs4!L56,0)+(IF(Užs4!J56="PVC-08mm",(Užs4!H56/1000)*Užs4!L56,0)))))</f>
        <v>0</v>
      </c>
      <c r="W17" s="92">
        <f>SUM(IF(Užs4!F56="PVC-1mm",(Užs4!E56/1000)*Užs4!L56,0)+(IF(Užs4!G56="PVC-1mm",(Užs4!E56/1000)*Užs4!L56,0)+(IF(Užs4!I56="PVC-1mm",(Užs4!H56/1000)*Užs4!L56,0)+(IF(Užs4!J56="PVC-1mm",(Užs4!H56/1000)*Užs4!L56,0)))))</f>
        <v>0</v>
      </c>
      <c r="X17" s="92">
        <f>SUM(IF(Užs4!F56="PVC-2mm",(Užs4!E56/1000)*Užs4!L56,0)+(IF(Užs4!G56="PVC-2mm",(Užs4!E56/1000)*Užs4!L56,0)+(IF(Užs4!I56="PVC-2mm",(Užs4!H56/1000)*Užs4!L56,0)+(IF(Užs4!J56="PVC-2mm",(Užs4!H56/1000)*Užs4!L56,0)))))</f>
        <v>0</v>
      </c>
      <c r="Y17" s="92">
        <f>SUM(IF(Užs4!F56="PVC-42/2mm",(Užs4!E56/1000)*Užs4!L56,0)+(IF(Užs4!G56="PVC-42/2mm",(Užs4!E56/1000)*Užs4!L56,0)+(IF(Užs4!I56="PVC-42/2mm",(Užs4!H56/1000)*Užs4!L56,0)+(IF(Užs4!J56="PVC-42/2mm",(Užs4!H56/1000)*Užs4!L56,0)))))</f>
        <v>0</v>
      </c>
      <c r="Z17" s="313">
        <f>SUM(IF(Užs4!F56="BESIULIS-08mm",(Užs4!E56/1000)*Užs4!L56,0)+(IF(Užs4!G56="BESIULIS-08mm",(Užs4!E56/1000)*Užs4!L56,0)+(IF(Užs4!I56="BESIULIS-08mm",(Užs4!H56/1000)*Užs4!L56,0)+(IF(Užs4!J56="BESIULIS-08mm",(Užs4!H56/1000)*Užs4!L56,0)))))</f>
        <v>0</v>
      </c>
      <c r="AA17" s="313">
        <f>SUM(IF(Užs4!F56="BESIULIS-1mm",(Užs4!E56/1000)*Užs4!L56,0)+(IF(Užs4!G56="BESIULIS-1mm",(Užs4!E56/1000)*Užs4!L56,0)+(IF(Užs4!I56="BESIULIS-1mm",(Užs4!H56/1000)*Užs4!L56,0)+(IF(Užs4!J56="BESIULIS-1mm",(Užs4!H56/1000)*Užs4!L56,0)))))</f>
        <v>0</v>
      </c>
      <c r="AB17" s="313">
        <f>SUM(IF(Užs4!F56="BESIULIS-2mm",(Užs4!E56/1000)*Užs4!L56,0)+(IF(Užs4!G56="BESIULIS-2mm",(Užs4!E56/1000)*Užs4!L56,0)+(IF(Užs4!I56="BESIULIS-2mm",(Užs4!H56/1000)*Užs4!L56,0)+(IF(Užs4!J56="BESIULIS-2mm",(Užs4!H56/1000)*Užs4!L56,0)))))</f>
        <v>0</v>
      </c>
      <c r="AC17" s="93">
        <f>SUM(IF(Užs4!F56="KLIEN-PVC-04mm",(Užs4!E56/1000)*Užs4!L56,0)+(IF(Užs4!G56="KLIEN-PVC-04mm",(Užs4!E56/1000)*Užs4!L56,0)+(IF(Užs4!I56="KLIEN-PVC-04mm",(Užs4!H56/1000)*Užs4!L56,0)+(IF(Užs4!J56="KLIEN-PVC-04mm",(Užs4!H56/1000)*Užs4!L56,0)))))</f>
        <v>0</v>
      </c>
      <c r="AD17" s="93">
        <f>SUM(IF(Užs4!F56="KLIEN-PVC-06mm",(Užs4!E56/1000)*Užs4!L56,0)+(IF(Užs4!G56="KLIEN-PVC-06mm",(Užs4!E56/1000)*Užs4!L56,0)+(IF(Užs4!I56="KLIEN-PVC-06mm",(Užs4!H56/1000)*Užs4!L56,0)+(IF(Užs4!J56="KLIEN-PVC-06mm",(Užs4!H56/1000)*Užs4!L56,0)))))</f>
        <v>0</v>
      </c>
      <c r="AE17" s="93">
        <f>SUM(IF(Užs4!F56="KLIEN-PVC-08mm",(Užs4!E56/1000)*Užs4!L56,0)+(IF(Užs4!G56="KLIEN-PVC-08mm",(Užs4!E56/1000)*Užs4!L56,0)+(IF(Užs4!I56="KLIEN-PVC-08mm",(Užs4!H56/1000)*Užs4!L56,0)+(IF(Užs4!J56="KLIEN-PVC-08mm",(Užs4!H56/1000)*Užs4!L56,0)))))</f>
        <v>0</v>
      </c>
      <c r="AF17" s="93">
        <f>SUM(IF(Užs4!F56="KLIEN-PVC-1mm",(Užs4!E56/1000)*Užs4!L56,0)+(IF(Užs4!G56="KLIEN-PVC-1mm",(Užs4!E56/1000)*Užs4!L56,0)+(IF(Užs4!I56="KLIEN-PVC-1mm",(Užs4!H56/1000)*Užs4!L56,0)+(IF(Užs4!J56="KLIEN-PVC-1mm",(Užs4!H56/1000)*Užs4!L56,0)))))</f>
        <v>0</v>
      </c>
      <c r="AG17" s="93">
        <f>SUM(IF(Užs4!F56="KLIEN-PVC-2mm",(Užs4!E56/1000)*Užs4!L56,0)+(IF(Užs4!G56="KLIEN-PVC-2mm",(Užs4!E56/1000)*Užs4!L56,0)+(IF(Užs4!I56="KLIEN-PVC-2mm",(Užs4!H56/1000)*Užs4!L56,0)+(IF(Užs4!J56="KLIEN-PVC-2mm",(Užs4!H56/1000)*Užs4!L56,0)))))</f>
        <v>0</v>
      </c>
      <c r="AH17" s="93">
        <f>SUM(IF(Užs4!F56="KLIEN-PVC-42/2mm",(Užs4!E56/1000)*Užs4!L56,0)+(IF(Užs4!G56="KLIEN-PVC-42/2mm",(Užs4!E56/1000)*Užs4!L56,0)+(IF(Užs4!I56="KLIEN-PVC-42/2mm",(Užs4!H56/1000)*Užs4!L56,0)+(IF(Užs4!J56="KLIEN-PVC-42/2mm",(Užs4!H56/1000)*Užs4!L56,0)))))</f>
        <v>0</v>
      </c>
      <c r="AI17" s="315">
        <f>SUM(IF(Užs4!F56="KLIEN-BESIUL-08mm",(Užs4!E56/1000)*Užs4!L56,0)+(IF(Užs4!G56="KLIEN-BESIUL-08mm",(Užs4!E56/1000)*Užs4!L56,0)+(IF(Užs4!I56="KLIEN-BESIUL-08mm",(Užs4!H56/1000)*Užs4!L56,0)+(IF(Užs4!J56="KLIEN-BESIUL-08mm",(Užs4!H56/1000)*Užs4!L56,0)))))</f>
        <v>0</v>
      </c>
      <c r="AJ17" s="315">
        <f>SUM(IF(Užs4!F56="KLIEN-BESIUL-1mm",(Užs4!E56/1000)*Užs4!L56,0)+(IF(Užs4!G56="KLIEN-BESIUL-1mm",(Užs4!E56/1000)*Užs4!L56,0)+(IF(Užs4!I56="KLIEN-BESIUL-1mm",(Užs4!H56/1000)*Užs4!L56,0)+(IF(Užs4!J56="KLIEN-BESIUL-1mm",(Užs4!H56/1000)*Užs4!L56,0)))))</f>
        <v>0</v>
      </c>
      <c r="AK17" s="315">
        <f>SUM(IF(Užs4!F56="KLIEN-BESIUL-2mm",(Užs4!E56/1000)*Užs4!L56,0)+(IF(Užs4!G56="KLIEN-BESIUL-2mm",(Užs4!E56/1000)*Užs4!L56,0)+(IF(Užs4!I56="KLIEN-BESIUL-2mm",(Užs4!H56/1000)*Užs4!L56,0)+(IF(Užs4!J56="KLIEN-BESIUL-2mm",(Užs4!H56/1000)*Užs4!L56,0)))))</f>
        <v>0</v>
      </c>
      <c r="AL17" s="94">
        <f>SUM(IF(Užs4!F56="NE-PL-PVC-04mm",(Užs4!E56/1000)*Užs4!L56,0)+(IF(Užs4!G56="NE-PL-PVC-04mm",(Užs4!E56/1000)*Užs4!L56,0)+(IF(Užs4!I56="NE-PL-PVC-04mm",(Užs4!H56/1000)*Užs4!L56,0)+(IF(Užs4!J56="NE-PL-PVC-04mm",(Užs4!H56/1000)*Užs4!L56,0)))))</f>
        <v>0</v>
      </c>
      <c r="AM17" s="94">
        <f>SUM(IF(Užs4!F56="NE-PL-PVC-06mm",(Užs4!E56/1000)*Užs4!L56,0)+(IF(Užs4!G56="NE-PL-PVC-06mm",(Užs4!E56/1000)*Užs4!L56,0)+(IF(Užs4!I56="NE-PL-PVC-06mm",(Užs4!H56/1000)*Užs4!L56,0)+(IF(Užs4!J56="NE-PL-PVC-06mm",(Užs4!H56/1000)*Užs4!L56,0)))))</f>
        <v>0</v>
      </c>
      <c r="AN17" s="94">
        <f>SUM(IF(Užs4!F56="NE-PL-PVC-08mm",(Užs4!E56/1000)*Užs4!L56,0)+(IF(Užs4!G56="NE-PL-PVC-08mm",(Užs4!E56/1000)*Užs4!L56,0)+(IF(Užs4!I56="NE-PL-PVC-08mm",(Užs4!H56/1000)*Užs4!L56,0)+(IF(Užs4!J56="NE-PL-PVC-08mm",(Užs4!H56/1000)*Užs4!L56,0)))))</f>
        <v>0</v>
      </c>
      <c r="AO17" s="94">
        <f>SUM(IF(Užs4!F56="NE-PL-PVC-1mm",(Užs4!E56/1000)*Užs4!L56,0)+(IF(Užs4!G56="NE-PL-PVC-1mm",(Užs4!E56/1000)*Užs4!L56,0)+(IF(Užs4!I56="NE-PL-PVC-1mm",(Užs4!H56/1000)*Užs4!L56,0)+(IF(Užs4!J56="NE-PL-PVC-1mm",(Užs4!H56/1000)*Užs4!L56,0)))))</f>
        <v>0</v>
      </c>
      <c r="AP17" s="94">
        <f>SUM(IF(Užs4!F56="NE-PL-PVC-2mm",(Užs4!E56/1000)*Užs4!L56,0)+(IF(Užs4!G56="NE-PL-PVC-2mm",(Užs4!E56/1000)*Užs4!L56,0)+(IF(Užs4!I56="NE-PL-PVC-2mm",(Užs4!H56/1000)*Užs4!L56,0)+(IF(Užs4!J56="NE-PL-PVC-2mm",(Užs4!H56/1000)*Užs4!L56,0)))))</f>
        <v>0</v>
      </c>
      <c r="AQ17" s="94">
        <f>SUM(IF(Užs4!F56="NE-PL-PVC-42/2mm",(Užs4!E56/1000)*Užs4!L56,0)+(IF(Užs4!G56="NE-PL-PVC-42/2mm",(Užs4!E56/1000)*Užs4!L56,0)+(IF(Užs4!I56="NE-PL-PVC-42/2mm",(Užs4!H56/1000)*Užs4!L56,0)+(IF(Užs4!J56="NE-PL-PVC-42/2mm",(Užs4!H56/1000)*Užs4!L56,0)))))</f>
        <v>0</v>
      </c>
      <c r="AR17" s="79"/>
    </row>
    <row r="18" spans="1:44" ht="17.100000000000001" customHeight="1">
      <c r="A18" s="79"/>
      <c r="B18" s="233" t="s">
        <v>425</v>
      </c>
      <c r="C18" s="237" t="s">
        <v>425</v>
      </c>
      <c r="D18" s="79"/>
      <c r="E18" s="79"/>
      <c r="F18" s="79"/>
      <c r="G18" s="79"/>
      <c r="H18" s="79"/>
      <c r="I18" s="79"/>
      <c r="J18" s="79"/>
      <c r="K18" s="87">
        <v>17</v>
      </c>
      <c r="L18" s="88">
        <f>Užs4!L57</f>
        <v>0</v>
      </c>
      <c r="M18" s="89">
        <f>(Užs4!E57/1000)*(Užs4!H57/1000)*Užs4!L57</f>
        <v>0</v>
      </c>
      <c r="N18" s="90">
        <f>SUM(IF(Užs4!F57="MEL",(Užs4!E57/1000)*Užs4!L57,0)+(IF(Užs4!G57="MEL",(Užs4!E57/1000)*Užs4!L57,0)+(IF(Užs4!I57="MEL",(Užs4!H57/1000)*Užs4!L57,0)+(IF(Užs4!J57="MEL",(Užs4!H57/1000)*Užs4!L57,0)))))</f>
        <v>0</v>
      </c>
      <c r="O18" s="91">
        <f>SUM(IF(Užs4!F57="MEL-BALTAS",(Užs4!E57/1000)*Užs4!L57,0)+(IF(Užs4!G57="MEL-BALTAS",(Užs4!E57/1000)*Užs4!L57,0)+(IF(Užs4!I57="MEL-BALTAS",(Užs4!H57/1000)*Užs4!L57,0)+(IF(Užs4!J57="MEL-BALTAS",(Užs4!H57/1000)*Užs4!L57,0)))))</f>
        <v>0</v>
      </c>
      <c r="P18" s="91">
        <f>SUM(IF(Užs4!F57="MEL-PILKAS",(Užs4!E57/1000)*Užs4!L57,0)+(IF(Užs4!G57="MEL-PILKAS",(Užs4!E57/1000)*Užs4!L57,0)+(IF(Užs4!I57="MEL-PILKAS",(Užs4!H57/1000)*Užs4!L57,0)+(IF(Užs4!J57="MEL-PILKAS",(Užs4!H57/1000)*Užs4!L57,0)))))</f>
        <v>0</v>
      </c>
      <c r="Q18" s="91">
        <f>SUM(IF(Užs4!F57="MEL-KLIENTO",(Užs4!E57/1000)*Užs4!L57,0)+(IF(Užs4!G57="MEL-KLIENTO",(Užs4!E57/1000)*Užs4!L57,0)+(IF(Užs4!I57="MEL-KLIENTO",(Užs4!H57/1000)*Užs4!L57,0)+(IF(Užs4!J57="MEL-KLIENTO",(Užs4!H57/1000)*Užs4!L57,0)))))</f>
        <v>0</v>
      </c>
      <c r="R18" s="91">
        <f>SUM(IF(Užs4!F57="MEL-NE-PL",(Užs4!E57/1000)*Užs4!L57,0)+(IF(Užs4!G57="MEL-NE-PL",(Užs4!E57/1000)*Užs4!L57,0)+(IF(Užs4!I57="MEL-NE-PL",(Užs4!H57/1000)*Užs4!L57,0)+(IF(Užs4!J57="MEL-NE-PL",(Užs4!H57/1000)*Užs4!L57,0)))))</f>
        <v>0</v>
      </c>
      <c r="S18" s="91">
        <f>SUM(IF(Užs4!F57="MEL-40mm",(Užs4!E57/1000)*Užs4!L57,0)+(IF(Užs4!G57="MEL-40mm",(Užs4!E57/1000)*Užs4!L57,0)+(IF(Užs4!I57="MEL-40mm",(Užs4!H57/1000)*Užs4!L57,0)+(IF(Užs4!J57="MEL-40mm",(Užs4!H57/1000)*Užs4!L57,0)))))</f>
        <v>0</v>
      </c>
      <c r="T18" s="92">
        <f>SUM(IF(Užs4!F57="PVC-04mm",(Užs4!E57/1000)*Užs4!L57,0)+(IF(Užs4!G57="PVC-04mm",(Užs4!E57/1000)*Užs4!L57,0)+(IF(Užs4!I57="PVC-04mm",(Užs4!H57/1000)*Užs4!L57,0)+(IF(Užs4!J57="PVC-04mm",(Užs4!H57/1000)*Užs4!L57,0)))))</f>
        <v>0</v>
      </c>
      <c r="U18" s="92">
        <f>SUM(IF(Užs4!F57="PVC-06mm",(Užs4!E57/1000)*Užs4!L57,0)+(IF(Užs4!G57="PVC-06mm",(Užs4!E57/1000)*Užs4!L57,0)+(IF(Užs4!I57="PVC-06mm",(Užs4!H57/1000)*Užs4!L57,0)+(IF(Užs4!J57="PVC-06mm",(Užs4!H57/1000)*Užs4!L57,0)))))</f>
        <v>0</v>
      </c>
      <c r="V18" s="92">
        <f>SUM(IF(Užs4!F57="PVC-08mm",(Užs4!E57/1000)*Užs4!L57,0)+(IF(Užs4!G57="PVC-08mm",(Užs4!E57/1000)*Užs4!L57,0)+(IF(Užs4!I57="PVC-08mm",(Užs4!H57/1000)*Užs4!L57,0)+(IF(Užs4!J57="PVC-08mm",(Užs4!H57/1000)*Užs4!L57,0)))))</f>
        <v>0</v>
      </c>
      <c r="W18" s="92">
        <f>SUM(IF(Užs4!F57="PVC-1mm",(Užs4!E57/1000)*Užs4!L57,0)+(IF(Užs4!G57="PVC-1mm",(Užs4!E57/1000)*Užs4!L57,0)+(IF(Užs4!I57="PVC-1mm",(Užs4!H57/1000)*Užs4!L57,0)+(IF(Užs4!J57="PVC-1mm",(Užs4!H57/1000)*Užs4!L57,0)))))</f>
        <v>0</v>
      </c>
      <c r="X18" s="92">
        <f>SUM(IF(Užs4!F57="PVC-2mm",(Užs4!E57/1000)*Užs4!L57,0)+(IF(Užs4!G57="PVC-2mm",(Užs4!E57/1000)*Užs4!L57,0)+(IF(Užs4!I57="PVC-2mm",(Užs4!H57/1000)*Užs4!L57,0)+(IF(Užs4!J57="PVC-2mm",(Užs4!H57/1000)*Užs4!L57,0)))))</f>
        <v>0</v>
      </c>
      <c r="Y18" s="92">
        <f>SUM(IF(Užs4!F57="PVC-42/2mm",(Užs4!E57/1000)*Užs4!L57,0)+(IF(Užs4!G57="PVC-42/2mm",(Užs4!E57/1000)*Užs4!L57,0)+(IF(Užs4!I57="PVC-42/2mm",(Užs4!H57/1000)*Užs4!L57,0)+(IF(Užs4!J57="PVC-42/2mm",(Užs4!H57/1000)*Užs4!L57,0)))))</f>
        <v>0</v>
      </c>
      <c r="Z18" s="313">
        <f>SUM(IF(Užs4!F57="BESIULIS-08mm",(Užs4!E57/1000)*Užs4!L57,0)+(IF(Užs4!G57="BESIULIS-08mm",(Užs4!E57/1000)*Užs4!L57,0)+(IF(Užs4!I57="BESIULIS-08mm",(Užs4!H57/1000)*Užs4!L57,0)+(IF(Užs4!J57="BESIULIS-08mm",(Užs4!H57/1000)*Užs4!L57,0)))))</f>
        <v>0</v>
      </c>
      <c r="AA18" s="313">
        <f>SUM(IF(Užs4!F57="BESIULIS-1mm",(Užs4!E57/1000)*Užs4!L57,0)+(IF(Užs4!G57="BESIULIS-1mm",(Užs4!E57/1000)*Užs4!L57,0)+(IF(Užs4!I57="BESIULIS-1mm",(Užs4!H57/1000)*Užs4!L57,0)+(IF(Užs4!J57="BESIULIS-1mm",(Užs4!H57/1000)*Užs4!L57,0)))))</f>
        <v>0</v>
      </c>
      <c r="AB18" s="313">
        <f>SUM(IF(Užs4!F57="BESIULIS-2mm",(Užs4!E57/1000)*Užs4!L57,0)+(IF(Užs4!G57="BESIULIS-2mm",(Užs4!E57/1000)*Užs4!L57,0)+(IF(Užs4!I57="BESIULIS-2mm",(Užs4!H57/1000)*Užs4!L57,0)+(IF(Užs4!J57="BESIULIS-2mm",(Užs4!H57/1000)*Užs4!L57,0)))))</f>
        <v>0</v>
      </c>
      <c r="AC18" s="93">
        <f>SUM(IF(Užs4!F57="KLIEN-PVC-04mm",(Užs4!E57/1000)*Užs4!L57,0)+(IF(Užs4!G57="KLIEN-PVC-04mm",(Užs4!E57/1000)*Užs4!L57,0)+(IF(Užs4!I57="KLIEN-PVC-04mm",(Užs4!H57/1000)*Užs4!L57,0)+(IF(Užs4!J57="KLIEN-PVC-04mm",(Užs4!H57/1000)*Užs4!L57,0)))))</f>
        <v>0</v>
      </c>
      <c r="AD18" s="93">
        <f>SUM(IF(Užs4!F57="KLIEN-PVC-06mm",(Užs4!E57/1000)*Užs4!L57,0)+(IF(Užs4!G57="KLIEN-PVC-06mm",(Užs4!E57/1000)*Užs4!L57,0)+(IF(Užs4!I57="KLIEN-PVC-06mm",(Užs4!H57/1000)*Užs4!L57,0)+(IF(Užs4!J57="KLIEN-PVC-06mm",(Užs4!H57/1000)*Užs4!L57,0)))))</f>
        <v>0</v>
      </c>
      <c r="AE18" s="93">
        <f>SUM(IF(Užs4!F57="KLIEN-PVC-08mm",(Užs4!E57/1000)*Užs4!L57,0)+(IF(Užs4!G57="KLIEN-PVC-08mm",(Užs4!E57/1000)*Užs4!L57,0)+(IF(Užs4!I57="KLIEN-PVC-08mm",(Užs4!H57/1000)*Užs4!L57,0)+(IF(Užs4!J57="KLIEN-PVC-08mm",(Užs4!H57/1000)*Užs4!L57,0)))))</f>
        <v>0</v>
      </c>
      <c r="AF18" s="93">
        <f>SUM(IF(Užs4!F57="KLIEN-PVC-1mm",(Užs4!E57/1000)*Užs4!L57,0)+(IF(Užs4!G57="KLIEN-PVC-1mm",(Užs4!E57/1000)*Užs4!L57,0)+(IF(Užs4!I57="KLIEN-PVC-1mm",(Užs4!H57/1000)*Užs4!L57,0)+(IF(Užs4!J57="KLIEN-PVC-1mm",(Užs4!H57/1000)*Užs4!L57,0)))))</f>
        <v>0</v>
      </c>
      <c r="AG18" s="93">
        <f>SUM(IF(Užs4!F57="KLIEN-PVC-2mm",(Užs4!E57/1000)*Užs4!L57,0)+(IF(Užs4!G57="KLIEN-PVC-2mm",(Užs4!E57/1000)*Užs4!L57,0)+(IF(Užs4!I57="KLIEN-PVC-2mm",(Užs4!H57/1000)*Užs4!L57,0)+(IF(Užs4!J57="KLIEN-PVC-2mm",(Užs4!H57/1000)*Užs4!L57,0)))))</f>
        <v>0</v>
      </c>
      <c r="AH18" s="93">
        <f>SUM(IF(Užs4!F57="KLIEN-PVC-42/2mm",(Užs4!E57/1000)*Užs4!L57,0)+(IF(Užs4!G57="KLIEN-PVC-42/2mm",(Užs4!E57/1000)*Užs4!L57,0)+(IF(Užs4!I57="KLIEN-PVC-42/2mm",(Užs4!H57/1000)*Užs4!L57,0)+(IF(Užs4!J57="KLIEN-PVC-42/2mm",(Užs4!H57/1000)*Užs4!L57,0)))))</f>
        <v>0</v>
      </c>
      <c r="AI18" s="315">
        <f>SUM(IF(Užs4!F57="KLIEN-BESIUL-08mm",(Užs4!E57/1000)*Užs4!L57,0)+(IF(Užs4!G57="KLIEN-BESIUL-08mm",(Užs4!E57/1000)*Užs4!L57,0)+(IF(Užs4!I57="KLIEN-BESIUL-08mm",(Užs4!H57/1000)*Užs4!L57,0)+(IF(Užs4!J57="KLIEN-BESIUL-08mm",(Užs4!H57/1000)*Užs4!L57,0)))))</f>
        <v>0</v>
      </c>
      <c r="AJ18" s="315">
        <f>SUM(IF(Užs4!F57="KLIEN-BESIUL-1mm",(Užs4!E57/1000)*Užs4!L57,0)+(IF(Užs4!G57="KLIEN-BESIUL-1mm",(Užs4!E57/1000)*Užs4!L57,0)+(IF(Užs4!I57="KLIEN-BESIUL-1mm",(Užs4!H57/1000)*Užs4!L57,0)+(IF(Užs4!J57="KLIEN-BESIUL-1mm",(Užs4!H57/1000)*Užs4!L57,0)))))</f>
        <v>0</v>
      </c>
      <c r="AK18" s="315">
        <f>SUM(IF(Užs4!F57="KLIEN-BESIUL-2mm",(Užs4!E57/1000)*Užs4!L57,0)+(IF(Užs4!G57="KLIEN-BESIUL-2mm",(Užs4!E57/1000)*Užs4!L57,0)+(IF(Užs4!I57="KLIEN-BESIUL-2mm",(Užs4!H57/1000)*Užs4!L57,0)+(IF(Užs4!J57="KLIEN-BESIUL-2mm",(Užs4!H57/1000)*Užs4!L57,0)))))</f>
        <v>0</v>
      </c>
      <c r="AL18" s="94">
        <f>SUM(IF(Užs4!F57="NE-PL-PVC-04mm",(Užs4!E57/1000)*Užs4!L57,0)+(IF(Užs4!G57="NE-PL-PVC-04mm",(Užs4!E57/1000)*Užs4!L57,0)+(IF(Užs4!I57="NE-PL-PVC-04mm",(Užs4!H57/1000)*Užs4!L57,0)+(IF(Užs4!J57="NE-PL-PVC-04mm",(Užs4!H57/1000)*Užs4!L57,0)))))</f>
        <v>0</v>
      </c>
      <c r="AM18" s="94">
        <f>SUM(IF(Užs4!F57="NE-PL-PVC-06mm",(Užs4!E57/1000)*Užs4!L57,0)+(IF(Užs4!G57="NE-PL-PVC-06mm",(Užs4!E57/1000)*Užs4!L57,0)+(IF(Užs4!I57="NE-PL-PVC-06mm",(Užs4!H57/1000)*Užs4!L57,0)+(IF(Užs4!J57="NE-PL-PVC-06mm",(Užs4!H57/1000)*Užs4!L57,0)))))</f>
        <v>0</v>
      </c>
      <c r="AN18" s="94">
        <f>SUM(IF(Užs4!F57="NE-PL-PVC-08mm",(Užs4!E57/1000)*Užs4!L57,0)+(IF(Užs4!G57="NE-PL-PVC-08mm",(Užs4!E57/1000)*Užs4!L57,0)+(IF(Užs4!I57="NE-PL-PVC-08mm",(Užs4!H57/1000)*Užs4!L57,0)+(IF(Užs4!J57="NE-PL-PVC-08mm",(Užs4!H57/1000)*Užs4!L57,0)))))</f>
        <v>0</v>
      </c>
      <c r="AO18" s="94">
        <f>SUM(IF(Užs4!F57="NE-PL-PVC-1mm",(Užs4!E57/1000)*Užs4!L57,0)+(IF(Užs4!G57="NE-PL-PVC-1mm",(Užs4!E57/1000)*Užs4!L57,0)+(IF(Užs4!I57="NE-PL-PVC-1mm",(Užs4!H57/1000)*Užs4!L57,0)+(IF(Užs4!J57="NE-PL-PVC-1mm",(Užs4!H57/1000)*Užs4!L57,0)))))</f>
        <v>0</v>
      </c>
      <c r="AP18" s="94">
        <f>SUM(IF(Užs4!F57="NE-PL-PVC-2mm",(Užs4!E57/1000)*Užs4!L57,0)+(IF(Užs4!G57="NE-PL-PVC-2mm",(Užs4!E57/1000)*Užs4!L57,0)+(IF(Užs4!I57="NE-PL-PVC-2mm",(Užs4!H57/1000)*Užs4!L57,0)+(IF(Užs4!J57="NE-PL-PVC-2mm",(Užs4!H57/1000)*Užs4!L57,0)))))</f>
        <v>0</v>
      </c>
      <c r="AQ18" s="94">
        <f>SUM(IF(Užs4!F57="NE-PL-PVC-42/2mm",(Užs4!E57/1000)*Užs4!L57,0)+(IF(Užs4!G57="NE-PL-PVC-42/2mm",(Užs4!E57/1000)*Užs4!L57,0)+(IF(Užs4!I57="NE-PL-PVC-42/2mm",(Užs4!H57/1000)*Užs4!L57,0)+(IF(Užs4!J57="NE-PL-PVC-42/2mm",(Užs4!H57/1000)*Užs4!L57,0)))))</f>
        <v>0</v>
      </c>
      <c r="AR18" s="79"/>
    </row>
    <row r="19" spans="1:44" ht="17.100000000000001" customHeight="1">
      <c r="A19" s="79"/>
      <c r="B19" s="233" t="s">
        <v>41</v>
      </c>
      <c r="C19" s="236" t="s">
        <v>432</v>
      </c>
      <c r="D19" s="79"/>
      <c r="E19" s="79"/>
      <c r="F19" s="79"/>
      <c r="G19" s="79"/>
      <c r="H19" s="79"/>
      <c r="I19" s="79"/>
      <c r="J19" s="79"/>
      <c r="K19" s="87">
        <v>18</v>
      </c>
      <c r="L19" s="88">
        <f>Užs4!L58</f>
        <v>0</v>
      </c>
      <c r="M19" s="89">
        <f>(Užs4!E58/1000)*(Užs4!H58/1000)*Užs4!L58</f>
        <v>0</v>
      </c>
      <c r="N19" s="90">
        <f>SUM(IF(Užs4!F58="MEL",(Užs4!E58/1000)*Užs4!L58,0)+(IF(Užs4!G58="MEL",(Užs4!E58/1000)*Užs4!L58,0)+(IF(Užs4!I58="MEL",(Užs4!H58/1000)*Užs4!L58,0)+(IF(Užs4!J58="MEL",(Užs4!H58/1000)*Užs4!L58,0)))))</f>
        <v>0</v>
      </c>
      <c r="O19" s="91">
        <f>SUM(IF(Užs4!F58="MEL-BALTAS",(Užs4!E58/1000)*Užs4!L58,0)+(IF(Užs4!G58="MEL-BALTAS",(Užs4!E58/1000)*Užs4!L58,0)+(IF(Užs4!I58="MEL-BALTAS",(Užs4!H58/1000)*Užs4!L58,0)+(IF(Užs4!J58="MEL-BALTAS",(Užs4!H58/1000)*Užs4!L58,0)))))</f>
        <v>0</v>
      </c>
      <c r="P19" s="91">
        <f>SUM(IF(Užs4!F58="MEL-PILKAS",(Užs4!E58/1000)*Užs4!L58,0)+(IF(Užs4!G58="MEL-PILKAS",(Užs4!E58/1000)*Užs4!L58,0)+(IF(Užs4!I58="MEL-PILKAS",(Užs4!H58/1000)*Užs4!L58,0)+(IF(Užs4!J58="MEL-PILKAS",(Užs4!H58/1000)*Užs4!L58,0)))))</f>
        <v>0</v>
      </c>
      <c r="Q19" s="91">
        <f>SUM(IF(Užs4!F58="MEL-KLIENTO",(Užs4!E58/1000)*Užs4!L58,0)+(IF(Užs4!G58="MEL-KLIENTO",(Užs4!E58/1000)*Užs4!L58,0)+(IF(Užs4!I58="MEL-KLIENTO",(Užs4!H58/1000)*Užs4!L58,0)+(IF(Užs4!J58="MEL-KLIENTO",(Užs4!H58/1000)*Užs4!L58,0)))))</f>
        <v>0</v>
      </c>
      <c r="R19" s="91">
        <f>SUM(IF(Užs4!F58="MEL-NE-PL",(Užs4!E58/1000)*Užs4!L58,0)+(IF(Užs4!G58="MEL-NE-PL",(Užs4!E58/1000)*Užs4!L58,0)+(IF(Užs4!I58="MEL-NE-PL",(Užs4!H58/1000)*Užs4!L58,0)+(IF(Užs4!J58="MEL-NE-PL",(Užs4!H58/1000)*Užs4!L58,0)))))</f>
        <v>0</v>
      </c>
      <c r="S19" s="91">
        <f>SUM(IF(Užs4!F58="MEL-40mm",(Užs4!E58/1000)*Užs4!L58,0)+(IF(Užs4!G58="MEL-40mm",(Užs4!E58/1000)*Užs4!L58,0)+(IF(Užs4!I58="MEL-40mm",(Užs4!H58/1000)*Užs4!L58,0)+(IF(Užs4!J58="MEL-40mm",(Užs4!H58/1000)*Užs4!L58,0)))))</f>
        <v>0</v>
      </c>
      <c r="T19" s="92">
        <f>SUM(IF(Užs4!F58="PVC-04mm",(Užs4!E58/1000)*Užs4!L58,0)+(IF(Užs4!G58="PVC-04mm",(Užs4!E58/1000)*Užs4!L58,0)+(IF(Užs4!I58="PVC-04mm",(Užs4!H58/1000)*Užs4!L58,0)+(IF(Užs4!J58="PVC-04mm",(Užs4!H58/1000)*Užs4!L58,0)))))</f>
        <v>0</v>
      </c>
      <c r="U19" s="92">
        <f>SUM(IF(Užs4!F58="PVC-06mm",(Užs4!E58/1000)*Užs4!L58,0)+(IF(Užs4!G58="PVC-06mm",(Užs4!E58/1000)*Užs4!L58,0)+(IF(Užs4!I58="PVC-06mm",(Užs4!H58/1000)*Užs4!L58,0)+(IF(Užs4!J58="PVC-06mm",(Užs4!H58/1000)*Užs4!L58,0)))))</f>
        <v>0</v>
      </c>
      <c r="V19" s="92">
        <f>SUM(IF(Užs4!F58="PVC-08mm",(Užs4!E58/1000)*Užs4!L58,0)+(IF(Užs4!G58="PVC-08mm",(Užs4!E58/1000)*Užs4!L58,0)+(IF(Užs4!I58="PVC-08mm",(Užs4!H58/1000)*Užs4!L58,0)+(IF(Užs4!J58="PVC-08mm",(Užs4!H58/1000)*Užs4!L58,0)))))</f>
        <v>0</v>
      </c>
      <c r="W19" s="92">
        <f>SUM(IF(Užs4!F58="PVC-1mm",(Užs4!E58/1000)*Užs4!L58,0)+(IF(Užs4!G58="PVC-1mm",(Užs4!E58/1000)*Užs4!L58,0)+(IF(Užs4!I58="PVC-1mm",(Užs4!H58/1000)*Užs4!L58,0)+(IF(Užs4!J58="PVC-1mm",(Užs4!H58/1000)*Užs4!L58,0)))))</f>
        <v>0</v>
      </c>
      <c r="X19" s="92">
        <f>SUM(IF(Užs4!F58="PVC-2mm",(Užs4!E58/1000)*Užs4!L58,0)+(IF(Užs4!G58="PVC-2mm",(Užs4!E58/1000)*Užs4!L58,0)+(IF(Užs4!I58="PVC-2mm",(Užs4!H58/1000)*Užs4!L58,0)+(IF(Užs4!J58="PVC-2mm",(Užs4!H58/1000)*Užs4!L58,0)))))</f>
        <v>0</v>
      </c>
      <c r="Y19" s="92">
        <f>SUM(IF(Užs4!F58="PVC-42/2mm",(Užs4!E58/1000)*Užs4!L58,0)+(IF(Užs4!G58="PVC-42/2mm",(Užs4!E58/1000)*Užs4!L58,0)+(IF(Užs4!I58="PVC-42/2mm",(Užs4!H58/1000)*Užs4!L58,0)+(IF(Užs4!J58="PVC-42/2mm",(Užs4!H58/1000)*Užs4!L58,0)))))</f>
        <v>0</v>
      </c>
      <c r="Z19" s="313">
        <f>SUM(IF(Užs4!F58="BESIULIS-08mm",(Užs4!E58/1000)*Užs4!L58,0)+(IF(Užs4!G58="BESIULIS-08mm",(Užs4!E58/1000)*Užs4!L58,0)+(IF(Užs4!I58="BESIULIS-08mm",(Užs4!H58/1000)*Užs4!L58,0)+(IF(Užs4!J58="BESIULIS-08mm",(Užs4!H58/1000)*Užs4!L58,0)))))</f>
        <v>0</v>
      </c>
      <c r="AA19" s="313">
        <f>SUM(IF(Užs4!F58="BESIULIS-1mm",(Užs4!E58/1000)*Užs4!L58,0)+(IF(Užs4!G58="BESIULIS-1mm",(Užs4!E58/1000)*Užs4!L58,0)+(IF(Užs4!I58="BESIULIS-1mm",(Užs4!H58/1000)*Užs4!L58,0)+(IF(Užs4!J58="BESIULIS-1mm",(Užs4!H58/1000)*Užs4!L58,0)))))</f>
        <v>0</v>
      </c>
      <c r="AB19" s="313">
        <f>SUM(IF(Užs4!F58="BESIULIS-2mm",(Užs4!E58/1000)*Užs4!L58,0)+(IF(Užs4!G58="BESIULIS-2mm",(Užs4!E58/1000)*Užs4!L58,0)+(IF(Užs4!I58="BESIULIS-2mm",(Užs4!H58/1000)*Užs4!L58,0)+(IF(Užs4!J58="BESIULIS-2mm",(Užs4!H58/1000)*Užs4!L58,0)))))</f>
        <v>0</v>
      </c>
      <c r="AC19" s="93">
        <f>SUM(IF(Užs4!F58="KLIEN-PVC-04mm",(Užs4!E58/1000)*Užs4!L58,0)+(IF(Užs4!G58="KLIEN-PVC-04mm",(Užs4!E58/1000)*Užs4!L58,0)+(IF(Užs4!I58="KLIEN-PVC-04mm",(Užs4!H58/1000)*Užs4!L58,0)+(IF(Užs4!J58="KLIEN-PVC-04mm",(Užs4!H58/1000)*Užs4!L58,0)))))</f>
        <v>0</v>
      </c>
      <c r="AD19" s="93">
        <f>SUM(IF(Užs4!F58="KLIEN-PVC-06mm",(Užs4!E58/1000)*Užs4!L58,0)+(IF(Užs4!G58="KLIEN-PVC-06mm",(Užs4!E58/1000)*Užs4!L58,0)+(IF(Užs4!I58="KLIEN-PVC-06mm",(Užs4!H58/1000)*Užs4!L58,0)+(IF(Užs4!J58="KLIEN-PVC-06mm",(Užs4!H58/1000)*Užs4!L58,0)))))</f>
        <v>0</v>
      </c>
      <c r="AE19" s="93">
        <f>SUM(IF(Užs4!F58="KLIEN-PVC-08mm",(Užs4!E58/1000)*Užs4!L58,0)+(IF(Užs4!G58="KLIEN-PVC-08mm",(Užs4!E58/1000)*Užs4!L58,0)+(IF(Užs4!I58="KLIEN-PVC-08mm",(Užs4!H58/1000)*Užs4!L58,0)+(IF(Užs4!J58="KLIEN-PVC-08mm",(Užs4!H58/1000)*Užs4!L58,0)))))</f>
        <v>0</v>
      </c>
      <c r="AF19" s="93">
        <f>SUM(IF(Užs4!F58="KLIEN-PVC-1mm",(Užs4!E58/1000)*Užs4!L58,0)+(IF(Užs4!G58="KLIEN-PVC-1mm",(Užs4!E58/1000)*Užs4!L58,0)+(IF(Užs4!I58="KLIEN-PVC-1mm",(Užs4!H58/1000)*Užs4!L58,0)+(IF(Užs4!J58="KLIEN-PVC-1mm",(Užs4!H58/1000)*Užs4!L58,0)))))</f>
        <v>0</v>
      </c>
      <c r="AG19" s="93">
        <f>SUM(IF(Užs4!F58="KLIEN-PVC-2mm",(Užs4!E58/1000)*Užs4!L58,0)+(IF(Užs4!G58="KLIEN-PVC-2mm",(Užs4!E58/1000)*Užs4!L58,0)+(IF(Užs4!I58="KLIEN-PVC-2mm",(Užs4!H58/1000)*Užs4!L58,0)+(IF(Užs4!J58="KLIEN-PVC-2mm",(Užs4!H58/1000)*Užs4!L58,0)))))</f>
        <v>0</v>
      </c>
      <c r="AH19" s="93">
        <f>SUM(IF(Užs4!F58="KLIEN-PVC-42/2mm",(Užs4!E58/1000)*Užs4!L58,0)+(IF(Užs4!G58="KLIEN-PVC-42/2mm",(Užs4!E58/1000)*Užs4!L58,0)+(IF(Užs4!I58="KLIEN-PVC-42/2mm",(Užs4!H58/1000)*Užs4!L58,0)+(IF(Užs4!J58="KLIEN-PVC-42/2mm",(Užs4!H58/1000)*Užs4!L58,0)))))</f>
        <v>0</v>
      </c>
      <c r="AI19" s="315">
        <f>SUM(IF(Užs4!F58="KLIEN-BESIUL-08mm",(Užs4!E58/1000)*Užs4!L58,0)+(IF(Užs4!G58="KLIEN-BESIUL-08mm",(Užs4!E58/1000)*Užs4!L58,0)+(IF(Užs4!I58="KLIEN-BESIUL-08mm",(Užs4!H58/1000)*Užs4!L58,0)+(IF(Užs4!J58="KLIEN-BESIUL-08mm",(Užs4!H58/1000)*Užs4!L58,0)))))</f>
        <v>0</v>
      </c>
      <c r="AJ19" s="315">
        <f>SUM(IF(Užs4!F58="KLIEN-BESIUL-1mm",(Užs4!E58/1000)*Užs4!L58,0)+(IF(Užs4!G58="KLIEN-BESIUL-1mm",(Užs4!E58/1000)*Užs4!L58,0)+(IF(Užs4!I58="KLIEN-BESIUL-1mm",(Užs4!H58/1000)*Užs4!L58,0)+(IF(Užs4!J58="KLIEN-BESIUL-1mm",(Užs4!H58/1000)*Užs4!L58,0)))))</f>
        <v>0</v>
      </c>
      <c r="AK19" s="315">
        <f>SUM(IF(Užs4!F58="KLIEN-BESIUL-2mm",(Užs4!E58/1000)*Užs4!L58,0)+(IF(Užs4!G58="KLIEN-BESIUL-2mm",(Užs4!E58/1000)*Užs4!L58,0)+(IF(Užs4!I58="KLIEN-BESIUL-2mm",(Užs4!H58/1000)*Užs4!L58,0)+(IF(Užs4!J58="KLIEN-BESIUL-2mm",(Užs4!H58/1000)*Užs4!L58,0)))))</f>
        <v>0</v>
      </c>
      <c r="AL19" s="94">
        <f>SUM(IF(Užs4!F58="NE-PL-PVC-04mm",(Užs4!E58/1000)*Užs4!L58,0)+(IF(Užs4!G58="NE-PL-PVC-04mm",(Užs4!E58/1000)*Užs4!L58,0)+(IF(Užs4!I58="NE-PL-PVC-04mm",(Užs4!H58/1000)*Užs4!L58,0)+(IF(Užs4!J58="NE-PL-PVC-04mm",(Užs4!H58/1000)*Užs4!L58,0)))))</f>
        <v>0</v>
      </c>
      <c r="AM19" s="94">
        <f>SUM(IF(Užs4!F58="NE-PL-PVC-06mm",(Užs4!E58/1000)*Užs4!L58,0)+(IF(Užs4!G58="NE-PL-PVC-06mm",(Užs4!E58/1000)*Užs4!L58,0)+(IF(Užs4!I58="NE-PL-PVC-06mm",(Užs4!H58/1000)*Užs4!L58,0)+(IF(Užs4!J58="NE-PL-PVC-06mm",(Užs4!H58/1000)*Užs4!L58,0)))))</f>
        <v>0</v>
      </c>
      <c r="AN19" s="94">
        <f>SUM(IF(Užs4!F58="NE-PL-PVC-08mm",(Užs4!E58/1000)*Užs4!L58,0)+(IF(Užs4!G58="NE-PL-PVC-08mm",(Užs4!E58/1000)*Užs4!L58,0)+(IF(Užs4!I58="NE-PL-PVC-08mm",(Užs4!H58/1000)*Užs4!L58,0)+(IF(Užs4!J58="NE-PL-PVC-08mm",(Užs4!H58/1000)*Užs4!L58,0)))))</f>
        <v>0</v>
      </c>
      <c r="AO19" s="94">
        <f>SUM(IF(Užs4!F58="NE-PL-PVC-1mm",(Užs4!E58/1000)*Užs4!L58,0)+(IF(Užs4!G58="NE-PL-PVC-1mm",(Užs4!E58/1000)*Užs4!L58,0)+(IF(Užs4!I58="NE-PL-PVC-1mm",(Užs4!H58/1000)*Užs4!L58,0)+(IF(Užs4!J58="NE-PL-PVC-1mm",(Užs4!H58/1000)*Užs4!L58,0)))))</f>
        <v>0</v>
      </c>
      <c r="AP19" s="94">
        <f>SUM(IF(Užs4!F58="NE-PL-PVC-2mm",(Užs4!E58/1000)*Užs4!L58,0)+(IF(Užs4!G58="NE-PL-PVC-2mm",(Užs4!E58/1000)*Užs4!L58,0)+(IF(Užs4!I58="NE-PL-PVC-2mm",(Užs4!H58/1000)*Užs4!L58,0)+(IF(Užs4!J58="NE-PL-PVC-2mm",(Užs4!H58/1000)*Užs4!L58,0)))))</f>
        <v>0</v>
      </c>
      <c r="AQ19" s="94">
        <f>SUM(IF(Užs4!F58="NE-PL-PVC-42/2mm",(Užs4!E58/1000)*Užs4!L58,0)+(IF(Užs4!G58="NE-PL-PVC-42/2mm",(Užs4!E58/1000)*Užs4!L58,0)+(IF(Užs4!I58="NE-PL-PVC-42/2mm",(Užs4!H58/1000)*Užs4!L58,0)+(IF(Užs4!J58="NE-PL-PVC-42/2mm",(Užs4!H58/1000)*Užs4!L58,0)))))</f>
        <v>0</v>
      </c>
      <c r="AR19" s="79"/>
    </row>
    <row r="20" spans="1:44" ht="17.100000000000001" customHeight="1">
      <c r="A20" s="79"/>
      <c r="B20" s="233" t="s">
        <v>43</v>
      </c>
      <c r="C20" s="236" t="s">
        <v>433</v>
      </c>
      <c r="D20" s="79"/>
      <c r="E20" s="79"/>
      <c r="F20" s="79"/>
      <c r="G20" s="79"/>
      <c r="H20" s="79"/>
      <c r="I20" s="79"/>
      <c r="J20" s="79"/>
      <c r="K20" s="87">
        <v>19</v>
      </c>
      <c r="L20" s="88">
        <f>Užs4!L59</f>
        <v>0</v>
      </c>
      <c r="M20" s="89">
        <f>(Užs4!E59/1000)*(Užs4!H59/1000)*Užs4!L59</f>
        <v>0</v>
      </c>
      <c r="N20" s="90">
        <f>SUM(IF(Užs4!F59="MEL",(Užs4!E59/1000)*Užs4!L59,0)+(IF(Užs4!G59="MEL",(Užs4!E59/1000)*Užs4!L59,0)+(IF(Užs4!I59="MEL",(Užs4!H59/1000)*Užs4!L59,0)+(IF(Užs4!J59="MEL",(Užs4!H59/1000)*Užs4!L59,0)))))</f>
        <v>0</v>
      </c>
      <c r="O20" s="91">
        <f>SUM(IF(Užs4!F59="MEL-BALTAS",(Užs4!E59/1000)*Užs4!L59,0)+(IF(Užs4!G59="MEL-BALTAS",(Užs4!E59/1000)*Užs4!L59,0)+(IF(Užs4!I59="MEL-BALTAS",(Užs4!H59/1000)*Užs4!L59,0)+(IF(Užs4!J59="MEL-BALTAS",(Užs4!H59/1000)*Užs4!L59,0)))))</f>
        <v>0</v>
      </c>
      <c r="P20" s="91">
        <f>SUM(IF(Užs4!F59="MEL-PILKAS",(Užs4!E59/1000)*Užs4!L59,0)+(IF(Užs4!G59="MEL-PILKAS",(Užs4!E59/1000)*Užs4!L59,0)+(IF(Užs4!I59="MEL-PILKAS",(Užs4!H59/1000)*Užs4!L59,0)+(IF(Užs4!J59="MEL-PILKAS",(Užs4!H59/1000)*Užs4!L59,0)))))</f>
        <v>0</v>
      </c>
      <c r="Q20" s="91">
        <f>SUM(IF(Užs4!F59="MEL-KLIENTO",(Užs4!E59/1000)*Užs4!L59,0)+(IF(Užs4!G59="MEL-KLIENTO",(Užs4!E59/1000)*Užs4!L59,0)+(IF(Užs4!I59="MEL-KLIENTO",(Užs4!H59/1000)*Užs4!L59,0)+(IF(Užs4!J59="MEL-KLIENTO",(Užs4!H59/1000)*Užs4!L59,0)))))</f>
        <v>0</v>
      </c>
      <c r="R20" s="91">
        <f>SUM(IF(Užs4!F59="MEL-NE-PL",(Užs4!E59/1000)*Užs4!L59,0)+(IF(Užs4!G59="MEL-NE-PL",(Užs4!E59/1000)*Užs4!L59,0)+(IF(Užs4!I59="MEL-NE-PL",(Užs4!H59/1000)*Užs4!L59,0)+(IF(Užs4!J59="MEL-NE-PL",(Užs4!H59/1000)*Užs4!L59,0)))))</f>
        <v>0</v>
      </c>
      <c r="S20" s="91">
        <f>SUM(IF(Užs4!F59="MEL-40mm",(Užs4!E59/1000)*Užs4!L59,0)+(IF(Užs4!G59="MEL-40mm",(Užs4!E59/1000)*Užs4!L59,0)+(IF(Užs4!I59="MEL-40mm",(Užs4!H59/1000)*Užs4!L59,0)+(IF(Užs4!J59="MEL-40mm",(Užs4!H59/1000)*Užs4!L59,0)))))</f>
        <v>0</v>
      </c>
      <c r="T20" s="92">
        <f>SUM(IF(Užs4!F59="PVC-04mm",(Užs4!E59/1000)*Užs4!L59,0)+(IF(Užs4!G59="PVC-04mm",(Užs4!E59/1000)*Užs4!L59,0)+(IF(Užs4!I59="PVC-04mm",(Užs4!H59/1000)*Užs4!L59,0)+(IF(Užs4!J59="PVC-04mm",(Užs4!H59/1000)*Užs4!L59,0)))))</f>
        <v>0</v>
      </c>
      <c r="U20" s="92">
        <f>SUM(IF(Užs4!F59="PVC-06mm",(Užs4!E59/1000)*Užs4!L59,0)+(IF(Užs4!G59="PVC-06mm",(Užs4!E59/1000)*Užs4!L59,0)+(IF(Užs4!I59="PVC-06mm",(Užs4!H59/1000)*Užs4!L59,0)+(IF(Užs4!J59="PVC-06mm",(Užs4!H59/1000)*Užs4!L59,0)))))</f>
        <v>0</v>
      </c>
      <c r="V20" s="92">
        <f>SUM(IF(Užs4!F59="PVC-08mm",(Užs4!E59/1000)*Užs4!L59,0)+(IF(Užs4!G59="PVC-08mm",(Užs4!E59/1000)*Užs4!L59,0)+(IF(Užs4!I59="PVC-08mm",(Užs4!H59/1000)*Užs4!L59,0)+(IF(Užs4!J59="PVC-08mm",(Užs4!H59/1000)*Užs4!L59,0)))))</f>
        <v>0</v>
      </c>
      <c r="W20" s="92">
        <f>SUM(IF(Užs4!F59="PVC-1mm",(Užs4!E59/1000)*Užs4!L59,0)+(IF(Užs4!G59="PVC-1mm",(Užs4!E59/1000)*Užs4!L59,0)+(IF(Užs4!I59="PVC-1mm",(Užs4!H59/1000)*Užs4!L59,0)+(IF(Užs4!J59="PVC-1mm",(Užs4!H59/1000)*Užs4!L59,0)))))</f>
        <v>0</v>
      </c>
      <c r="X20" s="92">
        <f>SUM(IF(Užs4!F59="PVC-2mm",(Užs4!E59/1000)*Užs4!L59,0)+(IF(Užs4!G59="PVC-2mm",(Užs4!E59/1000)*Užs4!L59,0)+(IF(Užs4!I59="PVC-2mm",(Užs4!H59/1000)*Užs4!L59,0)+(IF(Užs4!J59="PVC-2mm",(Užs4!H59/1000)*Užs4!L59,0)))))</f>
        <v>0</v>
      </c>
      <c r="Y20" s="92">
        <f>SUM(IF(Užs4!F59="PVC-42/2mm",(Užs4!E59/1000)*Užs4!L59,0)+(IF(Užs4!G59="PVC-42/2mm",(Užs4!E59/1000)*Užs4!L59,0)+(IF(Užs4!I59="PVC-42/2mm",(Užs4!H59/1000)*Užs4!L59,0)+(IF(Užs4!J59="PVC-42/2mm",(Užs4!H59/1000)*Užs4!L59,0)))))</f>
        <v>0</v>
      </c>
      <c r="Z20" s="313">
        <f>SUM(IF(Užs4!F59="BESIULIS-08mm",(Užs4!E59/1000)*Užs4!L59,0)+(IF(Užs4!G59="BESIULIS-08mm",(Užs4!E59/1000)*Užs4!L59,0)+(IF(Užs4!I59="BESIULIS-08mm",(Užs4!H59/1000)*Užs4!L59,0)+(IF(Užs4!J59="BESIULIS-08mm",(Užs4!H59/1000)*Užs4!L59,0)))))</f>
        <v>0</v>
      </c>
      <c r="AA20" s="313">
        <f>SUM(IF(Užs4!F59="BESIULIS-1mm",(Užs4!E59/1000)*Užs4!L59,0)+(IF(Užs4!G59="BESIULIS-1mm",(Užs4!E59/1000)*Užs4!L59,0)+(IF(Užs4!I59="BESIULIS-1mm",(Užs4!H59/1000)*Užs4!L59,0)+(IF(Užs4!J59="BESIULIS-1mm",(Užs4!H59/1000)*Užs4!L59,0)))))</f>
        <v>0</v>
      </c>
      <c r="AB20" s="313">
        <f>SUM(IF(Užs4!F59="BESIULIS-2mm",(Užs4!E59/1000)*Užs4!L59,0)+(IF(Užs4!G59="BESIULIS-2mm",(Užs4!E59/1000)*Užs4!L59,0)+(IF(Užs4!I59="BESIULIS-2mm",(Užs4!H59/1000)*Užs4!L59,0)+(IF(Užs4!J59="BESIULIS-2mm",(Užs4!H59/1000)*Užs4!L59,0)))))</f>
        <v>0</v>
      </c>
      <c r="AC20" s="93">
        <f>SUM(IF(Užs4!F59="KLIEN-PVC-04mm",(Užs4!E59/1000)*Užs4!L59,0)+(IF(Užs4!G59="KLIEN-PVC-04mm",(Užs4!E59/1000)*Užs4!L59,0)+(IF(Užs4!I59="KLIEN-PVC-04mm",(Užs4!H59/1000)*Užs4!L59,0)+(IF(Užs4!J59="KLIEN-PVC-04mm",(Užs4!H59/1000)*Užs4!L59,0)))))</f>
        <v>0</v>
      </c>
      <c r="AD20" s="93">
        <f>SUM(IF(Užs4!F59="KLIEN-PVC-06mm",(Užs4!E59/1000)*Užs4!L59,0)+(IF(Užs4!G59="KLIEN-PVC-06mm",(Užs4!E59/1000)*Užs4!L59,0)+(IF(Užs4!I59="KLIEN-PVC-06mm",(Užs4!H59/1000)*Užs4!L59,0)+(IF(Užs4!J59="KLIEN-PVC-06mm",(Užs4!H59/1000)*Užs4!L59,0)))))</f>
        <v>0</v>
      </c>
      <c r="AE20" s="93">
        <f>SUM(IF(Užs4!F59="KLIEN-PVC-08mm",(Užs4!E59/1000)*Užs4!L59,0)+(IF(Užs4!G59="KLIEN-PVC-08mm",(Užs4!E59/1000)*Užs4!L59,0)+(IF(Užs4!I59="KLIEN-PVC-08mm",(Užs4!H59/1000)*Užs4!L59,0)+(IF(Užs4!J59="KLIEN-PVC-08mm",(Užs4!H59/1000)*Užs4!L59,0)))))</f>
        <v>0</v>
      </c>
      <c r="AF20" s="93">
        <f>SUM(IF(Užs4!F59="KLIEN-PVC-1mm",(Užs4!E59/1000)*Užs4!L59,0)+(IF(Užs4!G59="KLIEN-PVC-1mm",(Užs4!E59/1000)*Užs4!L59,0)+(IF(Užs4!I59="KLIEN-PVC-1mm",(Užs4!H59/1000)*Užs4!L59,0)+(IF(Užs4!J59="KLIEN-PVC-1mm",(Užs4!H59/1000)*Užs4!L59,0)))))</f>
        <v>0</v>
      </c>
      <c r="AG20" s="93">
        <f>SUM(IF(Užs4!F59="KLIEN-PVC-2mm",(Užs4!E59/1000)*Užs4!L59,0)+(IF(Užs4!G59="KLIEN-PVC-2mm",(Užs4!E59/1000)*Užs4!L59,0)+(IF(Užs4!I59="KLIEN-PVC-2mm",(Užs4!H59/1000)*Užs4!L59,0)+(IF(Užs4!J59="KLIEN-PVC-2mm",(Užs4!H59/1000)*Užs4!L59,0)))))</f>
        <v>0</v>
      </c>
      <c r="AH20" s="93">
        <f>SUM(IF(Užs4!F59="KLIEN-PVC-42/2mm",(Užs4!E59/1000)*Užs4!L59,0)+(IF(Užs4!G59="KLIEN-PVC-42/2mm",(Užs4!E59/1000)*Užs4!L59,0)+(IF(Užs4!I59="KLIEN-PVC-42/2mm",(Užs4!H59/1000)*Užs4!L59,0)+(IF(Užs4!J59="KLIEN-PVC-42/2mm",(Užs4!H59/1000)*Užs4!L59,0)))))</f>
        <v>0</v>
      </c>
      <c r="AI20" s="315">
        <f>SUM(IF(Užs4!F59="KLIEN-BESIUL-08mm",(Užs4!E59/1000)*Užs4!L59,0)+(IF(Užs4!G59="KLIEN-BESIUL-08mm",(Užs4!E59/1000)*Užs4!L59,0)+(IF(Užs4!I59="KLIEN-BESIUL-08mm",(Užs4!H59/1000)*Užs4!L59,0)+(IF(Užs4!J59="KLIEN-BESIUL-08mm",(Užs4!H59/1000)*Užs4!L59,0)))))</f>
        <v>0</v>
      </c>
      <c r="AJ20" s="315">
        <f>SUM(IF(Užs4!F59="KLIEN-BESIUL-1mm",(Užs4!E59/1000)*Užs4!L59,0)+(IF(Užs4!G59="KLIEN-BESIUL-1mm",(Užs4!E59/1000)*Užs4!L59,0)+(IF(Užs4!I59="KLIEN-BESIUL-1mm",(Užs4!H59/1000)*Užs4!L59,0)+(IF(Užs4!J59="KLIEN-BESIUL-1mm",(Užs4!H59/1000)*Užs4!L59,0)))))</f>
        <v>0</v>
      </c>
      <c r="AK20" s="315">
        <f>SUM(IF(Užs4!F59="KLIEN-BESIUL-2mm",(Užs4!E59/1000)*Užs4!L59,0)+(IF(Užs4!G59="KLIEN-BESIUL-2mm",(Užs4!E59/1000)*Užs4!L59,0)+(IF(Užs4!I59="KLIEN-BESIUL-2mm",(Užs4!H59/1000)*Užs4!L59,0)+(IF(Užs4!J59="KLIEN-BESIUL-2mm",(Užs4!H59/1000)*Užs4!L59,0)))))</f>
        <v>0</v>
      </c>
      <c r="AL20" s="94">
        <f>SUM(IF(Užs4!F59="NE-PL-PVC-04mm",(Užs4!E59/1000)*Užs4!L59,0)+(IF(Užs4!G59="NE-PL-PVC-04mm",(Užs4!E59/1000)*Užs4!L59,0)+(IF(Užs4!I59="NE-PL-PVC-04mm",(Užs4!H59/1000)*Užs4!L59,0)+(IF(Užs4!J59="NE-PL-PVC-04mm",(Užs4!H59/1000)*Užs4!L59,0)))))</f>
        <v>0</v>
      </c>
      <c r="AM20" s="94">
        <f>SUM(IF(Užs4!F59="NE-PL-PVC-06mm",(Užs4!E59/1000)*Užs4!L59,0)+(IF(Užs4!G59="NE-PL-PVC-06mm",(Užs4!E59/1000)*Užs4!L59,0)+(IF(Užs4!I59="NE-PL-PVC-06mm",(Užs4!H59/1000)*Užs4!L59,0)+(IF(Užs4!J59="NE-PL-PVC-06mm",(Užs4!H59/1000)*Užs4!L59,0)))))</f>
        <v>0</v>
      </c>
      <c r="AN20" s="94">
        <f>SUM(IF(Užs4!F59="NE-PL-PVC-08mm",(Užs4!E59/1000)*Užs4!L59,0)+(IF(Užs4!G59="NE-PL-PVC-08mm",(Užs4!E59/1000)*Užs4!L59,0)+(IF(Užs4!I59="NE-PL-PVC-08mm",(Užs4!H59/1000)*Užs4!L59,0)+(IF(Užs4!J59="NE-PL-PVC-08mm",(Užs4!H59/1000)*Užs4!L59,0)))))</f>
        <v>0</v>
      </c>
      <c r="AO20" s="94">
        <f>SUM(IF(Užs4!F59="NE-PL-PVC-1mm",(Užs4!E59/1000)*Užs4!L59,0)+(IF(Užs4!G59="NE-PL-PVC-1mm",(Užs4!E59/1000)*Užs4!L59,0)+(IF(Užs4!I59="NE-PL-PVC-1mm",(Užs4!H59/1000)*Užs4!L59,0)+(IF(Užs4!J59="NE-PL-PVC-1mm",(Užs4!H59/1000)*Užs4!L59,0)))))</f>
        <v>0</v>
      </c>
      <c r="AP20" s="94">
        <f>SUM(IF(Užs4!F59="NE-PL-PVC-2mm",(Užs4!E59/1000)*Užs4!L59,0)+(IF(Užs4!G59="NE-PL-PVC-2mm",(Užs4!E59/1000)*Užs4!L59,0)+(IF(Užs4!I59="NE-PL-PVC-2mm",(Užs4!H59/1000)*Užs4!L59,0)+(IF(Užs4!J59="NE-PL-PVC-2mm",(Užs4!H59/1000)*Užs4!L59,0)))))</f>
        <v>0</v>
      </c>
      <c r="AQ20" s="94">
        <f>SUM(IF(Užs4!F59="NE-PL-PVC-42/2mm",(Užs4!E59/1000)*Užs4!L59,0)+(IF(Užs4!G59="NE-PL-PVC-42/2mm",(Užs4!E59/1000)*Užs4!L59,0)+(IF(Užs4!I59="NE-PL-PVC-42/2mm",(Užs4!H59/1000)*Užs4!L59,0)+(IF(Užs4!J59="NE-PL-PVC-42/2mm",(Užs4!H59/1000)*Užs4!L59,0)))))</f>
        <v>0</v>
      </c>
      <c r="AR20" s="79"/>
    </row>
    <row r="21" spans="1:44" ht="17.100000000000001" customHeight="1">
      <c r="A21" s="79"/>
      <c r="B21" s="233" t="s">
        <v>45</v>
      </c>
      <c r="C21" s="236" t="s">
        <v>434</v>
      </c>
      <c r="D21" s="79"/>
      <c r="E21" s="79"/>
      <c r="F21" s="79"/>
      <c r="G21" s="79"/>
      <c r="H21" s="79"/>
      <c r="I21" s="79"/>
      <c r="J21" s="79"/>
      <c r="K21" s="87">
        <v>20</v>
      </c>
      <c r="L21" s="88">
        <f>Užs4!L60</f>
        <v>0</v>
      </c>
      <c r="M21" s="89">
        <f>(Užs4!E60/1000)*(Užs4!H60/1000)*Užs4!L60</f>
        <v>0</v>
      </c>
      <c r="N21" s="90">
        <f>SUM(IF(Užs4!F60="MEL",(Užs4!E60/1000)*Užs4!L60,0)+(IF(Užs4!G60="MEL",(Užs4!E60/1000)*Užs4!L60,0)+(IF(Užs4!I60="MEL",(Užs4!H60/1000)*Užs4!L60,0)+(IF(Užs4!J60="MEL",(Užs4!H60/1000)*Užs4!L60,0)))))</f>
        <v>0</v>
      </c>
      <c r="O21" s="91">
        <f>SUM(IF(Užs4!F60="MEL-BALTAS",(Užs4!E60/1000)*Užs4!L60,0)+(IF(Užs4!G60="MEL-BALTAS",(Užs4!E60/1000)*Užs4!L60,0)+(IF(Užs4!I60="MEL-BALTAS",(Užs4!H60/1000)*Užs4!L60,0)+(IF(Užs4!J60="MEL-BALTAS",(Užs4!H60/1000)*Užs4!L60,0)))))</f>
        <v>0</v>
      </c>
      <c r="P21" s="91">
        <f>SUM(IF(Užs4!F60="MEL-PILKAS",(Užs4!E60/1000)*Užs4!L60,0)+(IF(Užs4!G60="MEL-PILKAS",(Užs4!E60/1000)*Užs4!L60,0)+(IF(Užs4!I60="MEL-PILKAS",(Užs4!H60/1000)*Užs4!L60,0)+(IF(Užs4!J60="MEL-PILKAS",(Užs4!H60/1000)*Užs4!L60,0)))))</f>
        <v>0</v>
      </c>
      <c r="Q21" s="91">
        <f>SUM(IF(Užs4!F60="MEL-KLIENTO",(Užs4!E60/1000)*Užs4!L60,0)+(IF(Užs4!G60="MEL-KLIENTO",(Užs4!E60/1000)*Užs4!L60,0)+(IF(Užs4!I60="MEL-KLIENTO",(Užs4!H60/1000)*Užs4!L60,0)+(IF(Užs4!J60="MEL-KLIENTO",(Užs4!H60/1000)*Užs4!L60,0)))))</f>
        <v>0</v>
      </c>
      <c r="R21" s="91">
        <f>SUM(IF(Užs4!F60="MEL-NE-PL",(Užs4!E60/1000)*Užs4!L60,0)+(IF(Užs4!G60="MEL-NE-PL",(Užs4!E60/1000)*Užs4!L60,0)+(IF(Užs4!I60="MEL-NE-PL",(Užs4!H60/1000)*Užs4!L60,0)+(IF(Užs4!J60="MEL-NE-PL",(Užs4!H60/1000)*Užs4!L60,0)))))</f>
        <v>0</v>
      </c>
      <c r="S21" s="91">
        <f>SUM(IF(Užs4!F60="MEL-40mm",(Užs4!E60/1000)*Užs4!L60,0)+(IF(Užs4!G60="MEL-40mm",(Užs4!E60/1000)*Užs4!L60,0)+(IF(Užs4!I60="MEL-40mm",(Užs4!H60/1000)*Užs4!L60,0)+(IF(Užs4!J60="MEL-40mm",(Užs4!H60/1000)*Užs4!L60,0)))))</f>
        <v>0</v>
      </c>
      <c r="T21" s="92">
        <f>SUM(IF(Užs4!F60="PVC-04mm",(Užs4!E60/1000)*Užs4!L60,0)+(IF(Užs4!G60="PVC-04mm",(Užs4!E60/1000)*Užs4!L60,0)+(IF(Užs4!I60="PVC-04mm",(Užs4!H60/1000)*Užs4!L60,0)+(IF(Užs4!J60="PVC-04mm",(Užs4!H60/1000)*Užs4!L60,0)))))</f>
        <v>0</v>
      </c>
      <c r="U21" s="92">
        <f>SUM(IF(Užs4!F60="PVC-06mm",(Užs4!E60/1000)*Užs4!L60,0)+(IF(Užs4!G60="PVC-06mm",(Užs4!E60/1000)*Užs4!L60,0)+(IF(Užs4!I60="PVC-06mm",(Užs4!H60/1000)*Užs4!L60,0)+(IF(Užs4!J60="PVC-06mm",(Užs4!H60/1000)*Užs4!L60,0)))))</f>
        <v>0</v>
      </c>
      <c r="V21" s="92">
        <f>SUM(IF(Užs4!F60="PVC-08mm",(Užs4!E60/1000)*Užs4!L60,0)+(IF(Užs4!G60="PVC-08mm",(Užs4!E60/1000)*Užs4!L60,0)+(IF(Užs4!I60="PVC-08mm",(Užs4!H60/1000)*Užs4!L60,0)+(IF(Užs4!J60="PVC-08mm",(Užs4!H60/1000)*Užs4!L60,0)))))</f>
        <v>0</v>
      </c>
      <c r="W21" s="92">
        <f>SUM(IF(Užs4!F60="PVC-1mm",(Užs4!E60/1000)*Užs4!L60,0)+(IF(Užs4!G60="PVC-1mm",(Užs4!E60/1000)*Užs4!L60,0)+(IF(Užs4!I60="PVC-1mm",(Užs4!H60/1000)*Užs4!L60,0)+(IF(Užs4!J60="PVC-1mm",(Užs4!H60/1000)*Užs4!L60,0)))))</f>
        <v>0</v>
      </c>
      <c r="X21" s="92">
        <f>SUM(IF(Užs4!F60="PVC-2mm",(Užs4!E60/1000)*Užs4!L60,0)+(IF(Užs4!G60="PVC-2mm",(Užs4!E60/1000)*Užs4!L60,0)+(IF(Užs4!I60="PVC-2mm",(Užs4!H60/1000)*Užs4!L60,0)+(IF(Užs4!J60="PVC-2mm",(Užs4!H60/1000)*Užs4!L60,0)))))</f>
        <v>0</v>
      </c>
      <c r="Y21" s="92">
        <f>SUM(IF(Užs4!F60="PVC-42/2mm",(Užs4!E60/1000)*Užs4!L60,0)+(IF(Užs4!G60="PVC-42/2mm",(Užs4!E60/1000)*Užs4!L60,0)+(IF(Užs4!I60="PVC-42/2mm",(Užs4!H60/1000)*Užs4!L60,0)+(IF(Užs4!J60="PVC-42/2mm",(Užs4!H60/1000)*Užs4!L60,0)))))</f>
        <v>0</v>
      </c>
      <c r="Z21" s="313">
        <f>SUM(IF(Užs4!F60="BESIULIS-08mm",(Užs4!E60/1000)*Užs4!L60,0)+(IF(Užs4!G60="BESIULIS-08mm",(Užs4!E60/1000)*Užs4!L60,0)+(IF(Užs4!I60="BESIULIS-08mm",(Užs4!H60/1000)*Užs4!L60,0)+(IF(Užs4!J60="BESIULIS-08mm",(Užs4!H60/1000)*Užs4!L60,0)))))</f>
        <v>0</v>
      </c>
      <c r="AA21" s="313">
        <f>SUM(IF(Užs4!F60="BESIULIS-1mm",(Užs4!E60/1000)*Užs4!L60,0)+(IF(Užs4!G60="BESIULIS-1mm",(Užs4!E60/1000)*Užs4!L60,0)+(IF(Užs4!I60="BESIULIS-1mm",(Užs4!H60/1000)*Užs4!L60,0)+(IF(Užs4!J60="BESIULIS-1mm",(Užs4!H60/1000)*Užs4!L60,0)))))</f>
        <v>0</v>
      </c>
      <c r="AB21" s="313">
        <f>SUM(IF(Užs4!F60="BESIULIS-2mm",(Užs4!E60/1000)*Užs4!L60,0)+(IF(Užs4!G60="BESIULIS-2mm",(Užs4!E60/1000)*Užs4!L60,0)+(IF(Užs4!I60="BESIULIS-2mm",(Užs4!H60/1000)*Užs4!L60,0)+(IF(Užs4!J60="BESIULIS-2mm",(Užs4!H60/1000)*Užs4!L60,0)))))</f>
        <v>0</v>
      </c>
      <c r="AC21" s="93">
        <f>SUM(IF(Užs4!F60="KLIEN-PVC-04mm",(Užs4!E60/1000)*Užs4!L60,0)+(IF(Užs4!G60="KLIEN-PVC-04mm",(Užs4!E60/1000)*Užs4!L60,0)+(IF(Užs4!I60="KLIEN-PVC-04mm",(Užs4!H60/1000)*Užs4!L60,0)+(IF(Užs4!J60="KLIEN-PVC-04mm",(Užs4!H60/1000)*Užs4!L60,0)))))</f>
        <v>0</v>
      </c>
      <c r="AD21" s="93">
        <f>SUM(IF(Užs4!F60="KLIEN-PVC-06mm",(Užs4!E60/1000)*Užs4!L60,0)+(IF(Užs4!G60="KLIEN-PVC-06mm",(Užs4!E60/1000)*Užs4!L60,0)+(IF(Užs4!I60="KLIEN-PVC-06mm",(Užs4!H60/1000)*Užs4!L60,0)+(IF(Užs4!J60="KLIEN-PVC-06mm",(Užs4!H60/1000)*Užs4!L60,0)))))</f>
        <v>0</v>
      </c>
      <c r="AE21" s="93">
        <f>SUM(IF(Užs4!F60="KLIEN-PVC-08mm",(Užs4!E60/1000)*Užs4!L60,0)+(IF(Užs4!G60="KLIEN-PVC-08mm",(Užs4!E60/1000)*Užs4!L60,0)+(IF(Užs4!I60="KLIEN-PVC-08mm",(Užs4!H60/1000)*Užs4!L60,0)+(IF(Užs4!J60="KLIEN-PVC-08mm",(Užs4!H60/1000)*Užs4!L60,0)))))</f>
        <v>0</v>
      </c>
      <c r="AF21" s="93">
        <f>SUM(IF(Užs4!F60="KLIEN-PVC-1mm",(Užs4!E60/1000)*Užs4!L60,0)+(IF(Užs4!G60="KLIEN-PVC-1mm",(Užs4!E60/1000)*Užs4!L60,0)+(IF(Užs4!I60="KLIEN-PVC-1mm",(Užs4!H60/1000)*Užs4!L60,0)+(IF(Užs4!J60="KLIEN-PVC-1mm",(Užs4!H60/1000)*Užs4!L60,0)))))</f>
        <v>0</v>
      </c>
      <c r="AG21" s="93">
        <f>SUM(IF(Užs4!F60="KLIEN-PVC-2mm",(Užs4!E60/1000)*Užs4!L60,0)+(IF(Užs4!G60="KLIEN-PVC-2mm",(Užs4!E60/1000)*Užs4!L60,0)+(IF(Užs4!I60="KLIEN-PVC-2mm",(Užs4!H60/1000)*Užs4!L60,0)+(IF(Užs4!J60="KLIEN-PVC-2mm",(Užs4!H60/1000)*Užs4!L60,0)))))</f>
        <v>0</v>
      </c>
      <c r="AH21" s="93">
        <f>SUM(IF(Užs4!F60="KLIEN-PVC-42/2mm",(Užs4!E60/1000)*Užs4!L60,0)+(IF(Užs4!G60="KLIEN-PVC-42/2mm",(Užs4!E60/1000)*Užs4!L60,0)+(IF(Užs4!I60="KLIEN-PVC-42/2mm",(Užs4!H60/1000)*Užs4!L60,0)+(IF(Užs4!J60="KLIEN-PVC-42/2mm",(Užs4!H60/1000)*Užs4!L60,0)))))</f>
        <v>0</v>
      </c>
      <c r="AI21" s="315">
        <f>SUM(IF(Užs4!F60="KLIEN-BESIUL-08mm",(Užs4!E60/1000)*Užs4!L60,0)+(IF(Užs4!G60="KLIEN-BESIUL-08mm",(Užs4!E60/1000)*Užs4!L60,0)+(IF(Užs4!I60="KLIEN-BESIUL-08mm",(Užs4!H60/1000)*Užs4!L60,0)+(IF(Užs4!J60="KLIEN-BESIUL-08mm",(Užs4!H60/1000)*Užs4!L60,0)))))</f>
        <v>0</v>
      </c>
      <c r="AJ21" s="315">
        <f>SUM(IF(Užs4!F60="KLIEN-BESIUL-1mm",(Užs4!E60/1000)*Užs4!L60,0)+(IF(Užs4!G60="KLIEN-BESIUL-1mm",(Užs4!E60/1000)*Užs4!L60,0)+(IF(Užs4!I60="KLIEN-BESIUL-1mm",(Užs4!H60/1000)*Užs4!L60,0)+(IF(Užs4!J60="KLIEN-BESIUL-1mm",(Užs4!H60/1000)*Užs4!L60,0)))))</f>
        <v>0</v>
      </c>
      <c r="AK21" s="315">
        <f>SUM(IF(Užs4!F60="KLIEN-BESIUL-2mm",(Užs4!E60/1000)*Užs4!L60,0)+(IF(Užs4!G60="KLIEN-BESIUL-2mm",(Užs4!E60/1000)*Užs4!L60,0)+(IF(Užs4!I60="KLIEN-BESIUL-2mm",(Užs4!H60/1000)*Užs4!L60,0)+(IF(Užs4!J60="KLIEN-BESIUL-2mm",(Užs4!H60/1000)*Užs4!L60,0)))))</f>
        <v>0</v>
      </c>
      <c r="AL21" s="94">
        <f>SUM(IF(Užs4!F60="NE-PL-PVC-04mm",(Užs4!E60/1000)*Užs4!L60,0)+(IF(Užs4!G60="NE-PL-PVC-04mm",(Užs4!E60/1000)*Užs4!L60,0)+(IF(Užs4!I60="NE-PL-PVC-04mm",(Užs4!H60/1000)*Užs4!L60,0)+(IF(Užs4!J60="NE-PL-PVC-04mm",(Užs4!H60/1000)*Užs4!L60,0)))))</f>
        <v>0</v>
      </c>
      <c r="AM21" s="94">
        <f>SUM(IF(Užs4!F60="NE-PL-PVC-06mm",(Užs4!E60/1000)*Užs4!L60,0)+(IF(Užs4!G60="NE-PL-PVC-06mm",(Užs4!E60/1000)*Užs4!L60,0)+(IF(Užs4!I60="NE-PL-PVC-06mm",(Užs4!H60/1000)*Užs4!L60,0)+(IF(Užs4!J60="NE-PL-PVC-06mm",(Užs4!H60/1000)*Užs4!L60,0)))))</f>
        <v>0</v>
      </c>
      <c r="AN21" s="94">
        <f>SUM(IF(Užs4!F60="NE-PL-PVC-08mm",(Užs4!E60/1000)*Užs4!L60,0)+(IF(Užs4!G60="NE-PL-PVC-08mm",(Užs4!E60/1000)*Užs4!L60,0)+(IF(Užs4!I60="NE-PL-PVC-08mm",(Užs4!H60/1000)*Užs4!L60,0)+(IF(Užs4!J60="NE-PL-PVC-08mm",(Užs4!H60/1000)*Užs4!L60,0)))))</f>
        <v>0</v>
      </c>
      <c r="AO21" s="94">
        <f>SUM(IF(Užs4!F60="NE-PL-PVC-1mm",(Užs4!E60/1000)*Užs4!L60,0)+(IF(Užs4!G60="NE-PL-PVC-1mm",(Užs4!E60/1000)*Užs4!L60,0)+(IF(Užs4!I60="NE-PL-PVC-1mm",(Užs4!H60/1000)*Užs4!L60,0)+(IF(Užs4!J60="NE-PL-PVC-1mm",(Užs4!H60/1000)*Užs4!L60,0)))))</f>
        <v>0</v>
      </c>
      <c r="AP21" s="94">
        <f>SUM(IF(Užs4!F60="NE-PL-PVC-2mm",(Užs4!E60/1000)*Užs4!L60,0)+(IF(Užs4!G60="NE-PL-PVC-2mm",(Užs4!E60/1000)*Užs4!L60,0)+(IF(Užs4!I60="NE-PL-PVC-2mm",(Užs4!H60/1000)*Užs4!L60,0)+(IF(Užs4!J60="NE-PL-PVC-2mm",(Užs4!H60/1000)*Užs4!L60,0)))))</f>
        <v>0</v>
      </c>
      <c r="AQ21" s="94">
        <f>SUM(IF(Užs4!F60="NE-PL-PVC-42/2mm",(Užs4!E60/1000)*Užs4!L60,0)+(IF(Užs4!G60="NE-PL-PVC-42/2mm",(Užs4!E60/1000)*Užs4!L60,0)+(IF(Užs4!I60="NE-PL-PVC-42/2mm",(Užs4!H60/1000)*Užs4!L60,0)+(IF(Užs4!J60="NE-PL-PVC-42/2mm",(Užs4!H60/1000)*Užs4!L60,0)))))</f>
        <v>0</v>
      </c>
      <c r="AR21" s="79"/>
    </row>
    <row r="22" spans="1:44" ht="17.100000000000001" customHeight="1">
      <c r="A22" s="79"/>
      <c r="B22" s="233" t="s">
        <v>47</v>
      </c>
      <c r="C22" s="236" t="s">
        <v>435</v>
      </c>
      <c r="D22" s="79"/>
      <c r="E22" s="79"/>
      <c r="F22" s="79"/>
      <c r="G22" s="79"/>
      <c r="H22" s="79"/>
      <c r="I22" s="79"/>
      <c r="J22" s="79"/>
      <c r="K22" s="87">
        <v>21</v>
      </c>
      <c r="L22" s="88">
        <f>Užs4!L61</f>
        <v>0</v>
      </c>
      <c r="M22" s="89">
        <f>(Užs4!E61/1000)*(Užs4!H61/1000)*Užs4!L61</f>
        <v>0</v>
      </c>
      <c r="N22" s="90">
        <f>SUM(IF(Užs4!F61="MEL",(Užs4!E61/1000)*Užs4!L61,0)+(IF(Užs4!G61="MEL",(Užs4!E61/1000)*Užs4!L61,0)+(IF(Užs4!I61="MEL",(Užs4!H61/1000)*Užs4!L61,0)+(IF(Užs4!J61="MEL",(Užs4!H61/1000)*Užs4!L61,0)))))</f>
        <v>0</v>
      </c>
      <c r="O22" s="91">
        <f>SUM(IF(Užs4!F61="MEL-BALTAS",(Užs4!E61/1000)*Užs4!L61,0)+(IF(Užs4!G61="MEL-BALTAS",(Užs4!E61/1000)*Užs4!L61,0)+(IF(Užs4!I61="MEL-BALTAS",(Užs4!H61/1000)*Užs4!L61,0)+(IF(Užs4!J61="MEL-BALTAS",(Užs4!H61/1000)*Užs4!L61,0)))))</f>
        <v>0</v>
      </c>
      <c r="P22" s="91">
        <f>SUM(IF(Užs4!F61="MEL-PILKAS",(Užs4!E61/1000)*Užs4!L61,0)+(IF(Užs4!G61="MEL-PILKAS",(Užs4!E61/1000)*Užs4!L61,0)+(IF(Užs4!I61="MEL-PILKAS",(Užs4!H61/1000)*Užs4!L61,0)+(IF(Užs4!J61="MEL-PILKAS",(Užs4!H61/1000)*Užs4!L61,0)))))</f>
        <v>0</v>
      </c>
      <c r="Q22" s="91">
        <f>SUM(IF(Užs4!F61="MEL-KLIENTO",(Užs4!E61/1000)*Užs4!L61,0)+(IF(Užs4!G61="MEL-KLIENTO",(Užs4!E61/1000)*Užs4!L61,0)+(IF(Užs4!I61="MEL-KLIENTO",(Užs4!H61/1000)*Užs4!L61,0)+(IF(Užs4!J61="MEL-KLIENTO",(Užs4!H61/1000)*Užs4!L61,0)))))</f>
        <v>0</v>
      </c>
      <c r="R22" s="91">
        <f>SUM(IF(Užs4!F61="MEL-NE-PL",(Užs4!E61/1000)*Užs4!L61,0)+(IF(Užs4!G61="MEL-NE-PL",(Užs4!E61/1000)*Užs4!L61,0)+(IF(Užs4!I61="MEL-NE-PL",(Užs4!H61/1000)*Užs4!L61,0)+(IF(Užs4!J61="MEL-NE-PL",(Užs4!H61/1000)*Užs4!L61,0)))))</f>
        <v>0</v>
      </c>
      <c r="S22" s="91">
        <f>SUM(IF(Užs4!F61="MEL-40mm",(Užs4!E61/1000)*Užs4!L61,0)+(IF(Užs4!G61="MEL-40mm",(Užs4!E61/1000)*Užs4!L61,0)+(IF(Užs4!I61="MEL-40mm",(Užs4!H61/1000)*Užs4!L61,0)+(IF(Užs4!J61="MEL-40mm",(Užs4!H61/1000)*Užs4!L61,0)))))</f>
        <v>0</v>
      </c>
      <c r="T22" s="92">
        <f>SUM(IF(Užs4!F61="PVC-04mm",(Užs4!E61/1000)*Užs4!L61,0)+(IF(Užs4!G61="PVC-04mm",(Užs4!E61/1000)*Užs4!L61,0)+(IF(Užs4!I61="PVC-04mm",(Užs4!H61/1000)*Užs4!L61,0)+(IF(Užs4!J61="PVC-04mm",(Užs4!H61/1000)*Užs4!L61,0)))))</f>
        <v>0</v>
      </c>
      <c r="U22" s="92">
        <f>SUM(IF(Užs4!F61="PVC-06mm",(Užs4!E61/1000)*Užs4!L61,0)+(IF(Užs4!G61="PVC-06mm",(Užs4!E61/1000)*Užs4!L61,0)+(IF(Užs4!I61="PVC-06mm",(Užs4!H61/1000)*Užs4!L61,0)+(IF(Užs4!J61="PVC-06mm",(Užs4!H61/1000)*Užs4!L61,0)))))</f>
        <v>0</v>
      </c>
      <c r="V22" s="92">
        <f>SUM(IF(Užs4!F61="PVC-08mm",(Užs4!E61/1000)*Užs4!L61,0)+(IF(Užs4!G61="PVC-08mm",(Užs4!E61/1000)*Užs4!L61,0)+(IF(Užs4!I61="PVC-08mm",(Užs4!H61/1000)*Užs4!L61,0)+(IF(Užs4!J61="PVC-08mm",(Užs4!H61/1000)*Užs4!L61,0)))))</f>
        <v>0</v>
      </c>
      <c r="W22" s="92">
        <f>SUM(IF(Užs4!F61="PVC-1mm",(Užs4!E61/1000)*Užs4!L61,0)+(IF(Užs4!G61="PVC-1mm",(Užs4!E61/1000)*Užs4!L61,0)+(IF(Užs4!I61="PVC-1mm",(Užs4!H61/1000)*Užs4!L61,0)+(IF(Užs4!J61="PVC-1mm",(Užs4!H61/1000)*Užs4!L61,0)))))</f>
        <v>0</v>
      </c>
      <c r="X22" s="92">
        <f>SUM(IF(Užs4!F61="PVC-2mm",(Užs4!E61/1000)*Užs4!L61,0)+(IF(Užs4!G61="PVC-2mm",(Užs4!E61/1000)*Užs4!L61,0)+(IF(Užs4!I61="PVC-2mm",(Užs4!H61/1000)*Užs4!L61,0)+(IF(Užs4!J61="PVC-2mm",(Užs4!H61/1000)*Užs4!L61,0)))))</f>
        <v>0</v>
      </c>
      <c r="Y22" s="92">
        <f>SUM(IF(Užs4!F61="PVC-42/2mm",(Užs4!E61/1000)*Užs4!L61,0)+(IF(Užs4!G61="PVC-42/2mm",(Užs4!E61/1000)*Užs4!L61,0)+(IF(Užs4!I61="PVC-42/2mm",(Užs4!H61/1000)*Užs4!L61,0)+(IF(Užs4!J61="PVC-42/2mm",(Užs4!H61/1000)*Užs4!L61,0)))))</f>
        <v>0</v>
      </c>
      <c r="Z22" s="313">
        <f>SUM(IF(Užs4!F61="BESIULIS-08mm",(Užs4!E61/1000)*Užs4!L61,0)+(IF(Užs4!G61="BESIULIS-08mm",(Užs4!E61/1000)*Užs4!L61,0)+(IF(Užs4!I61="BESIULIS-08mm",(Užs4!H61/1000)*Užs4!L61,0)+(IF(Užs4!J61="BESIULIS-08mm",(Užs4!H61/1000)*Užs4!L61,0)))))</f>
        <v>0</v>
      </c>
      <c r="AA22" s="313">
        <f>SUM(IF(Užs4!F61="BESIULIS-1mm",(Užs4!E61/1000)*Užs4!L61,0)+(IF(Užs4!G61="BESIULIS-1mm",(Užs4!E61/1000)*Užs4!L61,0)+(IF(Užs4!I61="BESIULIS-1mm",(Užs4!H61/1000)*Užs4!L61,0)+(IF(Užs4!J61="BESIULIS-1mm",(Užs4!H61/1000)*Užs4!L61,0)))))</f>
        <v>0</v>
      </c>
      <c r="AB22" s="313">
        <f>SUM(IF(Užs4!F61="BESIULIS-2mm",(Užs4!E61/1000)*Užs4!L61,0)+(IF(Užs4!G61="BESIULIS-2mm",(Užs4!E61/1000)*Užs4!L61,0)+(IF(Užs4!I61="BESIULIS-2mm",(Užs4!H61/1000)*Užs4!L61,0)+(IF(Užs4!J61="BESIULIS-2mm",(Užs4!H61/1000)*Užs4!L61,0)))))</f>
        <v>0</v>
      </c>
      <c r="AC22" s="93">
        <f>SUM(IF(Užs4!F61="KLIEN-PVC-04mm",(Užs4!E61/1000)*Užs4!L61,0)+(IF(Užs4!G61="KLIEN-PVC-04mm",(Užs4!E61/1000)*Užs4!L61,0)+(IF(Užs4!I61="KLIEN-PVC-04mm",(Užs4!H61/1000)*Užs4!L61,0)+(IF(Užs4!J61="KLIEN-PVC-04mm",(Užs4!H61/1000)*Užs4!L61,0)))))</f>
        <v>0</v>
      </c>
      <c r="AD22" s="93">
        <f>SUM(IF(Užs4!F61="KLIEN-PVC-06mm",(Užs4!E61/1000)*Užs4!L61,0)+(IF(Užs4!G61="KLIEN-PVC-06mm",(Užs4!E61/1000)*Užs4!L61,0)+(IF(Užs4!I61="KLIEN-PVC-06mm",(Užs4!H61/1000)*Užs4!L61,0)+(IF(Užs4!J61="KLIEN-PVC-06mm",(Užs4!H61/1000)*Užs4!L61,0)))))</f>
        <v>0</v>
      </c>
      <c r="AE22" s="93">
        <f>SUM(IF(Užs4!F61="KLIEN-PVC-08mm",(Užs4!E61/1000)*Užs4!L61,0)+(IF(Užs4!G61="KLIEN-PVC-08mm",(Užs4!E61/1000)*Užs4!L61,0)+(IF(Užs4!I61="KLIEN-PVC-08mm",(Užs4!H61/1000)*Užs4!L61,0)+(IF(Užs4!J61="KLIEN-PVC-08mm",(Užs4!H61/1000)*Užs4!L61,0)))))</f>
        <v>0</v>
      </c>
      <c r="AF22" s="93">
        <f>SUM(IF(Užs4!F61="KLIEN-PVC-1mm",(Užs4!E61/1000)*Užs4!L61,0)+(IF(Užs4!G61="KLIEN-PVC-1mm",(Užs4!E61/1000)*Užs4!L61,0)+(IF(Užs4!I61="KLIEN-PVC-1mm",(Užs4!H61/1000)*Užs4!L61,0)+(IF(Užs4!J61="KLIEN-PVC-1mm",(Užs4!H61/1000)*Užs4!L61,0)))))</f>
        <v>0</v>
      </c>
      <c r="AG22" s="93">
        <f>SUM(IF(Užs4!F61="KLIEN-PVC-2mm",(Užs4!E61/1000)*Užs4!L61,0)+(IF(Užs4!G61="KLIEN-PVC-2mm",(Užs4!E61/1000)*Užs4!L61,0)+(IF(Užs4!I61="KLIEN-PVC-2mm",(Užs4!H61/1000)*Užs4!L61,0)+(IF(Užs4!J61="KLIEN-PVC-2mm",(Užs4!H61/1000)*Užs4!L61,0)))))</f>
        <v>0</v>
      </c>
      <c r="AH22" s="93">
        <f>SUM(IF(Užs4!F61="KLIEN-PVC-42/2mm",(Užs4!E61/1000)*Užs4!L61,0)+(IF(Užs4!G61="KLIEN-PVC-42/2mm",(Užs4!E61/1000)*Užs4!L61,0)+(IF(Užs4!I61="KLIEN-PVC-42/2mm",(Užs4!H61/1000)*Užs4!L61,0)+(IF(Užs4!J61="KLIEN-PVC-42/2mm",(Užs4!H61/1000)*Užs4!L61,0)))))</f>
        <v>0</v>
      </c>
      <c r="AI22" s="315">
        <f>SUM(IF(Užs4!F61="KLIEN-BESIUL-08mm",(Užs4!E61/1000)*Užs4!L61,0)+(IF(Užs4!G61="KLIEN-BESIUL-08mm",(Užs4!E61/1000)*Užs4!L61,0)+(IF(Užs4!I61="KLIEN-BESIUL-08mm",(Užs4!H61/1000)*Užs4!L61,0)+(IF(Užs4!J61="KLIEN-BESIUL-08mm",(Užs4!H61/1000)*Užs4!L61,0)))))</f>
        <v>0</v>
      </c>
      <c r="AJ22" s="315">
        <f>SUM(IF(Užs4!F61="KLIEN-BESIUL-1mm",(Užs4!E61/1000)*Užs4!L61,0)+(IF(Užs4!G61="KLIEN-BESIUL-1mm",(Užs4!E61/1000)*Užs4!L61,0)+(IF(Užs4!I61="KLIEN-BESIUL-1mm",(Užs4!H61/1000)*Užs4!L61,0)+(IF(Užs4!J61="KLIEN-BESIUL-1mm",(Užs4!H61/1000)*Užs4!L61,0)))))</f>
        <v>0</v>
      </c>
      <c r="AK22" s="315">
        <f>SUM(IF(Užs4!F61="KLIEN-BESIUL-2mm",(Užs4!E61/1000)*Užs4!L61,0)+(IF(Užs4!G61="KLIEN-BESIUL-2mm",(Užs4!E61/1000)*Užs4!L61,0)+(IF(Užs4!I61="KLIEN-BESIUL-2mm",(Užs4!H61/1000)*Užs4!L61,0)+(IF(Užs4!J61="KLIEN-BESIUL-2mm",(Užs4!H61/1000)*Užs4!L61,0)))))</f>
        <v>0</v>
      </c>
      <c r="AL22" s="94">
        <f>SUM(IF(Užs4!F61="NE-PL-PVC-04mm",(Užs4!E61/1000)*Užs4!L61,0)+(IF(Užs4!G61="NE-PL-PVC-04mm",(Užs4!E61/1000)*Užs4!L61,0)+(IF(Užs4!I61="NE-PL-PVC-04mm",(Užs4!H61/1000)*Užs4!L61,0)+(IF(Užs4!J61="NE-PL-PVC-04mm",(Užs4!H61/1000)*Užs4!L61,0)))))</f>
        <v>0</v>
      </c>
      <c r="AM22" s="94">
        <f>SUM(IF(Užs4!F61="NE-PL-PVC-06mm",(Užs4!E61/1000)*Užs4!L61,0)+(IF(Užs4!G61="NE-PL-PVC-06mm",(Užs4!E61/1000)*Užs4!L61,0)+(IF(Užs4!I61="NE-PL-PVC-06mm",(Užs4!H61/1000)*Užs4!L61,0)+(IF(Užs4!J61="NE-PL-PVC-06mm",(Užs4!H61/1000)*Užs4!L61,0)))))</f>
        <v>0</v>
      </c>
      <c r="AN22" s="94">
        <f>SUM(IF(Užs4!F61="NE-PL-PVC-08mm",(Užs4!E61/1000)*Užs4!L61,0)+(IF(Užs4!G61="NE-PL-PVC-08mm",(Užs4!E61/1000)*Užs4!L61,0)+(IF(Užs4!I61="NE-PL-PVC-08mm",(Užs4!H61/1000)*Užs4!L61,0)+(IF(Užs4!J61="NE-PL-PVC-08mm",(Užs4!H61/1000)*Užs4!L61,0)))))</f>
        <v>0</v>
      </c>
      <c r="AO22" s="94">
        <f>SUM(IF(Užs4!F61="NE-PL-PVC-1mm",(Užs4!E61/1000)*Užs4!L61,0)+(IF(Užs4!G61="NE-PL-PVC-1mm",(Užs4!E61/1000)*Užs4!L61,0)+(IF(Užs4!I61="NE-PL-PVC-1mm",(Užs4!H61/1000)*Užs4!L61,0)+(IF(Užs4!J61="NE-PL-PVC-1mm",(Užs4!H61/1000)*Užs4!L61,0)))))</f>
        <v>0</v>
      </c>
      <c r="AP22" s="94">
        <f>SUM(IF(Užs4!F61="NE-PL-PVC-2mm",(Užs4!E61/1000)*Užs4!L61,0)+(IF(Užs4!G61="NE-PL-PVC-2mm",(Užs4!E61/1000)*Užs4!L61,0)+(IF(Užs4!I61="NE-PL-PVC-2mm",(Užs4!H61/1000)*Užs4!L61,0)+(IF(Užs4!J61="NE-PL-PVC-2mm",(Užs4!H61/1000)*Užs4!L61,0)))))</f>
        <v>0</v>
      </c>
      <c r="AQ22" s="94">
        <f>SUM(IF(Užs4!F61="NE-PL-PVC-42/2mm",(Užs4!E61/1000)*Užs4!L61,0)+(IF(Užs4!G61="NE-PL-PVC-42/2mm",(Užs4!E61/1000)*Užs4!L61,0)+(IF(Užs4!I61="NE-PL-PVC-42/2mm",(Užs4!H61/1000)*Užs4!L61,0)+(IF(Užs4!J61="NE-PL-PVC-42/2mm",(Užs4!H61/1000)*Užs4!L61,0)))))</f>
        <v>0</v>
      </c>
      <c r="AR22" s="79"/>
    </row>
    <row r="23" spans="1:44" ht="17.100000000000001" customHeight="1">
      <c r="A23" s="79"/>
      <c r="B23" s="233" t="s">
        <v>49</v>
      </c>
      <c r="C23" s="236" t="s">
        <v>436</v>
      </c>
      <c r="D23" s="79"/>
      <c r="E23" s="79"/>
      <c r="F23" s="79"/>
      <c r="G23" s="79"/>
      <c r="H23" s="79"/>
      <c r="I23" s="79"/>
      <c r="J23" s="79"/>
      <c r="K23" s="87">
        <v>22</v>
      </c>
      <c r="L23" s="88">
        <f>Užs4!L62</f>
        <v>0</v>
      </c>
      <c r="M23" s="89">
        <f>(Užs4!E62/1000)*(Užs4!H62/1000)*Užs4!L62</f>
        <v>0</v>
      </c>
      <c r="N23" s="90">
        <f>SUM(IF(Užs4!F62="MEL",(Užs4!E62/1000)*Užs4!L62,0)+(IF(Užs4!G62="MEL",(Užs4!E62/1000)*Užs4!L62,0)+(IF(Užs4!I62="MEL",(Užs4!H62/1000)*Užs4!L62,0)+(IF(Užs4!J62="MEL",(Užs4!H62/1000)*Užs4!L62,0)))))</f>
        <v>0</v>
      </c>
      <c r="O23" s="91">
        <f>SUM(IF(Užs4!F62="MEL-BALTAS",(Užs4!E62/1000)*Užs4!L62,0)+(IF(Užs4!G62="MEL-BALTAS",(Užs4!E62/1000)*Užs4!L62,0)+(IF(Užs4!I62="MEL-BALTAS",(Užs4!H62/1000)*Užs4!L62,0)+(IF(Užs4!J62="MEL-BALTAS",(Užs4!H62/1000)*Užs4!L62,0)))))</f>
        <v>0</v>
      </c>
      <c r="P23" s="91">
        <f>SUM(IF(Užs4!F62="MEL-PILKAS",(Užs4!E62/1000)*Užs4!L62,0)+(IF(Užs4!G62="MEL-PILKAS",(Užs4!E62/1000)*Užs4!L62,0)+(IF(Užs4!I62="MEL-PILKAS",(Užs4!H62/1000)*Užs4!L62,0)+(IF(Užs4!J62="MEL-PILKAS",(Užs4!H62/1000)*Užs4!L62,0)))))</f>
        <v>0</v>
      </c>
      <c r="Q23" s="91">
        <f>SUM(IF(Užs4!F62="MEL-KLIENTO",(Užs4!E62/1000)*Užs4!L62,0)+(IF(Užs4!G62="MEL-KLIENTO",(Užs4!E62/1000)*Užs4!L62,0)+(IF(Užs4!I62="MEL-KLIENTO",(Užs4!H62/1000)*Užs4!L62,0)+(IF(Užs4!J62="MEL-KLIENTO",(Užs4!H62/1000)*Užs4!L62,0)))))</f>
        <v>0</v>
      </c>
      <c r="R23" s="91">
        <f>SUM(IF(Užs4!F62="MEL-NE-PL",(Užs4!E62/1000)*Užs4!L62,0)+(IF(Užs4!G62="MEL-NE-PL",(Užs4!E62/1000)*Užs4!L62,0)+(IF(Užs4!I62="MEL-NE-PL",(Užs4!H62/1000)*Užs4!L62,0)+(IF(Užs4!J62="MEL-NE-PL",(Užs4!H62/1000)*Užs4!L62,0)))))</f>
        <v>0</v>
      </c>
      <c r="S23" s="91">
        <f>SUM(IF(Užs4!F62="MEL-40mm",(Užs4!E62/1000)*Užs4!L62,0)+(IF(Užs4!G62="MEL-40mm",(Užs4!E62/1000)*Užs4!L62,0)+(IF(Užs4!I62="MEL-40mm",(Užs4!H62/1000)*Užs4!L62,0)+(IF(Užs4!J62="MEL-40mm",(Užs4!H62/1000)*Užs4!L62,0)))))</f>
        <v>0</v>
      </c>
      <c r="T23" s="92">
        <f>SUM(IF(Užs4!F62="PVC-04mm",(Užs4!E62/1000)*Užs4!L62,0)+(IF(Užs4!G62="PVC-04mm",(Užs4!E62/1000)*Užs4!L62,0)+(IF(Užs4!I62="PVC-04mm",(Užs4!H62/1000)*Užs4!L62,0)+(IF(Užs4!J62="PVC-04mm",(Užs4!H62/1000)*Užs4!L62,0)))))</f>
        <v>0</v>
      </c>
      <c r="U23" s="92">
        <f>SUM(IF(Užs4!F62="PVC-06mm",(Užs4!E62/1000)*Užs4!L62,0)+(IF(Užs4!G62="PVC-06mm",(Užs4!E62/1000)*Užs4!L62,0)+(IF(Užs4!I62="PVC-06mm",(Užs4!H62/1000)*Užs4!L62,0)+(IF(Užs4!J62="PVC-06mm",(Užs4!H62/1000)*Užs4!L62,0)))))</f>
        <v>0</v>
      </c>
      <c r="V23" s="92">
        <f>SUM(IF(Užs4!F62="PVC-08mm",(Užs4!E62/1000)*Užs4!L62,0)+(IF(Užs4!G62="PVC-08mm",(Užs4!E62/1000)*Užs4!L62,0)+(IF(Užs4!I62="PVC-08mm",(Užs4!H62/1000)*Užs4!L62,0)+(IF(Užs4!J62="PVC-08mm",(Užs4!H62/1000)*Užs4!L62,0)))))</f>
        <v>0</v>
      </c>
      <c r="W23" s="92">
        <f>SUM(IF(Užs4!F62="PVC-1mm",(Užs4!E62/1000)*Užs4!L62,0)+(IF(Užs4!G62="PVC-1mm",(Užs4!E62/1000)*Užs4!L62,0)+(IF(Užs4!I62="PVC-1mm",(Užs4!H62/1000)*Užs4!L62,0)+(IF(Užs4!J62="PVC-1mm",(Užs4!H62/1000)*Užs4!L62,0)))))</f>
        <v>0</v>
      </c>
      <c r="X23" s="92">
        <f>SUM(IF(Užs4!F62="PVC-2mm",(Užs4!E62/1000)*Užs4!L62,0)+(IF(Užs4!G62="PVC-2mm",(Užs4!E62/1000)*Užs4!L62,0)+(IF(Užs4!I62="PVC-2mm",(Užs4!H62/1000)*Užs4!L62,0)+(IF(Užs4!J62="PVC-2mm",(Užs4!H62/1000)*Užs4!L62,0)))))</f>
        <v>0</v>
      </c>
      <c r="Y23" s="92">
        <f>SUM(IF(Užs4!F62="PVC-42/2mm",(Užs4!E62/1000)*Užs4!L62,0)+(IF(Užs4!G62="PVC-42/2mm",(Užs4!E62/1000)*Užs4!L62,0)+(IF(Užs4!I62="PVC-42/2mm",(Užs4!H62/1000)*Užs4!L62,0)+(IF(Užs4!J62="PVC-42/2mm",(Užs4!H62/1000)*Užs4!L62,0)))))</f>
        <v>0</v>
      </c>
      <c r="Z23" s="313">
        <f>SUM(IF(Užs4!F62="BESIULIS-08mm",(Užs4!E62/1000)*Užs4!L62,0)+(IF(Užs4!G62="BESIULIS-08mm",(Užs4!E62/1000)*Užs4!L62,0)+(IF(Užs4!I62="BESIULIS-08mm",(Užs4!H62/1000)*Užs4!L62,0)+(IF(Užs4!J62="BESIULIS-08mm",(Užs4!H62/1000)*Užs4!L62,0)))))</f>
        <v>0</v>
      </c>
      <c r="AA23" s="313">
        <f>SUM(IF(Užs4!F62="BESIULIS-1mm",(Užs4!E62/1000)*Užs4!L62,0)+(IF(Užs4!G62="BESIULIS-1mm",(Užs4!E62/1000)*Užs4!L62,0)+(IF(Užs4!I62="BESIULIS-1mm",(Užs4!H62/1000)*Užs4!L62,0)+(IF(Užs4!J62="BESIULIS-1mm",(Užs4!H62/1000)*Užs4!L62,0)))))</f>
        <v>0</v>
      </c>
      <c r="AB23" s="313">
        <f>SUM(IF(Užs4!F62="BESIULIS-2mm",(Užs4!E62/1000)*Užs4!L62,0)+(IF(Užs4!G62="BESIULIS-2mm",(Užs4!E62/1000)*Užs4!L62,0)+(IF(Užs4!I62="BESIULIS-2mm",(Užs4!H62/1000)*Užs4!L62,0)+(IF(Užs4!J62="BESIULIS-2mm",(Užs4!H62/1000)*Užs4!L62,0)))))</f>
        <v>0</v>
      </c>
      <c r="AC23" s="93">
        <f>SUM(IF(Užs4!F62="KLIEN-PVC-04mm",(Užs4!E62/1000)*Užs4!L62,0)+(IF(Užs4!G62="KLIEN-PVC-04mm",(Užs4!E62/1000)*Užs4!L62,0)+(IF(Užs4!I62="KLIEN-PVC-04mm",(Užs4!H62/1000)*Užs4!L62,0)+(IF(Užs4!J62="KLIEN-PVC-04mm",(Užs4!H62/1000)*Užs4!L62,0)))))</f>
        <v>0</v>
      </c>
      <c r="AD23" s="93">
        <f>SUM(IF(Užs4!F62="KLIEN-PVC-06mm",(Užs4!E62/1000)*Užs4!L62,0)+(IF(Užs4!G62="KLIEN-PVC-06mm",(Užs4!E62/1000)*Užs4!L62,0)+(IF(Užs4!I62="KLIEN-PVC-06mm",(Užs4!H62/1000)*Užs4!L62,0)+(IF(Užs4!J62="KLIEN-PVC-06mm",(Užs4!H62/1000)*Užs4!L62,0)))))</f>
        <v>0</v>
      </c>
      <c r="AE23" s="93">
        <f>SUM(IF(Užs4!F62="KLIEN-PVC-08mm",(Užs4!E62/1000)*Užs4!L62,0)+(IF(Užs4!G62="KLIEN-PVC-08mm",(Užs4!E62/1000)*Užs4!L62,0)+(IF(Užs4!I62="KLIEN-PVC-08mm",(Užs4!H62/1000)*Užs4!L62,0)+(IF(Užs4!J62="KLIEN-PVC-08mm",(Užs4!H62/1000)*Užs4!L62,0)))))</f>
        <v>0</v>
      </c>
      <c r="AF23" s="93">
        <f>SUM(IF(Užs4!F62="KLIEN-PVC-1mm",(Užs4!E62/1000)*Užs4!L62,0)+(IF(Užs4!G62="KLIEN-PVC-1mm",(Užs4!E62/1000)*Užs4!L62,0)+(IF(Užs4!I62="KLIEN-PVC-1mm",(Užs4!H62/1000)*Užs4!L62,0)+(IF(Užs4!J62="KLIEN-PVC-1mm",(Užs4!H62/1000)*Užs4!L62,0)))))</f>
        <v>0</v>
      </c>
      <c r="AG23" s="93">
        <f>SUM(IF(Užs4!F62="KLIEN-PVC-2mm",(Užs4!E62/1000)*Užs4!L62,0)+(IF(Užs4!G62="KLIEN-PVC-2mm",(Užs4!E62/1000)*Užs4!L62,0)+(IF(Užs4!I62="KLIEN-PVC-2mm",(Užs4!H62/1000)*Užs4!L62,0)+(IF(Užs4!J62="KLIEN-PVC-2mm",(Užs4!H62/1000)*Užs4!L62,0)))))</f>
        <v>0</v>
      </c>
      <c r="AH23" s="93">
        <f>SUM(IF(Užs4!F62="KLIEN-PVC-42/2mm",(Užs4!E62/1000)*Užs4!L62,0)+(IF(Užs4!G62="KLIEN-PVC-42/2mm",(Užs4!E62/1000)*Užs4!L62,0)+(IF(Užs4!I62="KLIEN-PVC-42/2mm",(Užs4!H62/1000)*Užs4!L62,0)+(IF(Užs4!J62="KLIEN-PVC-42/2mm",(Užs4!H62/1000)*Užs4!L62,0)))))</f>
        <v>0</v>
      </c>
      <c r="AI23" s="315">
        <f>SUM(IF(Užs4!F62="KLIEN-BESIUL-08mm",(Užs4!E62/1000)*Užs4!L62,0)+(IF(Užs4!G62="KLIEN-BESIUL-08mm",(Užs4!E62/1000)*Užs4!L62,0)+(IF(Užs4!I62="KLIEN-BESIUL-08mm",(Užs4!H62/1000)*Užs4!L62,0)+(IF(Užs4!J62="KLIEN-BESIUL-08mm",(Užs4!H62/1000)*Užs4!L62,0)))))</f>
        <v>0</v>
      </c>
      <c r="AJ23" s="315">
        <f>SUM(IF(Užs4!F62="KLIEN-BESIUL-1mm",(Užs4!E62/1000)*Užs4!L62,0)+(IF(Užs4!G62="KLIEN-BESIUL-1mm",(Užs4!E62/1000)*Užs4!L62,0)+(IF(Užs4!I62="KLIEN-BESIUL-1mm",(Užs4!H62/1000)*Užs4!L62,0)+(IF(Užs4!J62="KLIEN-BESIUL-1mm",(Užs4!H62/1000)*Užs4!L62,0)))))</f>
        <v>0</v>
      </c>
      <c r="AK23" s="315">
        <f>SUM(IF(Užs4!F62="KLIEN-BESIUL-2mm",(Užs4!E62/1000)*Užs4!L62,0)+(IF(Užs4!G62="KLIEN-BESIUL-2mm",(Užs4!E62/1000)*Užs4!L62,0)+(IF(Užs4!I62="KLIEN-BESIUL-2mm",(Užs4!H62/1000)*Užs4!L62,0)+(IF(Užs4!J62="KLIEN-BESIUL-2mm",(Užs4!H62/1000)*Užs4!L62,0)))))</f>
        <v>0</v>
      </c>
      <c r="AL23" s="94">
        <f>SUM(IF(Užs4!F62="NE-PL-PVC-04mm",(Užs4!E62/1000)*Užs4!L62,0)+(IF(Užs4!G62="NE-PL-PVC-04mm",(Užs4!E62/1000)*Užs4!L62,0)+(IF(Užs4!I62="NE-PL-PVC-04mm",(Užs4!H62/1000)*Užs4!L62,0)+(IF(Užs4!J62="NE-PL-PVC-04mm",(Užs4!H62/1000)*Užs4!L62,0)))))</f>
        <v>0</v>
      </c>
      <c r="AM23" s="94">
        <f>SUM(IF(Užs4!F62="NE-PL-PVC-06mm",(Užs4!E62/1000)*Užs4!L62,0)+(IF(Užs4!G62="NE-PL-PVC-06mm",(Užs4!E62/1000)*Užs4!L62,0)+(IF(Užs4!I62="NE-PL-PVC-06mm",(Užs4!H62/1000)*Užs4!L62,0)+(IF(Užs4!J62="NE-PL-PVC-06mm",(Užs4!H62/1000)*Užs4!L62,0)))))</f>
        <v>0</v>
      </c>
      <c r="AN23" s="94">
        <f>SUM(IF(Užs4!F62="NE-PL-PVC-08mm",(Užs4!E62/1000)*Užs4!L62,0)+(IF(Užs4!G62="NE-PL-PVC-08mm",(Užs4!E62/1000)*Užs4!L62,0)+(IF(Užs4!I62="NE-PL-PVC-08mm",(Užs4!H62/1000)*Užs4!L62,0)+(IF(Užs4!J62="NE-PL-PVC-08mm",(Užs4!H62/1000)*Užs4!L62,0)))))</f>
        <v>0</v>
      </c>
      <c r="AO23" s="94">
        <f>SUM(IF(Užs4!F62="NE-PL-PVC-1mm",(Užs4!E62/1000)*Užs4!L62,0)+(IF(Užs4!G62="NE-PL-PVC-1mm",(Užs4!E62/1000)*Užs4!L62,0)+(IF(Užs4!I62="NE-PL-PVC-1mm",(Užs4!H62/1000)*Užs4!L62,0)+(IF(Užs4!J62="NE-PL-PVC-1mm",(Užs4!H62/1000)*Užs4!L62,0)))))</f>
        <v>0</v>
      </c>
      <c r="AP23" s="94">
        <f>SUM(IF(Užs4!F62="NE-PL-PVC-2mm",(Užs4!E62/1000)*Užs4!L62,0)+(IF(Užs4!G62="NE-PL-PVC-2mm",(Užs4!E62/1000)*Užs4!L62,0)+(IF(Užs4!I62="NE-PL-PVC-2mm",(Užs4!H62/1000)*Užs4!L62,0)+(IF(Užs4!J62="NE-PL-PVC-2mm",(Užs4!H62/1000)*Užs4!L62,0)))))</f>
        <v>0</v>
      </c>
      <c r="AQ23" s="94">
        <f>SUM(IF(Užs4!F62="NE-PL-PVC-42/2mm",(Užs4!E62/1000)*Užs4!L62,0)+(IF(Užs4!G62="NE-PL-PVC-42/2mm",(Užs4!E62/1000)*Užs4!L62,0)+(IF(Užs4!I62="NE-PL-PVC-42/2mm",(Užs4!H62/1000)*Užs4!L62,0)+(IF(Užs4!J62="NE-PL-PVC-42/2mm",(Užs4!H62/1000)*Užs4!L62,0)))))</f>
        <v>0</v>
      </c>
      <c r="AR23" s="79"/>
    </row>
    <row r="24" spans="1:44" ht="17.100000000000001" customHeight="1">
      <c r="A24" s="79"/>
      <c r="B24" s="233" t="s">
        <v>51</v>
      </c>
      <c r="C24" s="236" t="s">
        <v>437</v>
      </c>
      <c r="D24" s="79"/>
      <c r="E24" s="79"/>
      <c r="F24" s="79"/>
      <c r="G24" s="79"/>
      <c r="H24" s="79"/>
      <c r="I24" s="79"/>
      <c r="J24" s="79"/>
      <c r="K24" s="87">
        <v>23</v>
      </c>
      <c r="L24" s="88">
        <f>Užs4!L63</f>
        <v>0</v>
      </c>
      <c r="M24" s="89">
        <f>(Užs4!E63/1000)*(Užs4!H63/1000)*Užs4!L63</f>
        <v>0</v>
      </c>
      <c r="N24" s="90">
        <f>SUM(IF(Užs4!F63="MEL",(Užs4!E63/1000)*Užs4!L63,0)+(IF(Užs4!G63="MEL",(Užs4!E63/1000)*Užs4!L63,0)+(IF(Užs4!I63="MEL",(Užs4!H63/1000)*Užs4!L63,0)+(IF(Užs4!J63="MEL",(Užs4!H63/1000)*Užs4!L63,0)))))</f>
        <v>0</v>
      </c>
      <c r="O24" s="91">
        <f>SUM(IF(Užs4!F63="MEL-BALTAS",(Užs4!E63/1000)*Užs4!L63,0)+(IF(Užs4!G63="MEL-BALTAS",(Užs4!E63/1000)*Užs4!L63,0)+(IF(Užs4!I63="MEL-BALTAS",(Užs4!H63/1000)*Užs4!L63,0)+(IF(Užs4!J63="MEL-BALTAS",(Užs4!H63/1000)*Užs4!L63,0)))))</f>
        <v>0</v>
      </c>
      <c r="P24" s="91">
        <f>SUM(IF(Užs4!F63="MEL-PILKAS",(Užs4!E63/1000)*Užs4!L63,0)+(IF(Užs4!G63="MEL-PILKAS",(Užs4!E63/1000)*Užs4!L63,0)+(IF(Užs4!I63="MEL-PILKAS",(Užs4!H63/1000)*Užs4!L63,0)+(IF(Užs4!J63="MEL-PILKAS",(Užs4!H63/1000)*Užs4!L63,0)))))</f>
        <v>0</v>
      </c>
      <c r="Q24" s="91">
        <f>SUM(IF(Užs4!F63="MEL-KLIENTO",(Užs4!E63/1000)*Užs4!L63,0)+(IF(Užs4!G63="MEL-KLIENTO",(Užs4!E63/1000)*Užs4!L63,0)+(IF(Užs4!I63="MEL-KLIENTO",(Užs4!H63/1000)*Užs4!L63,0)+(IF(Užs4!J63="MEL-KLIENTO",(Užs4!H63/1000)*Užs4!L63,0)))))</f>
        <v>0</v>
      </c>
      <c r="R24" s="91">
        <f>SUM(IF(Užs4!F63="MEL-NE-PL",(Užs4!E63/1000)*Užs4!L63,0)+(IF(Užs4!G63="MEL-NE-PL",(Užs4!E63/1000)*Užs4!L63,0)+(IF(Užs4!I63="MEL-NE-PL",(Užs4!H63/1000)*Užs4!L63,0)+(IF(Užs4!J63="MEL-NE-PL",(Užs4!H63/1000)*Užs4!L63,0)))))</f>
        <v>0</v>
      </c>
      <c r="S24" s="91">
        <f>SUM(IF(Užs4!F63="MEL-40mm",(Užs4!E63/1000)*Užs4!L63,0)+(IF(Užs4!G63="MEL-40mm",(Užs4!E63/1000)*Užs4!L63,0)+(IF(Užs4!I63="MEL-40mm",(Užs4!H63/1000)*Užs4!L63,0)+(IF(Užs4!J63="MEL-40mm",(Užs4!H63/1000)*Užs4!L63,0)))))</f>
        <v>0</v>
      </c>
      <c r="T24" s="92">
        <f>SUM(IF(Užs4!F63="PVC-04mm",(Užs4!E63/1000)*Užs4!L63,0)+(IF(Užs4!G63="PVC-04mm",(Užs4!E63/1000)*Užs4!L63,0)+(IF(Užs4!I63="PVC-04mm",(Užs4!H63/1000)*Užs4!L63,0)+(IF(Užs4!J63="PVC-04mm",(Užs4!H63/1000)*Užs4!L63,0)))))</f>
        <v>0</v>
      </c>
      <c r="U24" s="92">
        <f>SUM(IF(Užs4!F63="PVC-06mm",(Užs4!E63/1000)*Užs4!L63,0)+(IF(Užs4!G63="PVC-06mm",(Užs4!E63/1000)*Užs4!L63,0)+(IF(Užs4!I63="PVC-06mm",(Užs4!H63/1000)*Užs4!L63,0)+(IF(Užs4!J63="PVC-06mm",(Užs4!H63/1000)*Užs4!L63,0)))))</f>
        <v>0</v>
      </c>
      <c r="V24" s="92">
        <f>SUM(IF(Užs4!F63="PVC-08mm",(Užs4!E63/1000)*Užs4!L63,0)+(IF(Užs4!G63="PVC-08mm",(Užs4!E63/1000)*Užs4!L63,0)+(IF(Užs4!I63="PVC-08mm",(Užs4!H63/1000)*Užs4!L63,0)+(IF(Užs4!J63="PVC-08mm",(Užs4!H63/1000)*Užs4!L63,0)))))</f>
        <v>0</v>
      </c>
      <c r="W24" s="92">
        <f>SUM(IF(Užs4!F63="PVC-1mm",(Užs4!E63/1000)*Užs4!L63,0)+(IF(Užs4!G63="PVC-1mm",(Užs4!E63/1000)*Užs4!L63,0)+(IF(Užs4!I63="PVC-1mm",(Užs4!H63/1000)*Užs4!L63,0)+(IF(Užs4!J63="PVC-1mm",(Užs4!H63/1000)*Užs4!L63,0)))))</f>
        <v>0</v>
      </c>
      <c r="X24" s="92">
        <f>SUM(IF(Užs4!F63="PVC-2mm",(Užs4!E63/1000)*Užs4!L63,0)+(IF(Užs4!G63="PVC-2mm",(Užs4!E63/1000)*Užs4!L63,0)+(IF(Užs4!I63="PVC-2mm",(Užs4!H63/1000)*Užs4!L63,0)+(IF(Užs4!J63="PVC-2mm",(Užs4!H63/1000)*Užs4!L63,0)))))</f>
        <v>0</v>
      </c>
      <c r="Y24" s="92">
        <f>SUM(IF(Užs4!F63="PVC-42/2mm",(Užs4!E63/1000)*Užs4!L63,0)+(IF(Užs4!G63="PVC-42/2mm",(Užs4!E63/1000)*Užs4!L63,0)+(IF(Užs4!I63="PVC-42/2mm",(Užs4!H63/1000)*Užs4!L63,0)+(IF(Užs4!J63="PVC-42/2mm",(Užs4!H63/1000)*Užs4!L63,0)))))</f>
        <v>0</v>
      </c>
      <c r="Z24" s="313">
        <f>SUM(IF(Užs4!F63="BESIULIS-08mm",(Užs4!E63/1000)*Užs4!L63,0)+(IF(Užs4!G63="BESIULIS-08mm",(Užs4!E63/1000)*Užs4!L63,0)+(IF(Užs4!I63="BESIULIS-08mm",(Užs4!H63/1000)*Užs4!L63,0)+(IF(Užs4!J63="BESIULIS-08mm",(Užs4!H63/1000)*Užs4!L63,0)))))</f>
        <v>0</v>
      </c>
      <c r="AA24" s="313">
        <f>SUM(IF(Užs4!F63="BESIULIS-1mm",(Užs4!E63/1000)*Užs4!L63,0)+(IF(Užs4!G63="BESIULIS-1mm",(Užs4!E63/1000)*Užs4!L63,0)+(IF(Užs4!I63="BESIULIS-1mm",(Užs4!H63/1000)*Užs4!L63,0)+(IF(Užs4!J63="BESIULIS-1mm",(Užs4!H63/1000)*Užs4!L63,0)))))</f>
        <v>0</v>
      </c>
      <c r="AB24" s="313">
        <f>SUM(IF(Užs4!F63="BESIULIS-2mm",(Užs4!E63/1000)*Užs4!L63,0)+(IF(Užs4!G63="BESIULIS-2mm",(Užs4!E63/1000)*Užs4!L63,0)+(IF(Užs4!I63="BESIULIS-2mm",(Užs4!H63/1000)*Užs4!L63,0)+(IF(Užs4!J63="BESIULIS-2mm",(Užs4!H63/1000)*Užs4!L63,0)))))</f>
        <v>0</v>
      </c>
      <c r="AC24" s="93">
        <f>SUM(IF(Užs4!F63="KLIEN-PVC-04mm",(Užs4!E63/1000)*Užs4!L63,0)+(IF(Užs4!G63="KLIEN-PVC-04mm",(Užs4!E63/1000)*Užs4!L63,0)+(IF(Užs4!I63="KLIEN-PVC-04mm",(Užs4!H63/1000)*Užs4!L63,0)+(IF(Užs4!J63="KLIEN-PVC-04mm",(Užs4!H63/1000)*Užs4!L63,0)))))</f>
        <v>0</v>
      </c>
      <c r="AD24" s="93">
        <f>SUM(IF(Užs4!F63="KLIEN-PVC-06mm",(Užs4!E63/1000)*Užs4!L63,0)+(IF(Užs4!G63="KLIEN-PVC-06mm",(Užs4!E63/1000)*Užs4!L63,0)+(IF(Užs4!I63="KLIEN-PVC-06mm",(Užs4!H63/1000)*Užs4!L63,0)+(IF(Užs4!J63="KLIEN-PVC-06mm",(Užs4!H63/1000)*Užs4!L63,0)))))</f>
        <v>0</v>
      </c>
      <c r="AE24" s="93">
        <f>SUM(IF(Užs4!F63="KLIEN-PVC-08mm",(Užs4!E63/1000)*Užs4!L63,0)+(IF(Užs4!G63="KLIEN-PVC-08mm",(Užs4!E63/1000)*Užs4!L63,0)+(IF(Užs4!I63="KLIEN-PVC-08mm",(Užs4!H63/1000)*Užs4!L63,0)+(IF(Užs4!J63="KLIEN-PVC-08mm",(Užs4!H63/1000)*Užs4!L63,0)))))</f>
        <v>0</v>
      </c>
      <c r="AF24" s="93">
        <f>SUM(IF(Užs4!F63="KLIEN-PVC-1mm",(Užs4!E63/1000)*Užs4!L63,0)+(IF(Užs4!G63="KLIEN-PVC-1mm",(Užs4!E63/1000)*Užs4!L63,0)+(IF(Užs4!I63="KLIEN-PVC-1mm",(Užs4!H63/1000)*Užs4!L63,0)+(IF(Užs4!J63="KLIEN-PVC-1mm",(Užs4!H63/1000)*Užs4!L63,0)))))</f>
        <v>0</v>
      </c>
      <c r="AG24" s="93">
        <f>SUM(IF(Užs4!F63="KLIEN-PVC-2mm",(Užs4!E63/1000)*Užs4!L63,0)+(IF(Užs4!G63="KLIEN-PVC-2mm",(Užs4!E63/1000)*Užs4!L63,0)+(IF(Užs4!I63="KLIEN-PVC-2mm",(Užs4!H63/1000)*Užs4!L63,0)+(IF(Užs4!J63="KLIEN-PVC-2mm",(Užs4!H63/1000)*Užs4!L63,0)))))</f>
        <v>0</v>
      </c>
      <c r="AH24" s="93">
        <f>SUM(IF(Užs4!F63="KLIEN-PVC-42/2mm",(Užs4!E63/1000)*Užs4!L63,0)+(IF(Užs4!G63="KLIEN-PVC-42/2mm",(Užs4!E63/1000)*Užs4!L63,0)+(IF(Užs4!I63="KLIEN-PVC-42/2mm",(Užs4!H63/1000)*Užs4!L63,0)+(IF(Užs4!J63="KLIEN-PVC-42/2mm",(Užs4!H63/1000)*Užs4!L63,0)))))</f>
        <v>0</v>
      </c>
      <c r="AI24" s="315">
        <f>SUM(IF(Užs4!F63="KLIEN-BESIUL-08mm",(Užs4!E63/1000)*Užs4!L63,0)+(IF(Užs4!G63="KLIEN-BESIUL-08mm",(Užs4!E63/1000)*Užs4!L63,0)+(IF(Užs4!I63="KLIEN-BESIUL-08mm",(Užs4!H63/1000)*Užs4!L63,0)+(IF(Užs4!J63="KLIEN-BESIUL-08mm",(Užs4!H63/1000)*Užs4!L63,0)))))</f>
        <v>0</v>
      </c>
      <c r="AJ24" s="315">
        <f>SUM(IF(Užs4!F63="KLIEN-BESIUL-1mm",(Užs4!E63/1000)*Užs4!L63,0)+(IF(Užs4!G63="KLIEN-BESIUL-1mm",(Užs4!E63/1000)*Užs4!L63,0)+(IF(Užs4!I63="KLIEN-BESIUL-1mm",(Užs4!H63/1000)*Užs4!L63,0)+(IF(Užs4!J63="KLIEN-BESIUL-1mm",(Užs4!H63/1000)*Užs4!L63,0)))))</f>
        <v>0</v>
      </c>
      <c r="AK24" s="315">
        <f>SUM(IF(Užs4!F63="KLIEN-BESIUL-2mm",(Užs4!E63/1000)*Užs4!L63,0)+(IF(Užs4!G63="KLIEN-BESIUL-2mm",(Užs4!E63/1000)*Užs4!L63,0)+(IF(Užs4!I63="KLIEN-BESIUL-2mm",(Užs4!H63/1000)*Užs4!L63,0)+(IF(Užs4!J63="KLIEN-BESIUL-2mm",(Užs4!H63/1000)*Užs4!L63,0)))))</f>
        <v>0</v>
      </c>
      <c r="AL24" s="94">
        <f>SUM(IF(Užs4!F63="NE-PL-PVC-04mm",(Užs4!E63/1000)*Užs4!L63,0)+(IF(Užs4!G63="NE-PL-PVC-04mm",(Užs4!E63/1000)*Užs4!L63,0)+(IF(Užs4!I63="NE-PL-PVC-04mm",(Užs4!H63/1000)*Užs4!L63,0)+(IF(Užs4!J63="NE-PL-PVC-04mm",(Užs4!H63/1000)*Užs4!L63,0)))))</f>
        <v>0</v>
      </c>
      <c r="AM24" s="94">
        <f>SUM(IF(Užs4!F63="NE-PL-PVC-06mm",(Užs4!E63/1000)*Užs4!L63,0)+(IF(Užs4!G63="NE-PL-PVC-06mm",(Užs4!E63/1000)*Užs4!L63,0)+(IF(Užs4!I63="NE-PL-PVC-06mm",(Užs4!H63/1000)*Užs4!L63,0)+(IF(Užs4!J63="NE-PL-PVC-06mm",(Užs4!H63/1000)*Užs4!L63,0)))))</f>
        <v>0</v>
      </c>
      <c r="AN24" s="94">
        <f>SUM(IF(Užs4!F63="NE-PL-PVC-08mm",(Užs4!E63/1000)*Užs4!L63,0)+(IF(Užs4!G63="NE-PL-PVC-08mm",(Užs4!E63/1000)*Užs4!L63,0)+(IF(Užs4!I63="NE-PL-PVC-08mm",(Užs4!H63/1000)*Užs4!L63,0)+(IF(Užs4!J63="NE-PL-PVC-08mm",(Užs4!H63/1000)*Užs4!L63,0)))))</f>
        <v>0</v>
      </c>
      <c r="AO24" s="94">
        <f>SUM(IF(Užs4!F63="NE-PL-PVC-1mm",(Užs4!E63/1000)*Užs4!L63,0)+(IF(Užs4!G63="NE-PL-PVC-1mm",(Užs4!E63/1000)*Užs4!L63,0)+(IF(Užs4!I63="NE-PL-PVC-1mm",(Užs4!H63/1000)*Užs4!L63,0)+(IF(Užs4!J63="NE-PL-PVC-1mm",(Užs4!H63/1000)*Užs4!L63,0)))))</f>
        <v>0</v>
      </c>
      <c r="AP24" s="94">
        <f>SUM(IF(Užs4!F63="NE-PL-PVC-2mm",(Užs4!E63/1000)*Užs4!L63,0)+(IF(Užs4!G63="NE-PL-PVC-2mm",(Užs4!E63/1000)*Užs4!L63,0)+(IF(Užs4!I63="NE-PL-PVC-2mm",(Užs4!H63/1000)*Užs4!L63,0)+(IF(Užs4!J63="NE-PL-PVC-2mm",(Užs4!H63/1000)*Užs4!L63,0)))))</f>
        <v>0</v>
      </c>
      <c r="AQ24" s="94">
        <f>SUM(IF(Užs4!F63="NE-PL-PVC-42/2mm",(Užs4!E63/1000)*Užs4!L63,0)+(IF(Užs4!G63="NE-PL-PVC-42/2mm",(Užs4!E63/1000)*Užs4!L63,0)+(IF(Užs4!I63="NE-PL-PVC-42/2mm",(Užs4!H63/1000)*Užs4!L63,0)+(IF(Užs4!J63="NE-PL-PVC-42/2mm",(Užs4!H63/1000)*Užs4!L63,0)))))</f>
        <v>0</v>
      </c>
      <c r="AR24" s="79"/>
    </row>
    <row r="25" spans="1:44" ht="17.100000000000001" customHeight="1">
      <c r="A25" s="79"/>
      <c r="B25" s="233" t="s">
        <v>735</v>
      </c>
      <c r="C25" s="236" t="s">
        <v>732</v>
      </c>
      <c r="D25" s="79"/>
      <c r="E25" s="79"/>
      <c r="F25" s="79"/>
      <c r="G25" s="79"/>
      <c r="H25" s="79"/>
      <c r="I25" s="79"/>
      <c r="J25" s="79"/>
      <c r="K25" s="87">
        <v>24</v>
      </c>
      <c r="L25" s="88">
        <f>Užs4!L64</f>
        <v>0</v>
      </c>
      <c r="M25" s="89">
        <f>(Užs4!E64/1000)*(Užs4!H64/1000)*Užs4!L64</f>
        <v>0</v>
      </c>
      <c r="N25" s="90">
        <f>SUM(IF(Užs4!F64="MEL",(Užs4!E64/1000)*Užs4!L64,0)+(IF(Užs4!G64="MEL",(Užs4!E64/1000)*Užs4!L64,0)+(IF(Užs4!I64="MEL",(Užs4!H64/1000)*Užs4!L64,0)+(IF(Užs4!J64="MEL",(Užs4!H64/1000)*Užs4!L64,0)))))</f>
        <v>0</v>
      </c>
      <c r="O25" s="91">
        <f>SUM(IF(Užs4!F64="MEL-BALTAS",(Užs4!E64/1000)*Užs4!L64,0)+(IF(Užs4!G64="MEL-BALTAS",(Užs4!E64/1000)*Užs4!L64,0)+(IF(Užs4!I64="MEL-BALTAS",(Užs4!H64/1000)*Užs4!L64,0)+(IF(Užs4!J64="MEL-BALTAS",(Užs4!H64/1000)*Užs4!L64,0)))))</f>
        <v>0</v>
      </c>
      <c r="P25" s="91">
        <f>SUM(IF(Užs4!F64="MEL-PILKAS",(Užs4!E64/1000)*Užs4!L64,0)+(IF(Užs4!G64="MEL-PILKAS",(Užs4!E64/1000)*Užs4!L64,0)+(IF(Užs4!I64="MEL-PILKAS",(Užs4!H64/1000)*Užs4!L64,0)+(IF(Užs4!J64="MEL-PILKAS",(Užs4!H64/1000)*Užs4!L64,0)))))</f>
        <v>0</v>
      </c>
      <c r="Q25" s="91">
        <f>SUM(IF(Užs4!F64="MEL-KLIENTO",(Užs4!E64/1000)*Užs4!L64,0)+(IF(Užs4!G64="MEL-KLIENTO",(Užs4!E64/1000)*Užs4!L64,0)+(IF(Užs4!I64="MEL-KLIENTO",(Užs4!H64/1000)*Užs4!L64,0)+(IF(Užs4!J64="MEL-KLIENTO",(Užs4!H64/1000)*Užs4!L64,0)))))</f>
        <v>0</v>
      </c>
      <c r="R25" s="91">
        <f>SUM(IF(Užs4!F64="MEL-NE-PL",(Užs4!E64/1000)*Užs4!L64,0)+(IF(Užs4!G64="MEL-NE-PL",(Užs4!E64/1000)*Užs4!L64,0)+(IF(Užs4!I64="MEL-NE-PL",(Užs4!H64/1000)*Užs4!L64,0)+(IF(Užs4!J64="MEL-NE-PL",(Užs4!H64/1000)*Užs4!L64,0)))))</f>
        <v>0</v>
      </c>
      <c r="S25" s="91">
        <f>SUM(IF(Užs4!F64="MEL-40mm",(Užs4!E64/1000)*Užs4!L64,0)+(IF(Užs4!G64="MEL-40mm",(Užs4!E64/1000)*Užs4!L64,0)+(IF(Užs4!I64="MEL-40mm",(Užs4!H64/1000)*Užs4!L64,0)+(IF(Užs4!J64="MEL-40mm",(Užs4!H64/1000)*Užs4!L64,0)))))</f>
        <v>0</v>
      </c>
      <c r="T25" s="92">
        <f>SUM(IF(Užs4!F64="PVC-04mm",(Užs4!E64/1000)*Užs4!L64,0)+(IF(Užs4!G64="PVC-04mm",(Užs4!E64/1000)*Užs4!L64,0)+(IF(Užs4!I64="PVC-04mm",(Užs4!H64/1000)*Užs4!L64,0)+(IF(Užs4!J64="PVC-04mm",(Užs4!H64/1000)*Užs4!L64,0)))))</f>
        <v>0</v>
      </c>
      <c r="U25" s="92">
        <f>SUM(IF(Užs4!F64="PVC-06mm",(Užs4!E64/1000)*Užs4!L64,0)+(IF(Užs4!G64="PVC-06mm",(Užs4!E64/1000)*Užs4!L64,0)+(IF(Užs4!I64="PVC-06mm",(Užs4!H64/1000)*Užs4!L64,0)+(IF(Užs4!J64="PVC-06mm",(Užs4!H64/1000)*Užs4!L64,0)))))</f>
        <v>0</v>
      </c>
      <c r="V25" s="92">
        <f>SUM(IF(Užs4!F64="PVC-08mm",(Užs4!E64/1000)*Užs4!L64,0)+(IF(Užs4!G64="PVC-08mm",(Užs4!E64/1000)*Užs4!L64,0)+(IF(Užs4!I64="PVC-08mm",(Užs4!H64/1000)*Užs4!L64,0)+(IF(Užs4!J64="PVC-08mm",(Užs4!H64/1000)*Užs4!L64,0)))))</f>
        <v>0</v>
      </c>
      <c r="W25" s="92">
        <f>SUM(IF(Užs4!F64="PVC-1mm",(Užs4!E64/1000)*Užs4!L64,0)+(IF(Užs4!G64="PVC-1mm",(Užs4!E64/1000)*Užs4!L64,0)+(IF(Užs4!I64="PVC-1mm",(Užs4!H64/1000)*Užs4!L64,0)+(IF(Užs4!J64="PVC-1mm",(Užs4!H64/1000)*Užs4!L64,0)))))</f>
        <v>0</v>
      </c>
      <c r="X25" s="92">
        <f>SUM(IF(Užs4!F64="PVC-2mm",(Užs4!E64/1000)*Užs4!L64,0)+(IF(Užs4!G64="PVC-2mm",(Užs4!E64/1000)*Užs4!L64,0)+(IF(Užs4!I64="PVC-2mm",(Užs4!H64/1000)*Užs4!L64,0)+(IF(Užs4!J64="PVC-2mm",(Užs4!H64/1000)*Užs4!L64,0)))))</f>
        <v>0</v>
      </c>
      <c r="Y25" s="92">
        <f>SUM(IF(Užs4!F64="PVC-42/2mm",(Užs4!E64/1000)*Užs4!L64,0)+(IF(Užs4!G64="PVC-42/2mm",(Užs4!E64/1000)*Užs4!L64,0)+(IF(Užs4!I64="PVC-42/2mm",(Užs4!H64/1000)*Užs4!L64,0)+(IF(Užs4!J64="PVC-42/2mm",(Užs4!H64/1000)*Užs4!L64,0)))))</f>
        <v>0</v>
      </c>
      <c r="Z25" s="313">
        <f>SUM(IF(Užs4!F64="BESIULIS-08mm",(Užs4!E64/1000)*Užs4!L64,0)+(IF(Užs4!G64="BESIULIS-08mm",(Užs4!E64/1000)*Užs4!L64,0)+(IF(Užs4!I64="BESIULIS-08mm",(Užs4!H64/1000)*Užs4!L64,0)+(IF(Užs4!J64="BESIULIS-08mm",(Užs4!H64/1000)*Užs4!L64,0)))))</f>
        <v>0</v>
      </c>
      <c r="AA25" s="313">
        <f>SUM(IF(Užs4!F64="BESIULIS-1mm",(Užs4!E64/1000)*Užs4!L64,0)+(IF(Užs4!G64="BESIULIS-1mm",(Užs4!E64/1000)*Užs4!L64,0)+(IF(Užs4!I64="BESIULIS-1mm",(Užs4!H64/1000)*Užs4!L64,0)+(IF(Užs4!J64="BESIULIS-1mm",(Užs4!H64/1000)*Užs4!L64,0)))))</f>
        <v>0</v>
      </c>
      <c r="AB25" s="313">
        <f>SUM(IF(Užs4!F64="BESIULIS-2mm",(Užs4!E64/1000)*Užs4!L64,0)+(IF(Užs4!G64="BESIULIS-2mm",(Užs4!E64/1000)*Užs4!L64,0)+(IF(Užs4!I64="BESIULIS-2mm",(Užs4!H64/1000)*Užs4!L64,0)+(IF(Užs4!J64="BESIULIS-2mm",(Užs4!H64/1000)*Užs4!L64,0)))))</f>
        <v>0</v>
      </c>
      <c r="AC25" s="93">
        <f>SUM(IF(Užs4!F64="KLIEN-PVC-04mm",(Užs4!E64/1000)*Užs4!L64,0)+(IF(Užs4!G64="KLIEN-PVC-04mm",(Užs4!E64/1000)*Užs4!L64,0)+(IF(Užs4!I64="KLIEN-PVC-04mm",(Užs4!H64/1000)*Užs4!L64,0)+(IF(Užs4!J64="KLIEN-PVC-04mm",(Užs4!H64/1000)*Užs4!L64,0)))))</f>
        <v>0</v>
      </c>
      <c r="AD25" s="93">
        <f>SUM(IF(Užs4!F64="KLIEN-PVC-06mm",(Užs4!E64/1000)*Užs4!L64,0)+(IF(Užs4!G64="KLIEN-PVC-06mm",(Užs4!E64/1000)*Užs4!L64,0)+(IF(Užs4!I64="KLIEN-PVC-06mm",(Užs4!H64/1000)*Užs4!L64,0)+(IF(Užs4!J64="KLIEN-PVC-06mm",(Užs4!H64/1000)*Užs4!L64,0)))))</f>
        <v>0</v>
      </c>
      <c r="AE25" s="93">
        <f>SUM(IF(Užs4!F64="KLIEN-PVC-08mm",(Užs4!E64/1000)*Užs4!L64,0)+(IF(Užs4!G64="KLIEN-PVC-08mm",(Užs4!E64/1000)*Užs4!L64,0)+(IF(Užs4!I64="KLIEN-PVC-08mm",(Užs4!H64/1000)*Užs4!L64,0)+(IF(Užs4!J64="KLIEN-PVC-08mm",(Užs4!H64/1000)*Užs4!L64,0)))))</f>
        <v>0</v>
      </c>
      <c r="AF25" s="93">
        <f>SUM(IF(Užs4!F64="KLIEN-PVC-1mm",(Užs4!E64/1000)*Užs4!L64,0)+(IF(Užs4!G64="KLIEN-PVC-1mm",(Užs4!E64/1000)*Užs4!L64,0)+(IF(Užs4!I64="KLIEN-PVC-1mm",(Užs4!H64/1000)*Užs4!L64,0)+(IF(Užs4!J64="KLIEN-PVC-1mm",(Užs4!H64/1000)*Užs4!L64,0)))))</f>
        <v>0</v>
      </c>
      <c r="AG25" s="93">
        <f>SUM(IF(Užs4!F64="KLIEN-PVC-2mm",(Užs4!E64/1000)*Užs4!L64,0)+(IF(Užs4!G64="KLIEN-PVC-2mm",(Užs4!E64/1000)*Užs4!L64,0)+(IF(Užs4!I64="KLIEN-PVC-2mm",(Užs4!H64/1000)*Užs4!L64,0)+(IF(Užs4!J64="KLIEN-PVC-2mm",(Užs4!H64/1000)*Užs4!L64,0)))))</f>
        <v>0</v>
      </c>
      <c r="AH25" s="93">
        <f>SUM(IF(Užs4!F64="KLIEN-PVC-42/2mm",(Užs4!E64/1000)*Užs4!L64,0)+(IF(Užs4!G64="KLIEN-PVC-42/2mm",(Užs4!E64/1000)*Užs4!L64,0)+(IF(Užs4!I64="KLIEN-PVC-42/2mm",(Užs4!H64/1000)*Užs4!L64,0)+(IF(Užs4!J64="KLIEN-PVC-42/2mm",(Užs4!H64/1000)*Užs4!L64,0)))))</f>
        <v>0</v>
      </c>
      <c r="AI25" s="315">
        <f>SUM(IF(Užs4!F64="KLIEN-BESIUL-08mm",(Užs4!E64/1000)*Užs4!L64,0)+(IF(Užs4!G64="KLIEN-BESIUL-08mm",(Užs4!E64/1000)*Užs4!L64,0)+(IF(Užs4!I64="KLIEN-BESIUL-08mm",(Užs4!H64/1000)*Užs4!L64,0)+(IF(Užs4!J64="KLIEN-BESIUL-08mm",(Užs4!H64/1000)*Užs4!L64,0)))))</f>
        <v>0</v>
      </c>
      <c r="AJ25" s="315">
        <f>SUM(IF(Užs4!F64="KLIEN-BESIUL-1mm",(Užs4!E64/1000)*Užs4!L64,0)+(IF(Užs4!G64="KLIEN-BESIUL-1mm",(Užs4!E64/1000)*Užs4!L64,0)+(IF(Užs4!I64="KLIEN-BESIUL-1mm",(Užs4!H64/1000)*Užs4!L64,0)+(IF(Užs4!J64="KLIEN-BESIUL-1mm",(Užs4!H64/1000)*Užs4!L64,0)))))</f>
        <v>0</v>
      </c>
      <c r="AK25" s="315">
        <f>SUM(IF(Užs4!F64="KLIEN-BESIUL-2mm",(Užs4!E64/1000)*Užs4!L64,0)+(IF(Užs4!G64="KLIEN-BESIUL-2mm",(Užs4!E64/1000)*Užs4!L64,0)+(IF(Užs4!I64="KLIEN-BESIUL-2mm",(Užs4!H64/1000)*Užs4!L64,0)+(IF(Užs4!J64="KLIEN-BESIUL-2mm",(Užs4!H64/1000)*Užs4!L64,0)))))</f>
        <v>0</v>
      </c>
      <c r="AL25" s="94">
        <f>SUM(IF(Užs4!F64="NE-PL-PVC-04mm",(Užs4!E64/1000)*Užs4!L64,0)+(IF(Užs4!G64="NE-PL-PVC-04mm",(Užs4!E64/1000)*Užs4!L64,0)+(IF(Užs4!I64="NE-PL-PVC-04mm",(Užs4!H64/1000)*Užs4!L64,0)+(IF(Užs4!J64="NE-PL-PVC-04mm",(Užs4!H64/1000)*Užs4!L64,0)))))</f>
        <v>0</v>
      </c>
      <c r="AM25" s="94">
        <f>SUM(IF(Užs4!F64="NE-PL-PVC-06mm",(Užs4!E64/1000)*Užs4!L64,0)+(IF(Užs4!G64="NE-PL-PVC-06mm",(Užs4!E64/1000)*Užs4!L64,0)+(IF(Užs4!I64="NE-PL-PVC-06mm",(Užs4!H64/1000)*Užs4!L64,0)+(IF(Užs4!J64="NE-PL-PVC-06mm",(Užs4!H64/1000)*Užs4!L64,0)))))</f>
        <v>0</v>
      </c>
      <c r="AN25" s="94">
        <f>SUM(IF(Užs4!F64="NE-PL-PVC-08mm",(Užs4!E64/1000)*Užs4!L64,0)+(IF(Užs4!G64="NE-PL-PVC-08mm",(Užs4!E64/1000)*Užs4!L64,0)+(IF(Užs4!I64="NE-PL-PVC-08mm",(Užs4!H64/1000)*Užs4!L64,0)+(IF(Užs4!J64="NE-PL-PVC-08mm",(Užs4!H64/1000)*Užs4!L64,0)))))</f>
        <v>0</v>
      </c>
      <c r="AO25" s="94">
        <f>SUM(IF(Užs4!F64="NE-PL-PVC-1mm",(Užs4!E64/1000)*Užs4!L64,0)+(IF(Užs4!G64="NE-PL-PVC-1mm",(Užs4!E64/1000)*Užs4!L64,0)+(IF(Užs4!I64="NE-PL-PVC-1mm",(Užs4!H64/1000)*Užs4!L64,0)+(IF(Užs4!J64="NE-PL-PVC-1mm",(Užs4!H64/1000)*Užs4!L64,0)))))</f>
        <v>0</v>
      </c>
      <c r="AP25" s="94">
        <f>SUM(IF(Užs4!F64="NE-PL-PVC-2mm",(Užs4!E64/1000)*Užs4!L64,0)+(IF(Užs4!G64="NE-PL-PVC-2mm",(Užs4!E64/1000)*Užs4!L64,0)+(IF(Užs4!I64="NE-PL-PVC-2mm",(Užs4!H64/1000)*Užs4!L64,0)+(IF(Užs4!J64="NE-PL-PVC-2mm",(Užs4!H64/1000)*Užs4!L64,0)))))</f>
        <v>0</v>
      </c>
      <c r="AQ25" s="94">
        <f>SUM(IF(Užs4!F64="NE-PL-PVC-42/2mm",(Užs4!E64/1000)*Užs4!L64,0)+(IF(Užs4!G64="NE-PL-PVC-42/2mm",(Užs4!E64/1000)*Užs4!L64,0)+(IF(Užs4!I64="NE-PL-PVC-42/2mm",(Užs4!H64/1000)*Užs4!L64,0)+(IF(Užs4!J64="NE-PL-PVC-42/2mm",(Užs4!H64/1000)*Užs4!L64,0)))))</f>
        <v>0</v>
      </c>
      <c r="AR25" s="79"/>
    </row>
    <row r="26" spans="1:44" ht="17.100000000000001" customHeight="1">
      <c r="A26" s="79"/>
      <c r="B26" s="233" t="s">
        <v>736</v>
      </c>
      <c r="C26" s="236" t="s">
        <v>733</v>
      </c>
      <c r="D26" s="79"/>
      <c r="E26" s="79"/>
      <c r="F26" s="79"/>
      <c r="G26" s="79"/>
      <c r="H26" s="79"/>
      <c r="I26" s="79"/>
      <c r="J26" s="79"/>
      <c r="K26" s="87">
        <v>25</v>
      </c>
      <c r="L26" s="88">
        <f>Užs4!L65</f>
        <v>0</v>
      </c>
      <c r="M26" s="89">
        <f>(Užs4!E65/1000)*(Užs4!H65/1000)*Užs4!L65</f>
        <v>0</v>
      </c>
      <c r="N26" s="90">
        <f>SUM(IF(Užs4!F65="MEL",(Užs4!E65/1000)*Užs4!L65,0)+(IF(Užs4!G65="MEL",(Užs4!E65/1000)*Užs4!L65,0)+(IF(Užs4!I65="MEL",(Užs4!H65/1000)*Užs4!L65,0)+(IF(Užs4!J65="MEL",(Užs4!H65/1000)*Užs4!L65,0)))))</f>
        <v>0</v>
      </c>
      <c r="O26" s="91">
        <f>SUM(IF(Užs4!F65="MEL-BALTAS",(Užs4!E65/1000)*Užs4!L65,0)+(IF(Užs4!G65="MEL-BALTAS",(Užs4!E65/1000)*Užs4!L65,0)+(IF(Užs4!I65="MEL-BALTAS",(Užs4!H65/1000)*Užs4!L65,0)+(IF(Užs4!J65="MEL-BALTAS",(Užs4!H65/1000)*Užs4!L65,0)))))</f>
        <v>0</v>
      </c>
      <c r="P26" s="91">
        <f>SUM(IF(Užs4!F65="MEL-PILKAS",(Užs4!E65/1000)*Užs4!L65,0)+(IF(Užs4!G65="MEL-PILKAS",(Užs4!E65/1000)*Užs4!L65,0)+(IF(Užs4!I65="MEL-PILKAS",(Užs4!H65/1000)*Užs4!L65,0)+(IF(Užs4!J65="MEL-PILKAS",(Užs4!H65/1000)*Užs4!L65,0)))))</f>
        <v>0</v>
      </c>
      <c r="Q26" s="91">
        <f>SUM(IF(Užs4!F65="MEL-KLIENTO",(Užs4!E65/1000)*Užs4!L65,0)+(IF(Užs4!G65="MEL-KLIENTO",(Užs4!E65/1000)*Užs4!L65,0)+(IF(Užs4!I65="MEL-KLIENTO",(Užs4!H65/1000)*Užs4!L65,0)+(IF(Užs4!J65="MEL-KLIENTO",(Užs4!H65/1000)*Užs4!L65,0)))))</f>
        <v>0</v>
      </c>
      <c r="R26" s="91">
        <f>SUM(IF(Užs4!F65="MEL-NE-PL",(Užs4!E65/1000)*Užs4!L65,0)+(IF(Užs4!G65="MEL-NE-PL",(Užs4!E65/1000)*Užs4!L65,0)+(IF(Užs4!I65="MEL-NE-PL",(Užs4!H65/1000)*Užs4!L65,0)+(IF(Užs4!J65="MEL-NE-PL",(Užs4!H65/1000)*Užs4!L65,0)))))</f>
        <v>0</v>
      </c>
      <c r="S26" s="91">
        <f>SUM(IF(Užs4!F65="MEL-40mm",(Užs4!E65/1000)*Užs4!L65,0)+(IF(Užs4!G65="MEL-40mm",(Užs4!E65/1000)*Užs4!L65,0)+(IF(Užs4!I65="MEL-40mm",(Užs4!H65/1000)*Užs4!L65,0)+(IF(Užs4!J65="MEL-40mm",(Užs4!H65/1000)*Užs4!L65,0)))))</f>
        <v>0</v>
      </c>
      <c r="T26" s="92">
        <f>SUM(IF(Užs4!F65="PVC-04mm",(Užs4!E65/1000)*Užs4!L65,0)+(IF(Užs4!G65="PVC-04mm",(Užs4!E65/1000)*Užs4!L65,0)+(IF(Užs4!I65="PVC-04mm",(Užs4!H65/1000)*Užs4!L65,0)+(IF(Užs4!J65="PVC-04mm",(Užs4!H65/1000)*Užs4!L65,0)))))</f>
        <v>0</v>
      </c>
      <c r="U26" s="92">
        <f>SUM(IF(Užs4!F65="PVC-06mm",(Užs4!E65/1000)*Užs4!L65,0)+(IF(Užs4!G65="PVC-06mm",(Užs4!E65/1000)*Užs4!L65,0)+(IF(Užs4!I65="PVC-06mm",(Užs4!H65/1000)*Užs4!L65,0)+(IF(Užs4!J65="PVC-06mm",(Užs4!H65/1000)*Užs4!L65,0)))))</f>
        <v>0</v>
      </c>
      <c r="V26" s="92">
        <f>SUM(IF(Užs4!F65="PVC-08mm",(Užs4!E65/1000)*Užs4!L65,0)+(IF(Užs4!G65="PVC-08mm",(Užs4!E65/1000)*Užs4!L65,0)+(IF(Užs4!I65="PVC-08mm",(Užs4!H65/1000)*Užs4!L65,0)+(IF(Užs4!J65="PVC-08mm",(Užs4!H65/1000)*Užs4!L65,0)))))</f>
        <v>0</v>
      </c>
      <c r="W26" s="92">
        <f>SUM(IF(Užs4!F65="PVC-1mm",(Užs4!E65/1000)*Užs4!L65,0)+(IF(Užs4!G65="PVC-1mm",(Užs4!E65/1000)*Užs4!L65,0)+(IF(Užs4!I65="PVC-1mm",(Užs4!H65/1000)*Užs4!L65,0)+(IF(Užs4!J65="PVC-1mm",(Užs4!H65/1000)*Užs4!L65,0)))))</f>
        <v>0</v>
      </c>
      <c r="X26" s="92">
        <f>SUM(IF(Užs4!F65="PVC-2mm",(Užs4!E65/1000)*Užs4!L65,0)+(IF(Užs4!G65="PVC-2mm",(Užs4!E65/1000)*Užs4!L65,0)+(IF(Užs4!I65="PVC-2mm",(Užs4!H65/1000)*Užs4!L65,0)+(IF(Užs4!J65="PVC-2mm",(Užs4!H65/1000)*Užs4!L65,0)))))</f>
        <v>0</v>
      </c>
      <c r="Y26" s="92">
        <f>SUM(IF(Užs4!F65="PVC-42/2mm",(Užs4!E65/1000)*Užs4!L65,0)+(IF(Užs4!G65="PVC-42/2mm",(Užs4!E65/1000)*Užs4!L65,0)+(IF(Užs4!I65="PVC-42/2mm",(Užs4!H65/1000)*Užs4!L65,0)+(IF(Užs4!J65="PVC-42/2mm",(Užs4!H65/1000)*Užs4!L65,0)))))</f>
        <v>0</v>
      </c>
      <c r="Z26" s="313">
        <f>SUM(IF(Užs4!F65="BESIULIS-08mm",(Užs4!E65/1000)*Užs4!L65,0)+(IF(Užs4!G65="BESIULIS-08mm",(Užs4!E65/1000)*Užs4!L65,0)+(IF(Užs4!I65="BESIULIS-08mm",(Užs4!H65/1000)*Užs4!L65,0)+(IF(Užs4!J65="BESIULIS-08mm",(Užs4!H65/1000)*Užs4!L65,0)))))</f>
        <v>0</v>
      </c>
      <c r="AA26" s="313">
        <f>SUM(IF(Užs4!F65="BESIULIS-1mm",(Užs4!E65/1000)*Užs4!L65,0)+(IF(Užs4!G65="BESIULIS-1mm",(Užs4!E65/1000)*Užs4!L65,0)+(IF(Užs4!I65="BESIULIS-1mm",(Užs4!H65/1000)*Užs4!L65,0)+(IF(Užs4!J65="BESIULIS-1mm",(Užs4!H65/1000)*Užs4!L65,0)))))</f>
        <v>0</v>
      </c>
      <c r="AB26" s="313">
        <f>SUM(IF(Užs4!F65="BESIULIS-2mm",(Užs4!E65/1000)*Užs4!L65,0)+(IF(Užs4!G65="BESIULIS-2mm",(Užs4!E65/1000)*Užs4!L65,0)+(IF(Užs4!I65="BESIULIS-2mm",(Užs4!H65/1000)*Užs4!L65,0)+(IF(Užs4!J65="BESIULIS-2mm",(Užs4!H65/1000)*Užs4!L65,0)))))</f>
        <v>0</v>
      </c>
      <c r="AC26" s="93">
        <f>SUM(IF(Užs4!F65="KLIEN-PVC-04mm",(Užs4!E65/1000)*Užs4!L65,0)+(IF(Užs4!G65="KLIEN-PVC-04mm",(Užs4!E65/1000)*Užs4!L65,0)+(IF(Užs4!I65="KLIEN-PVC-04mm",(Užs4!H65/1000)*Užs4!L65,0)+(IF(Užs4!J65="KLIEN-PVC-04mm",(Užs4!H65/1000)*Užs4!L65,0)))))</f>
        <v>0</v>
      </c>
      <c r="AD26" s="93">
        <f>SUM(IF(Užs4!F65="KLIEN-PVC-06mm",(Užs4!E65/1000)*Užs4!L65,0)+(IF(Užs4!G65="KLIEN-PVC-06mm",(Užs4!E65/1000)*Užs4!L65,0)+(IF(Užs4!I65="KLIEN-PVC-06mm",(Užs4!H65/1000)*Užs4!L65,0)+(IF(Užs4!J65="KLIEN-PVC-06mm",(Užs4!H65/1000)*Užs4!L65,0)))))</f>
        <v>0</v>
      </c>
      <c r="AE26" s="93">
        <f>SUM(IF(Užs4!F65="KLIEN-PVC-08mm",(Užs4!E65/1000)*Užs4!L65,0)+(IF(Užs4!G65="KLIEN-PVC-08mm",(Užs4!E65/1000)*Užs4!L65,0)+(IF(Užs4!I65="KLIEN-PVC-08mm",(Užs4!H65/1000)*Užs4!L65,0)+(IF(Užs4!J65="KLIEN-PVC-08mm",(Užs4!H65/1000)*Užs4!L65,0)))))</f>
        <v>0</v>
      </c>
      <c r="AF26" s="93">
        <f>SUM(IF(Užs4!F65="KLIEN-PVC-1mm",(Užs4!E65/1000)*Užs4!L65,0)+(IF(Užs4!G65="KLIEN-PVC-1mm",(Užs4!E65/1000)*Užs4!L65,0)+(IF(Užs4!I65="KLIEN-PVC-1mm",(Užs4!H65/1000)*Užs4!L65,0)+(IF(Užs4!J65="KLIEN-PVC-1mm",(Užs4!H65/1000)*Užs4!L65,0)))))</f>
        <v>0</v>
      </c>
      <c r="AG26" s="93">
        <f>SUM(IF(Užs4!F65="KLIEN-PVC-2mm",(Užs4!E65/1000)*Užs4!L65,0)+(IF(Užs4!G65="KLIEN-PVC-2mm",(Užs4!E65/1000)*Užs4!L65,0)+(IF(Užs4!I65="KLIEN-PVC-2mm",(Užs4!H65/1000)*Užs4!L65,0)+(IF(Užs4!J65="KLIEN-PVC-2mm",(Užs4!H65/1000)*Užs4!L65,0)))))</f>
        <v>0</v>
      </c>
      <c r="AH26" s="93">
        <f>SUM(IF(Užs4!F65="KLIEN-PVC-42/2mm",(Užs4!E65/1000)*Užs4!L65,0)+(IF(Užs4!G65="KLIEN-PVC-42/2mm",(Užs4!E65/1000)*Užs4!L65,0)+(IF(Užs4!I65="KLIEN-PVC-42/2mm",(Užs4!H65/1000)*Užs4!L65,0)+(IF(Užs4!J65="KLIEN-PVC-42/2mm",(Užs4!H65/1000)*Užs4!L65,0)))))</f>
        <v>0</v>
      </c>
      <c r="AI26" s="315">
        <f>SUM(IF(Užs4!F65="KLIEN-BESIUL-08mm",(Užs4!E65/1000)*Užs4!L65,0)+(IF(Užs4!G65="KLIEN-BESIUL-08mm",(Užs4!E65/1000)*Užs4!L65,0)+(IF(Užs4!I65="KLIEN-BESIUL-08mm",(Užs4!H65/1000)*Užs4!L65,0)+(IF(Užs4!J65="KLIEN-BESIUL-08mm",(Užs4!H65/1000)*Užs4!L65,0)))))</f>
        <v>0</v>
      </c>
      <c r="AJ26" s="315">
        <f>SUM(IF(Užs4!F65="KLIEN-BESIUL-1mm",(Užs4!E65/1000)*Užs4!L65,0)+(IF(Užs4!G65="KLIEN-BESIUL-1mm",(Užs4!E65/1000)*Užs4!L65,0)+(IF(Užs4!I65="KLIEN-BESIUL-1mm",(Užs4!H65/1000)*Užs4!L65,0)+(IF(Užs4!J65="KLIEN-BESIUL-1mm",(Užs4!H65/1000)*Užs4!L65,0)))))</f>
        <v>0</v>
      </c>
      <c r="AK26" s="315">
        <f>SUM(IF(Užs4!F65="KLIEN-BESIUL-2mm",(Užs4!E65/1000)*Užs4!L65,0)+(IF(Užs4!G65="KLIEN-BESIUL-2mm",(Užs4!E65/1000)*Užs4!L65,0)+(IF(Užs4!I65="KLIEN-BESIUL-2mm",(Užs4!H65/1000)*Užs4!L65,0)+(IF(Užs4!J65="KLIEN-BESIUL-2mm",(Užs4!H65/1000)*Užs4!L65,0)))))</f>
        <v>0</v>
      </c>
      <c r="AL26" s="94">
        <f>SUM(IF(Užs4!F65="NE-PL-PVC-04mm",(Užs4!E65/1000)*Užs4!L65,0)+(IF(Užs4!G65="NE-PL-PVC-04mm",(Užs4!E65/1000)*Užs4!L65,0)+(IF(Užs4!I65="NE-PL-PVC-04mm",(Užs4!H65/1000)*Užs4!L65,0)+(IF(Užs4!J65="NE-PL-PVC-04mm",(Užs4!H65/1000)*Užs4!L65,0)))))</f>
        <v>0</v>
      </c>
      <c r="AM26" s="94">
        <f>SUM(IF(Užs4!F65="NE-PL-PVC-06mm",(Užs4!E65/1000)*Užs4!L65,0)+(IF(Užs4!G65="NE-PL-PVC-06mm",(Užs4!E65/1000)*Užs4!L65,0)+(IF(Užs4!I65="NE-PL-PVC-06mm",(Užs4!H65/1000)*Užs4!L65,0)+(IF(Užs4!J65="NE-PL-PVC-06mm",(Užs4!H65/1000)*Užs4!L65,0)))))</f>
        <v>0</v>
      </c>
      <c r="AN26" s="94">
        <f>SUM(IF(Užs4!F65="NE-PL-PVC-08mm",(Užs4!E65/1000)*Užs4!L65,0)+(IF(Užs4!G65="NE-PL-PVC-08mm",(Užs4!E65/1000)*Užs4!L65,0)+(IF(Užs4!I65="NE-PL-PVC-08mm",(Užs4!H65/1000)*Užs4!L65,0)+(IF(Užs4!J65="NE-PL-PVC-08mm",(Užs4!H65/1000)*Užs4!L65,0)))))</f>
        <v>0</v>
      </c>
      <c r="AO26" s="94">
        <f>SUM(IF(Užs4!F65="NE-PL-PVC-1mm",(Užs4!E65/1000)*Užs4!L65,0)+(IF(Užs4!G65="NE-PL-PVC-1mm",(Užs4!E65/1000)*Užs4!L65,0)+(IF(Užs4!I65="NE-PL-PVC-1mm",(Užs4!H65/1000)*Užs4!L65,0)+(IF(Užs4!J65="NE-PL-PVC-1mm",(Užs4!H65/1000)*Užs4!L65,0)))))</f>
        <v>0</v>
      </c>
      <c r="AP26" s="94">
        <f>SUM(IF(Užs4!F65="NE-PL-PVC-2mm",(Užs4!E65/1000)*Užs4!L65,0)+(IF(Užs4!G65="NE-PL-PVC-2mm",(Užs4!E65/1000)*Užs4!L65,0)+(IF(Užs4!I65="NE-PL-PVC-2mm",(Užs4!H65/1000)*Užs4!L65,0)+(IF(Užs4!J65="NE-PL-PVC-2mm",(Užs4!H65/1000)*Užs4!L65,0)))))</f>
        <v>0</v>
      </c>
      <c r="AQ26" s="94">
        <f>SUM(IF(Užs4!F65="NE-PL-PVC-42/2mm",(Užs4!E65/1000)*Užs4!L65,0)+(IF(Užs4!G65="NE-PL-PVC-42/2mm",(Užs4!E65/1000)*Užs4!L65,0)+(IF(Užs4!I65="NE-PL-PVC-42/2mm",(Užs4!H65/1000)*Užs4!L65,0)+(IF(Užs4!J65="NE-PL-PVC-42/2mm",(Užs4!H65/1000)*Užs4!L65,0)))))</f>
        <v>0</v>
      </c>
      <c r="AR26" s="79"/>
    </row>
    <row r="27" spans="1:44" ht="17.100000000000001" customHeight="1">
      <c r="A27" s="79"/>
      <c r="B27" s="233" t="s">
        <v>737</v>
      </c>
      <c r="C27" s="236" t="s">
        <v>734</v>
      </c>
      <c r="D27" s="79"/>
      <c r="E27" s="79"/>
      <c r="F27" s="79"/>
      <c r="G27" s="79"/>
      <c r="H27" s="79"/>
      <c r="I27" s="79"/>
      <c r="J27" s="79"/>
      <c r="K27" s="87">
        <v>26</v>
      </c>
      <c r="L27" s="88">
        <f>Užs4!L66</f>
        <v>0</v>
      </c>
      <c r="M27" s="89">
        <f>(Užs4!E66/1000)*(Užs4!H66/1000)*Užs4!L66</f>
        <v>0</v>
      </c>
      <c r="N27" s="90">
        <f>SUM(IF(Užs4!F66="MEL",(Užs4!E66/1000)*Užs4!L66,0)+(IF(Užs4!G66="MEL",(Užs4!E66/1000)*Užs4!L66,0)+(IF(Užs4!I66="MEL",(Užs4!H66/1000)*Užs4!L66,0)+(IF(Užs4!J66="MEL",(Užs4!H66/1000)*Užs4!L66,0)))))</f>
        <v>0</v>
      </c>
      <c r="O27" s="91">
        <f>SUM(IF(Užs4!F66="MEL-BALTAS",(Užs4!E66/1000)*Užs4!L66,0)+(IF(Užs4!G66="MEL-BALTAS",(Užs4!E66/1000)*Užs4!L66,0)+(IF(Užs4!I66="MEL-BALTAS",(Užs4!H66/1000)*Užs4!L66,0)+(IF(Užs4!J66="MEL-BALTAS",(Užs4!H66/1000)*Užs4!L66,0)))))</f>
        <v>0</v>
      </c>
      <c r="P27" s="91">
        <f>SUM(IF(Užs4!F66="MEL-PILKAS",(Užs4!E66/1000)*Užs4!L66,0)+(IF(Užs4!G66="MEL-PILKAS",(Užs4!E66/1000)*Užs4!L66,0)+(IF(Užs4!I66="MEL-PILKAS",(Užs4!H66/1000)*Užs4!L66,0)+(IF(Užs4!J66="MEL-PILKAS",(Užs4!H66/1000)*Užs4!L66,0)))))</f>
        <v>0</v>
      </c>
      <c r="Q27" s="91">
        <f>SUM(IF(Užs4!F66="MEL-KLIENTO",(Užs4!E66/1000)*Užs4!L66,0)+(IF(Užs4!G66="MEL-KLIENTO",(Užs4!E66/1000)*Užs4!L66,0)+(IF(Užs4!I66="MEL-KLIENTO",(Užs4!H66/1000)*Užs4!L66,0)+(IF(Užs4!J66="MEL-KLIENTO",(Užs4!H66/1000)*Užs4!L66,0)))))</f>
        <v>0</v>
      </c>
      <c r="R27" s="91">
        <f>SUM(IF(Užs4!F66="MEL-NE-PL",(Užs4!E66/1000)*Užs4!L66,0)+(IF(Užs4!G66="MEL-NE-PL",(Užs4!E66/1000)*Užs4!L66,0)+(IF(Užs4!I66="MEL-NE-PL",(Užs4!H66/1000)*Užs4!L66,0)+(IF(Užs4!J66="MEL-NE-PL",(Užs4!H66/1000)*Užs4!L66,0)))))</f>
        <v>0</v>
      </c>
      <c r="S27" s="91">
        <f>SUM(IF(Užs4!F66="MEL-40mm",(Užs4!E66/1000)*Užs4!L66,0)+(IF(Užs4!G66="MEL-40mm",(Užs4!E66/1000)*Užs4!L66,0)+(IF(Užs4!I66="MEL-40mm",(Užs4!H66/1000)*Užs4!L66,0)+(IF(Užs4!J66="MEL-40mm",(Užs4!H66/1000)*Užs4!L66,0)))))</f>
        <v>0</v>
      </c>
      <c r="T27" s="92">
        <f>SUM(IF(Užs4!F66="PVC-04mm",(Užs4!E66/1000)*Užs4!L66,0)+(IF(Užs4!G66="PVC-04mm",(Užs4!E66/1000)*Užs4!L66,0)+(IF(Užs4!I66="PVC-04mm",(Užs4!H66/1000)*Užs4!L66,0)+(IF(Užs4!J66="PVC-04mm",(Užs4!H66/1000)*Užs4!L66,0)))))</f>
        <v>0</v>
      </c>
      <c r="U27" s="92">
        <f>SUM(IF(Užs4!F66="PVC-06mm",(Užs4!E66/1000)*Užs4!L66,0)+(IF(Užs4!G66="PVC-06mm",(Užs4!E66/1000)*Užs4!L66,0)+(IF(Užs4!I66="PVC-06mm",(Užs4!H66/1000)*Užs4!L66,0)+(IF(Užs4!J66="PVC-06mm",(Užs4!H66/1000)*Užs4!L66,0)))))</f>
        <v>0</v>
      </c>
      <c r="V27" s="92">
        <f>SUM(IF(Užs4!F66="PVC-08mm",(Užs4!E66/1000)*Užs4!L66,0)+(IF(Užs4!G66="PVC-08mm",(Užs4!E66/1000)*Užs4!L66,0)+(IF(Užs4!I66="PVC-08mm",(Užs4!H66/1000)*Užs4!L66,0)+(IF(Užs4!J66="PVC-08mm",(Užs4!H66/1000)*Užs4!L66,0)))))</f>
        <v>0</v>
      </c>
      <c r="W27" s="92">
        <f>SUM(IF(Užs4!F66="PVC-1mm",(Užs4!E66/1000)*Užs4!L66,0)+(IF(Užs4!G66="PVC-1mm",(Užs4!E66/1000)*Užs4!L66,0)+(IF(Užs4!I66="PVC-1mm",(Užs4!H66/1000)*Užs4!L66,0)+(IF(Užs4!J66="PVC-1mm",(Užs4!H66/1000)*Užs4!L66,0)))))</f>
        <v>0</v>
      </c>
      <c r="X27" s="92">
        <f>SUM(IF(Užs4!F66="PVC-2mm",(Užs4!E66/1000)*Užs4!L66,0)+(IF(Užs4!G66="PVC-2mm",(Užs4!E66/1000)*Užs4!L66,0)+(IF(Užs4!I66="PVC-2mm",(Užs4!H66/1000)*Užs4!L66,0)+(IF(Užs4!J66="PVC-2mm",(Užs4!H66/1000)*Užs4!L66,0)))))</f>
        <v>0</v>
      </c>
      <c r="Y27" s="92">
        <f>SUM(IF(Užs4!F66="PVC-42/2mm",(Užs4!E66/1000)*Užs4!L66,0)+(IF(Užs4!G66="PVC-42/2mm",(Užs4!E66/1000)*Užs4!L66,0)+(IF(Užs4!I66="PVC-42/2mm",(Užs4!H66/1000)*Užs4!L66,0)+(IF(Užs4!J66="PVC-42/2mm",(Užs4!H66/1000)*Užs4!L66,0)))))</f>
        <v>0</v>
      </c>
      <c r="Z27" s="313">
        <f>SUM(IF(Užs4!F66="BESIULIS-08mm",(Užs4!E66/1000)*Užs4!L66,0)+(IF(Užs4!G66="BESIULIS-08mm",(Užs4!E66/1000)*Užs4!L66,0)+(IF(Užs4!I66="BESIULIS-08mm",(Užs4!H66/1000)*Užs4!L66,0)+(IF(Užs4!J66="BESIULIS-08mm",(Užs4!H66/1000)*Užs4!L66,0)))))</f>
        <v>0</v>
      </c>
      <c r="AA27" s="313">
        <f>SUM(IF(Užs4!F66="BESIULIS-1mm",(Užs4!E66/1000)*Užs4!L66,0)+(IF(Užs4!G66="BESIULIS-1mm",(Užs4!E66/1000)*Užs4!L66,0)+(IF(Užs4!I66="BESIULIS-1mm",(Užs4!H66/1000)*Užs4!L66,0)+(IF(Užs4!J66="BESIULIS-1mm",(Užs4!H66/1000)*Užs4!L66,0)))))</f>
        <v>0</v>
      </c>
      <c r="AB27" s="313">
        <f>SUM(IF(Užs4!F66="BESIULIS-2mm",(Užs4!E66/1000)*Užs4!L66,0)+(IF(Užs4!G66="BESIULIS-2mm",(Užs4!E66/1000)*Užs4!L66,0)+(IF(Užs4!I66="BESIULIS-2mm",(Užs4!H66/1000)*Užs4!L66,0)+(IF(Užs4!J66="BESIULIS-2mm",(Užs4!H66/1000)*Užs4!L66,0)))))</f>
        <v>0</v>
      </c>
      <c r="AC27" s="93">
        <f>SUM(IF(Užs4!F66="KLIEN-PVC-04mm",(Užs4!E66/1000)*Užs4!L66,0)+(IF(Užs4!G66="KLIEN-PVC-04mm",(Užs4!E66/1000)*Užs4!L66,0)+(IF(Užs4!I66="KLIEN-PVC-04mm",(Užs4!H66/1000)*Užs4!L66,0)+(IF(Užs4!J66="KLIEN-PVC-04mm",(Užs4!H66/1000)*Užs4!L66,0)))))</f>
        <v>0</v>
      </c>
      <c r="AD27" s="93">
        <f>SUM(IF(Užs4!F66="KLIEN-PVC-06mm",(Užs4!E66/1000)*Užs4!L66,0)+(IF(Užs4!G66="KLIEN-PVC-06mm",(Užs4!E66/1000)*Užs4!L66,0)+(IF(Užs4!I66="KLIEN-PVC-06mm",(Užs4!H66/1000)*Užs4!L66,0)+(IF(Užs4!J66="KLIEN-PVC-06mm",(Užs4!H66/1000)*Užs4!L66,0)))))</f>
        <v>0</v>
      </c>
      <c r="AE27" s="93">
        <f>SUM(IF(Užs4!F66="KLIEN-PVC-08mm",(Užs4!E66/1000)*Užs4!L66,0)+(IF(Užs4!G66="KLIEN-PVC-08mm",(Užs4!E66/1000)*Užs4!L66,0)+(IF(Užs4!I66="KLIEN-PVC-08mm",(Užs4!H66/1000)*Užs4!L66,0)+(IF(Užs4!J66="KLIEN-PVC-08mm",(Užs4!H66/1000)*Užs4!L66,0)))))</f>
        <v>0</v>
      </c>
      <c r="AF27" s="93">
        <f>SUM(IF(Užs4!F66="KLIEN-PVC-1mm",(Užs4!E66/1000)*Užs4!L66,0)+(IF(Užs4!G66="KLIEN-PVC-1mm",(Užs4!E66/1000)*Užs4!L66,0)+(IF(Užs4!I66="KLIEN-PVC-1mm",(Užs4!H66/1000)*Užs4!L66,0)+(IF(Užs4!J66="KLIEN-PVC-1mm",(Užs4!H66/1000)*Užs4!L66,0)))))</f>
        <v>0</v>
      </c>
      <c r="AG27" s="93">
        <f>SUM(IF(Užs4!F66="KLIEN-PVC-2mm",(Užs4!E66/1000)*Užs4!L66,0)+(IF(Užs4!G66="KLIEN-PVC-2mm",(Užs4!E66/1000)*Užs4!L66,0)+(IF(Užs4!I66="KLIEN-PVC-2mm",(Užs4!H66/1000)*Užs4!L66,0)+(IF(Užs4!J66="KLIEN-PVC-2mm",(Užs4!H66/1000)*Užs4!L66,0)))))</f>
        <v>0</v>
      </c>
      <c r="AH27" s="93">
        <f>SUM(IF(Užs4!F66="KLIEN-PVC-42/2mm",(Užs4!E66/1000)*Užs4!L66,0)+(IF(Užs4!G66="KLIEN-PVC-42/2mm",(Užs4!E66/1000)*Užs4!L66,0)+(IF(Užs4!I66="KLIEN-PVC-42/2mm",(Užs4!H66/1000)*Užs4!L66,0)+(IF(Užs4!J66="KLIEN-PVC-42/2mm",(Užs4!H66/1000)*Užs4!L66,0)))))</f>
        <v>0</v>
      </c>
      <c r="AI27" s="315">
        <f>SUM(IF(Užs4!F66="KLIEN-BESIUL-08mm",(Užs4!E66/1000)*Užs4!L66,0)+(IF(Užs4!G66="KLIEN-BESIUL-08mm",(Užs4!E66/1000)*Užs4!L66,0)+(IF(Užs4!I66="KLIEN-BESIUL-08mm",(Užs4!H66/1000)*Užs4!L66,0)+(IF(Užs4!J66="KLIEN-BESIUL-08mm",(Užs4!H66/1000)*Užs4!L66,0)))))</f>
        <v>0</v>
      </c>
      <c r="AJ27" s="315">
        <f>SUM(IF(Užs4!F66="KLIEN-BESIUL-1mm",(Užs4!E66/1000)*Užs4!L66,0)+(IF(Užs4!G66="KLIEN-BESIUL-1mm",(Užs4!E66/1000)*Užs4!L66,0)+(IF(Užs4!I66="KLIEN-BESIUL-1mm",(Užs4!H66/1000)*Užs4!L66,0)+(IF(Užs4!J66="KLIEN-BESIUL-1mm",(Užs4!H66/1000)*Užs4!L66,0)))))</f>
        <v>0</v>
      </c>
      <c r="AK27" s="315">
        <f>SUM(IF(Užs4!F66="KLIEN-BESIUL-2mm",(Užs4!E66/1000)*Užs4!L66,0)+(IF(Užs4!G66="KLIEN-BESIUL-2mm",(Užs4!E66/1000)*Užs4!L66,0)+(IF(Užs4!I66="KLIEN-BESIUL-2mm",(Užs4!H66/1000)*Užs4!L66,0)+(IF(Užs4!J66="KLIEN-BESIUL-2mm",(Užs4!H66/1000)*Užs4!L66,0)))))</f>
        <v>0</v>
      </c>
      <c r="AL27" s="94">
        <f>SUM(IF(Užs4!F66="NE-PL-PVC-04mm",(Užs4!E66/1000)*Užs4!L66,0)+(IF(Užs4!G66="NE-PL-PVC-04mm",(Užs4!E66/1000)*Užs4!L66,0)+(IF(Užs4!I66="NE-PL-PVC-04mm",(Užs4!H66/1000)*Užs4!L66,0)+(IF(Užs4!J66="NE-PL-PVC-04mm",(Užs4!H66/1000)*Užs4!L66,0)))))</f>
        <v>0</v>
      </c>
      <c r="AM27" s="94">
        <f>SUM(IF(Užs4!F66="NE-PL-PVC-06mm",(Užs4!E66/1000)*Užs4!L66,0)+(IF(Užs4!G66="NE-PL-PVC-06mm",(Užs4!E66/1000)*Užs4!L66,0)+(IF(Užs4!I66="NE-PL-PVC-06mm",(Užs4!H66/1000)*Užs4!L66,0)+(IF(Užs4!J66="NE-PL-PVC-06mm",(Užs4!H66/1000)*Užs4!L66,0)))))</f>
        <v>0</v>
      </c>
      <c r="AN27" s="94">
        <f>SUM(IF(Užs4!F66="NE-PL-PVC-08mm",(Užs4!E66/1000)*Užs4!L66,0)+(IF(Užs4!G66="NE-PL-PVC-08mm",(Užs4!E66/1000)*Užs4!L66,0)+(IF(Užs4!I66="NE-PL-PVC-08mm",(Užs4!H66/1000)*Užs4!L66,0)+(IF(Užs4!J66="NE-PL-PVC-08mm",(Užs4!H66/1000)*Užs4!L66,0)))))</f>
        <v>0</v>
      </c>
      <c r="AO27" s="94">
        <f>SUM(IF(Užs4!F66="NE-PL-PVC-1mm",(Užs4!E66/1000)*Užs4!L66,0)+(IF(Užs4!G66="NE-PL-PVC-1mm",(Užs4!E66/1000)*Užs4!L66,0)+(IF(Užs4!I66="NE-PL-PVC-1mm",(Užs4!H66/1000)*Užs4!L66,0)+(IF(Užs4!J66="NE-PL-PVC-1mm",(Užs4!H66/1000)*Užs4!L66,0)))))</f>
        <v>0</v>
      </c>
      <c r="AP27" s="94">
        <f>SUM(IF(Užs4!F66="NE-PL-PVC-2mm",(Užs4!E66/1000)*Užs4!L66,0)+(IF(Užs4!G66="NE-PL-PVC-2mm",(Užs4!E66/1000)*Užs4!L66,0)+(IF(Užs4!I66="NE-PL-PVC-2mm",(Užs4!H66/1000)*Užs4!L66,0)+(IF(Užs4!J66="NE-PL-PVC-2mm",(Užs4!H66/1000)*Užs4!L66,0)))))</f>
        <v>0</v>
      </c>
      <c r="AQ27" s="94">
        <f>SUM(IF(Užs4!F66="NE-PL-PVC-42/2mm",(Užs4!E66/1000)*Užs4!L66,0)+(IF(Užs4!G66="NE-PL-PVC-42/2mm",(Užs4!E66/1000)*Užs4!L66,0)+(IF(Užs4!I66="NE-PL-PVC-42/2mm",(Užs4!H66/1000)*Užs4!L66,0)+(IF(Užs4!J66="NE-PL-PVC-42/2mm",(Užs4!H66/1000)*Užs4!L66,0)))))</f>
        <v>0</v>
      </c>
      <c r="AR27" s="79"/>
    </row>
    <row r="28" spans="1:44" ht="17.100000000000001" customHeight="1">
      <c r="A28" s="79"/>
      <c r="B28" s="233" t="s">
        <v>425</v>
      </c>
      <c r="C28" s="237" t="s">
        <v>425</v>
      </c>
      <c r="D28" s="79"/>
      <c r="E28" s="79"/>
      <c r="F28" s="79"/>
      <c r="G28" s="79"/>
      <c r="H28" s="79"/>
      <c r="I28" s="79"/>
      <c r="J28" s="79"/>
      <c r="K28" s="87">
        <v>27</v>
      </c>
      <c r="L28" s="88">
        <f>Užs4!L67</f>
        <v>0</v>
      </c>
      <c r="M28" s="89">
        <f>(Užs4!E67/1000)*(Užs4!H67/1000)*Užs4!L67</f>
        <v>0</v>
      </c>
      <c r="N28" s="90">
        <f>SUM(IF(Užs4!F67="MEL",(Užs4!E67/1000)*Užs4!L67,0)+(IF(Užs4!G67="MEL",(Užs4!E67/1000)*Užs4!L67,0)+(IF(Užs4!I67="MEL",(Užs4!H67/1000)*Užs4!L67,0)+(IF(Užs4!J67="MEL",(Užs4!H67/1000)*Užs4!L67,0)))))</f>
        <v>0</v>
      </c>
      <c r="O28" s="91">
        <f>SUM(IF(Užs4!F67="MEL-BALTAS",(Užs4!E67/1000)*Užs4!L67,0)+(IF(Užs4!G67="MEL-BALTAS",(Užs4!E67/1000)*Užs4!L67,0)+(IF(Užs4!I67="MEL-BALTAS",(Užs4!H67/1000)*Užs4!L67,0)+(IF(Užs4!J67="MEL-BALTAS",(Užs4!H67/1000)*Užs4!L67,0)))))</f>
        <v>0</v>
      </c>
      <c r="P28" s="91">
        <f>SUM(IF(Užs4!F67="MEL-PILKAS",(Užs4!E67/1000)*Užs4!L67,0)+(IF(Užs4!G67="MEL-PILKAS",(Užs4!E67/1000)*Užs4!L67,0)+(IF(Užs4!I67="MEL-PILKAS",(Užs4!H67/1000)*Užs4!L67,0)+(IF(Užs4!J67="MEL-PILKAS",(Užs4!H67/1000)*Užs4!L67,0)))))</f>
        <v>0</v>
      </c>
      <c r="Q28" s="91">
        <f>SUM(IF(Užs4!F67="MEL-KLIENTO",(Užs4!E67/1000)*Užs4!L67,0)+(IF(Užs4!G67="MEL-KLIENTO",(Užs4!E67/1000)*Užs4!L67,0)+(IF(Užs4!I67="MEL-KLIENTO",(Užs4!H67/1000)*Užs4!L67,0)+(IF(Užs4!J67="MEL-KLIENTO",(Užs4!H67/1000)*Užs4!L67,0)))))</f>
        <v>0</v>
      </c>
      <c r="R28" s="91">
        <f>SUM(IF(Užs4!F67="MEL-NE-PL",(Užs4!E67/1000)*Užs4!L67,0)+(IF(Užs4!G67="MEL-NE-PL",(Užs4!E67/1000)*Užs4!L67,0)+(IF(Užs4!I67="MEL-NE-PL",(Užs4!H67/1000)*Užs4!L67,0)+(IF(Užs4!J67="MEL-NE-PL",(Užs4!H67/1000)*Užs4!L67,0)))))</f>
        <v>0</v>
      </c>
      <c r="S28" s="91">
        <f>SUM(IF(Užs4!F67="MEL-40mm",(Užs4!E67/1000)*Užs4!L67,0)+(IF(Užs4!G67="MEL-40mm",(Užs4!E67/1000)*Užs4!L67,0)+(IF(Užs4!I67="MEL-40mm",(Užs4!H67/1000)*Užs4!L67,0)+(IF(Užs4!J67="MEL-40mm",(Užs4!H67/1000)*Užs4!L67,0)))))</f>
        <v>0</v>
      </c>
      <c r="T28" s="92">
        <f>SUM(IF(Užs4!F67="PVC-04mm",(Užs4!E67/1000)*Užs4!L67,0)+(IF(Užs4!G67="PVC-04mm",(Užs4!E67/1000)*Užs4!L67,0)+(IF(Užs4!I67="PVC-04mm",(Užs4!H67/1000)*Užs4!L67,0)+(IF(Užs4!J67="PVC-04mm",(Užs4!H67/1000)*Užs4!L67,0)))))</f>
        <v>0</v>
      </c>
      <c r="U28" s="92">
        <f>SUM(IF(Užs4!F67="PVC-06mm",(Užs4!E67/1000)*Užs4!L67,0)+(IF(Užs4!G67="PVC-06mm",(Užs4!E67/1000)*Užs4!L67,0)+(IF(Užs4!I67="PVC-06mm",(Užs4!H67/1000)*Užs4!L67,0)+(IF(Užs4!J67="PVC-06mm",(Užs4!H67/1000)*Užs4!L67,0)))))</f>
        <v>0</v>
      </c>
      <c r="V28" s="92">
        <f>SUM(IF(Užs4!F67="PVC-08mm",(Užs4!E67/1000)*Užs4!L67,0)+(IF(Užs4!G67="PVC-08mm",(Užs4!E67/1000)*Užs4!L67,0)+(IF(Užs4!I67="PVC-08mm",(Užs4!H67/1000)*Užs4!L67,0)+(IF(Užs4!J67="PVC-08mm",(Užs4!H67/1000)*Užs4!L67,0)))))</f>
        <v>0</v>
      </c>
      <c r="W28" s="92">
        <f>SUM(IF(Užs4!F67="PVC-1mm",(Užs4!E67/1000)*Užs4!L67,0)+(IF(Užs4!G67="PVC-1mm",(Užs4!E67/1000)*Užs4!L67,0)+(IF(Užs4!I67="PVC-1mm",(Užs4!H67/1000)*Užs4!L67,0)+(IF(Užs4!J67="PVC-1mm",(Užs4!H67/1000)*Užs4!L67,0)))))</f>
        <v>0</v>
      </c>
      <c r="X28" s="92">
        <f>SUM(IF(Užs4!F67="PVC-2mm",(Užs4!E67/1000)*Užs4!L67,0)+(IF(Užs4!G67="PVC-2mm",(Užs4!E67/1000)*Užs4!L67,0)+(IF(Užs4!I67="PVC-2mm",(Užs4!H67/1000)*Užs4!L67,0)+(IF(Užs4!J67="PVC-2mm",(Užs4!H67/1000)*Užs4!L67,0)))))</f>
        <v>0</v>
      </c>
      <c r="Y28" s="92">
        <f>SUM(IF(Užs4!F67="PVC-42/2mm",(Užs4!E67/1000)*Užs4!L67,0)+(IF(Užs4!G67="PVC-42/2mm",(Užs4!E67/1000)*Užs4!L67,0)+(IF(Užs4!I67="PVC-42/2mm",(Užs4!H67/1000)*Užs4!L67,0)+(IF(Užs4!J67="PVC-42/2mm",(Užs4!H67/1000)*Užs4!L67,0)))))</f>
        <v>0</v>
      </c>
      <c r="Z28" s="313">
        <f>SUM(IF(Užs4!F67="BESIULIS-08mm",(Užs4!E67/1000)*Užs4!L67,0)+(IF(Užs4!G67="BESIULIS-08mm",(Užs4!E67/1000)*Užs4!L67,0)+(IF(Užs4!I67="BESIULIS-08mm",(Užs4!H67/1000)*Užs4!L67,0)+(IF(Užs4!J67="BESIULIS-08mm",(Užs4!H67/1000)*Užs4!L67,0)))))</f>
        <v>0</v>
      </c>
      <c r="AA28" s="313">
        <f>SUM(IF(Užs4!F67="BESIULIS-1mm",(Užs4!E67/1000)*Užs4!L67,0)+(IF(Užs4!G67="BESIULIS-1mm",(Užs4!E67/1000)*Užs4!L67,0)+(IF(Užs4!I67="BESIULIS-1mm",(Užs4!H67/1000)*Užs4!L67,0)+(IF(Užs4!J67="BESIULIS-1mm",(Užs4!H67/1000)*Užs4!L67,0)))))</f>
        <v>0</v>
      </c>
      <c r="AB28" s="313">
        <f>SUM(IF(Užs4!F67="BESIULIS-2mm",(Užs4!E67/1000)*Užs4!L67,0)+(IF(Užs4!G67="BESIULIS-2mm",(Užs4!E67/1000)*Užs4!L67,0)+(IF(Užs4!I67="BESIULIS-2mm",(Užs4!H67/1000)*Užs4!L67,0)+(IF(Užs4!J67="BESIULIS-2mm",(Užs4!H67/1000)*Užs4!L67,0)))))</f>
        <v>0</v>
      </c>
      <c r="AC28" s="93">
        <f>SUM(IF(Užs4!F67="KLIEN-PVC-04mm",(Užs4!E67/1000)*Užs4!L67,0)+(IF(Užs4!G67="KLIEN-PVC-04mm",(Užs4!E67/1000)*Užs4!L67,0)+(IF(Užs4!I67="KLIEN-PVC-04mm",(Užs4!H67/1000)*Užs4!L67,0)+(IF(Užs4!J67="KLIEN-PVC-04mm",(Užs4!H67/1000)*Užs4!L67,0)))))</f>
        <v>0</v>
      </c>
      <c r="AD28" s="93">
        <f>SUM(IF(Užs4!F67="KLIEN-PVC-06mm",(Užs4!E67/1000)*Užs4!L67,0)+(IF(Užs4!G67="KLIEN-PVC-06mm",(Užs4!E67/1000)*Užs4!L67,0)+(IF(Užs4!I67="KLIEN-PVC-06mm",(Užs4!H67/1000)*Užs4!L67,0)+(IF(Užs4!J67="KLIEN-PVC-06mm",(Užs4!H67/1000)*Užs4!L67,0)))))</f>
        <v>0</v>
      </c>
      <c r="AE28" s="93">
        <f>SUM(IF(Užs4!F67="KLIEN-PVC-08mm",(Užs4!E67/1000)*Užs4!L67,0)+(IF(Užs4!G67="KLIEN-PVC-08mm",(Užs4!E67/1000)*Užs4!L67,0)+(IF(Užs4!I67="KLIEN-PVC-08mm",(Užs4!H67/1000)*Užs4!L67,0)+(IF(Užs4!J67="KLIEN-PVC-08mm",(Užs4!H67/1000)*Užs4!L67,0)))))</f>
        <v>0</v>
      </c>
      <c r="AF28" s="93">
        <f>SUM(IF(Užs4!F67="KLIEN-PVC-1mm",(Užs4!E67/1000)*Užs4!L67,0)+(IF(Užs4!G67="KLIEN-PVC-1mm",(Užs4!E67/1000)*Užs4!L67,0)+(IF(Užs4!I67="KLIEN-PVC-1mm",(Užs4!H67/1000)*Užs4!L67,0)+(IF(Užs4!J67="KLIEN-PVC-1mm",(Užs4!H67/1000)*Užs4!L67,0)))))</f>
        <v>0</v>
      </c>
      <c r="AG28" s="93">
        <f>SUM(IF(Užs4!F67="KLIEN-PVC-2mm",(Užs4!E67/1000)*Užs4!L67,0)+(IF(Užs4!G67="KLIEN-PVC-2mm",(Užs4!E67/1000)*Užs4!L67,0)+(IF(Užs4!I67="KLIEN-PVC-2mm",(Užs4!H67/1000)*Užs4!L67,0)+(IF(Užs4!J67="KLIEN-PVC-2mm",(Užs4!H67/1000)*Užs4!L67,0)))))</f>
        <v>0</v>
      </c>
      <c r="AH28" s="93">
        <f>SUM(IF(Užs4!F67="KLIEN-PVC-42/2mm",(Užs4!E67/1000)*Užs4!L67,0)+(IF(Užs4!G67="KLIEN-PVC-42/2mm",(Užs4!E67/1000)*Užs4!L67,0)+(IF(Užs4!I67="KLIEN-PVC-42/2mm",(Užs4!H67/1000)*Užs4!L67,0)+(IF(Užs4!J67="KLIEN-PVC-42/2mm",(Užs4!H67/1000)*Užs4!L67,0)))))</f>
        <v>0</v>
      </c>
      <c r="AI28" s="315">
        <f>SUM(IF(Užs4!F67="KLIEN-BESIUL-08mm",(Užs4!E67/1000)*Užs4!L67,0)+(IF(Užs4!G67="KLIEN-BESIUL-08mm",(Užs4!E67/1000)*Užs4!L67,0)+(IF(Užs4!I67="KLIEN-BESIUL-08mm",(Užs4!H67/1000)*Užs4!L67,0)+(IF(Užs4!J67="KLIEN-BESIUL-08mm",(Užs4!H67/1000)*Užs4!L67,0)))))</f>
        <v>0</v>
      </c>
      <c r="AJ28" s="315">
        <f>SUM(IF(Užs4!F67="KLIEN-BESIUL-1mm",(Užs4!E67/1000)*Užs4!L67,0)+(IF(Užs4!G67="KLIEN-BESIUL-1mm",(Užs4!E67/1000)*Užs4!L67,0)+(IF(Užs4!I67="KLIEN-BESIUL-1mm",(Užs4!H67/1000)*Užs4!L67,0)+(IF(Užs4!J67="KLIEN-BESIUL-1mm",(Užs4!H67/1000)*Užs4!L67,0)))))</f>
        <v>0</v>
      </c>
      <c r="AK28" s="315">
        <f>SUM(IF(Užs4!F67="KLIEN-BESIUL-2mm",(Užs4!E67/1000)*Užs4!L67,0)+(IF(Užs4!G67="KLIEN-BESIUL-2mm",(Užs4!E67/1000)*Užs4!L67,0)+(IF(Užs4!I67="KLIEN-BESIUL-2mm",(Užs4!H67/1000)*Užs4!L67,0)+(IF(Užs4!J67="KLIEN-BESIUL-2mm",(Užs4!H67/1000)*Užs4!L67,0)))))</f>
        <v>0</v>
      </c>
      <c r="AL28" s="94">
        <f>SUM(IF(Užs4!F67="NE-PL-PVC-04mm",(Užs4!E67/1000)*Užs4!L67,0)+(IF(Užs4!G67="NE-PL-PVC-04mm",(Užs4!E67/1000)*Užs4!L67,0)+(IF(Užs4!I67="NE-PL-PVC-04mm",(Užs4!H67/1000)*Užs4!L67,0)+(IF(Užs4!J67="NE-PL-PVC-04mm",(Užs4!H67/1000)*Užs4!L67,0)))))</f>
        <v>0</v>
      </c>
      <c r="AM28" s="94">
        <f>SUM(IF(Užs4!F67="NE-PL-PVC-06mm",(Užs4!E67/1000)*Užs4!L67,0)+(IF(Užs4!G67="NE-PL-PVC-06mm",(Užs4!E67/1000)*Užs4!L67,0)+(IF(Užs4!I67="NE-PL-PVC-06mm",(Užs4!H67/1000)*Užs4!L67,0)+(IF(Užs4!J67="NE-PL-PVC-06mm",(Užs4!H67/1000)*Užs4!L67,0)))))</f>
        <v>0</v>
      </c>
      <c r="AN28" s="94">
        <f>SUM(IF(Užs4!F67="NE-PL-PVC-08mm",(Užs4!E67/1000)*Užs4!L67,0)+(IF(Užs4!G67="NE-PL-PVC-08mm",(Užs4!E67/1000)*Užs4!L67,0)+(IF(Užs4!I67="NE-PL-PVC-08mm",(Užs4!H67/1000)*Užs4!L67,0)+(IF(Užs4!J67="NE-PL-PVC-08mm",(Užs4!H67/1000)*Užs4!L67,0)))))</f>
        <v>0</v>
      </c>
      <c r="AO28" s="94">
        <f>SUM(IF(Užs4!F67="NE-PL-PVC-1mm",(Užs4!E67/1000)*Užs4!L67,0)+(IF(Užs4!G67="NE-PL-PVC-1mm",(Užs4!E67/1000)*Užs4!L67,0)+(IF(Užs4!I67="NE-PL-PVC-1mm",(Užs4!H67/1000)*Užs4!L67,0)+(IF(Užs4!J67="NE-PL-PVC-1mm",(Užs4!H67/1000)*Užs4!L67,0)))))</f>
        <v>0</v>
      </c>
      <c r="AP28" s="94">
        <f>SUM(IF(Užs4!F67="NE-PL-PVC-2mm",(Užs4!E67/1000)*Užs4!L67,0)+(IF(Užs4!G67="NE-PL-PVC-2mm",(Užs4!E67/1000)*Užs4!L67,0)+(IF(Užs4!I67="NE-PL-PVC-2mm",(Užs4!H67/1000)*Užs4!L67,0)+(IF(Užs4!J67="NE-PL-PVC-2mm",(Užs4!H67/1000)*Užs4!L67,0)))))</f>
        <v>0</v>
      </c>
      <c r="AQ28" s="94">
        <f>SUM(IF(Užs4!F67="NE-PL-PVC-42/2mm",(Užs4!E67/1000)*Užs4!L67,0)+(IF(Užs4!G67="NE-PL-PVC-42/2mm",(Užs4!E67/1000)*Užs4!L67,0)+(IF(Užs4!I67="NE-PL-PVC-42/2mm",(Užs4!H67/1000)*Užs4!L67,0)+(IF(Užs4!J67="NE-PL-PVC-42/2mm",(Užs4!H67/1000)*Užs4!L67,0)))))</f>
        <v>0</v>
      </c>
      <c r="AR28" s="79"/>
    </row>
    <row r="29" spans="1:44" ht="16.8">
      <c r="A29" s="79"/>
      <c r="B29" s="233" t="s">
        <v>413</v>
      </c>
      <c r="C29" s="236" t="s">
        <v>438</v>
      </c>
      <c r="D29" s="79"/>
      <c r="E29" s="79"/>
      <c r="F29" s="79"/>
      <c r="G29" s="79"/>
      <c r="H29" s="79"/>
      <c r="I29" s="79"/>
      <c r="J29" s="79"/>
      <c r="K29" s="87">
        <v>28</v>
      </c>
      <c r="L29" s="88">
        <f>Užs4!L68</f>
        <v>0</v>
      </c>
      <c r="M29" s="89">
        <f>(Užs4!E68/1000)*(Užs4!H68/1000)*Užs4!L68</f>
        <v>0</v>
      </c>
      <c r="N29" s="90">
        <f>SUM(IF(Užs4!F68="MEL",(Užs4!E68/1000)*Užs4!L68,0)+(IF(Užs4!G68="MEL",(Užs4!E68/1000)*Užs4!L68,0)+(IF(Užs4!I68="MEL",(Užs4!H68/1000)*Užs4!L68,0)+(IF(Užs4!J68="MEL",(Užs4!H68/1000)*Užs4!L68,0)))))</f>
        <v>0</v>
      </c>
      <c r="O29" s="91">
        <f>SUM(IF(Užs4!F68="MEL-BALTAS",(Užs4!E68/1000)*Užs4!L68,0)+(IF(Užs4!G68="MEL-BALTAS",(Užs4!E68/1000)*Užs4!L68,0)+(IF(Užs4!I68="MEL-BALTAS",(Užs4!H68/1000)*Užs4!L68,0)+(IF(Užs4!J68="MEL-BALTAS",(Užs4!H68/1000)*Užs4!L68,0)))))</f>
        <v>0</v>
      </c>
      <c r="P29" s="91">
        <f>SUM(IF(Užs4!F68="MEL-PILKAS",(Užs4!E68/1000)*Užs4!L68,0)+(IF(Užs4!G68="MEL-PILKAS",(Užs4!E68/1000)*Užs4!L68,0)+(IF(Užs4!I68="MEL-PILKAS",(Užs4!H68/1000)*Užs4!L68,0)+(IF(Užs4!J68="MEL-PILKAS",(Užs4!H68/1000)*Užs4!L68,0)))))</f>
        <v>0</v>
      </c>
      <c r="Q29" s="91">
        <f>SUM(IF(Užs4!F68="MEL-KLIENTO",(Užs4!E68/1000)*Užs4!L68,0)+(IF(Užs4!G68="MEL-KLIENTO",(Užs4!E68/1000)*Užs4!L68,0)+(IF(Užs4!I68="MEL-KLIENTO",(Užs4!H68/1000)*Užs4!L68,0)+(IF(Užs4!J68="MEL-KLIENTO",(Užs4!H68/1000)*Užs4!L68,0)))))</f>
        <v>0</v>
      </c>
      <c r="R29" s="91">
        <f>SUM(IF(Užs4!F68="MEL-NE-PL",(Užs4!E68/1000)*Užs4!L68,0)+(IF(Užs4!G68="MEL-NE-PL",(Užs4!E68/1000)*Užs4!L68,0)+(IF(Užs4!I68="MEL-NE-PL",(Užs4!H68/1000)*Užs4!L68,0)+(IF(Užs4!J68="MEL-NE-PL",(Užs4!H68/1000)*Užs4!L68,0)))))</f>
        <v>0</v>
      </c>
      <c r="S29" s="91">
        <f>SUM(IF(Užs4!F68="MEL-40mm",(Užs4!E68/1000)*Užs4!L68,0)+(IF(Užs4!G68="MEL-40mm",(Užs4!E68/1000)*Užs4!L68,0)+(IF(Užs4!I68="MEL-40mm",(Užs4!H68/1000)*Užs4!L68,0)+(IF(Užs4!J68="MEL-40mm",(Užs4!H68/1000)*Užs4!L68,0)))))</f>
        <v>0</v>
      </c>
      <c r="T29" s="92">
        <f>SUM(IF(Užs4!F68="PVC-04mm",(Užs4!E68/1000)*Užs4!L68,0)+(IF(Užs4!G68="PVC-04mm",(Užs4!E68/1000)*Užs4!L68,0)+(IF(Užs4!I68="PVC-04mm",(Užs4!H68/1000)*Užs4!L68,0)+(IF(Užs4!J68="PVC-04mm",(Užs4!H68/1000)*Užs4!L68,0)))))</f>
        <v>0</v>
      </c>
      <c r="U29" s="92">
        <f>SUM(IF(Užs4!F68="PVC-06mm",(Užs4!E68/1000)*Užs4!L68,0)+(IF(Užs4!G68="PVC-06mm",(Užs4!E68/1000)*Užs4!L68,0)+(IF(Užs4!I68="PVC-06mm",(Užs4!H68/1000)*Užs4!L68,0)+(IF(Užs4!J68="PVC-06mm",(Užs4!H68/1000)*Užs4!L68,0)))))</f>
        <v>0</v>
      </c>
      <c r="V29" s="92">
        <f>SUM(IF(Užs4!F68="PVC-08mm",(Užs4!E68/1000)*Užs4!L68,0)+(IF(Užs4!G68="PVC-08mm",(Užs4!E68/1000)*Užs4!L68,0)+(IF(Užs4!I68="PVC-08mm",(Užs4!H68/1000)*Užs4!L68,0)+(IF(Užs4!J68="PVC-08mm",(Užs4!H68/1000)*Užs4!L68,0)))))</f>
        <v>0</v>
      </c>
      <c r="W29" s="92">
        <f>SUM(IF(Užs4!F68="PVC-1mm",(Užs4!E68/1000)*Užs4!L68,0)+(IF(Užs4!G68="PVC-1mm",(Užs4!E68/1000)*Užs4!L68,0)+(IF(Užs4!I68="PVC-1mm",(Užs4!H68/1000)*Užs4!L68,0)+(IF(Užs4!J68="PVC-1mm",(Užs4!H68/1000)*Užs4!L68,0)))))</f>
        <v>0</v>
      </c>
      <c r="X29" s="92">
        <f>SUM(IF(Užs4!F68="PVC-2mm",(Užs4!E68/1000)*Užs4!L68,0)+(IF(Užs4!G68="PVC-2mm",(Užs4!E68/1000)*Užs4!L68,0)+(IF(Užs4!I68="PVC-2mm",(Užs4!H68/1000)*Užs4!L68,0)+(IF(Užs4!J68="PVC-2mm",(Užs4!H68/1000)*Užs4!L68,0)))))</f>
        <v>0</v>
      </c>
      <c r="Y29" s="92">
        <f>SUM(IF(Užs4!F68="PVC-42/2mm",(Užs4!E68/1000)*Užs4!L68,0)+(IF(Užs4!G68="PVC-42/2mm",(Užs4!E68/1000)*Užs4!L68,0)+(IF(Užs4!I68="PVC-42/2mm",(Užs4!H68/1000)*Užs4!L68,0)+(IF(Užs4!J68="PVC-42/2mm",(Užs4!H68/1000)*Užs4!L68,0)))))</f>
        <v>0</v>
      </c>
      <c r="Z29" s="313">
        <f>SUM(IF(Užs4!F68="BESIULIS-08mm",(Užs4!E68/1000)*Užs4!L68,0)+(IF(Užs4!G68="BESIULIS-08mm",(Užs4!E68/1000)*Užs4!L68,0)+(IF(Užs4!I68="BESIULIS-08mm",(Užs4!H68/1000)*Užs4!L68,0)+(IF(Užs4!J68="BESIULIS-08mm",(Užs4!H68/1000)*Užs4!L68,0)))))</f>
        <v>0</v>
      </c>
      <c r="AA29" s="313">
        <f>SUM(IF(Užs4!F68="BESIULIS-1mm",(Užs4!E68/1000)*Užs4!L68,0)+(IF(Užs4!G68="BESIULIS-1mm",(Užs4!E68/1000)*Užs4!L68,0)+(IF(Užs4!I68="BESIULIS-1mm",(Užs4!H68/1000)*Užs4!L68,0)+(IF(Užs4!J68="BESIULIS-1mm",(Užs4!H68/1000)*Užs4!L68,0)))))</f>
        <v>0</v>
      </c>
      <c r="AB29" s="313">
        <f>SUM(IF(Užs4!F68="BESIULIS-2mm",(Užs4!E68/1000)*Užs4!L68,0)+(IF(Užs4!G68="BESIULIS-2mm",(Užs4!E68/1000)*Užs4!L68,0)+(IF(Užs4!I68="BESIULIS-2mm",(Užs4!H68/1000)*Užs4!L68,0)+(IF(Užs4!J68="BESIULIS-2mm",(Užs4!H68/1000)*Užs4!L68,0)))))</f>
        <v>0</v>
      </c>
      <c r="AC29" s="93">
        <f>SUM(IF(Užs4!F68="KLIEN-PVC-04mm",(Užs4!E68/1000)*Užs4!L68,0)+(IF(Užs4!G68="KLIEN-PVC-04mm",(Užs4!E68/1000)*Užs4!L68,0)+(IF(Užs4!I68="KLIEN-PVC-04mm",(Užs4!H68/1000)*Užs4!L68,0)+(IF(Užs4!J68="KLIEN-PVC-04mm",(Užs4!H68/1000)*Užs4!L68,0)))))</f>
        <v>0</v>
      </c>
      <c r="AD29" s="93">
        <f>SUM(IF(Užs4!F68="KLIEN-PVC-06mm",(Užs4!E68/1000)*Užs4!L68,0)+(IF(Užs4!G68="KLIEN-PVC-06mm",(Užs4!E68/1000)*Užs4!L68,0)+(IF(Užs4!I68="KLIEN-PVC-06mm",(Užs4!H68/1000)*Užs4!L68,0)+(IF(Užs4!J68="KLIEN-PVC-06mm",(Užs4!H68/1000)*Užs4!L68,0)))))</f>
        <v>0</v>
      </c>
      <c r="AE29" s="93">
        <f>SUM(IF(Užs4!F68="KLIEN-PVC-08mm",(Užs4!E68/1000)*Užs4!L68,0)+(IF(Užs4!G68="KLIEN-PVC-08mm",(Užs4!E68/1000)*Užs4!L68,0)+(IF(Užs4!I68="KLIEN-PVC-08mm",(Užs4!H68/1000)*Užs4!L68,0)+(IF(Užs4!J68="KLIEN-PVC-08mm",(Užs4!H68/1000)*Užs4!L68,0)))))</f>
        <v>0</v>
      </c>
      <c r="AF29" s="93">
        <f>SUM(IF(Užs4!F68="KLIEN-PVC-1mm",(Užs4!E68/1000)*Užs4!L68,0)+(IF(Užs4!G68="KLIEN-PVC-1mm",(Užs4!E68/1000)*Užs4!L68,0)+(IF(Užs4!I68="KLIEN-PVC-1mm",(Užs4!H68/1000)*Užs4!L68,0)+(IF(Užs4!J68="KLIEN-PVC-1mm",(Užs4!H68/1000)*Užs4!L68,0)))))</f>
        <v>0</v>
      </c>
      <c r="AG29" s="93">
        <f>SUM(IF(Užs4!F68="KLIEN-PVC-2mm",(Užs4!E68/1000)*Užs4!L68,0)+(IF(Užs4!G68="KLIEN-PVC-2mm",(Užs4!E68/1000)*Užs4!L68,0)+(IF(Užs4!I68="KLIEN-PVC-2mm",(Užs4!H68/1000)*Užs4!L68,0)+(IF(Užs4!J68="KLIEN-PVC-2mm",(Užs4!H68/1000)*Užs4!L68,0)))))</f>
        <v>0</v>
      </c>
      <c r="AH29" s="93">
        <f>SUM(IF(Užs4!F68="KLIEN-PVC-42/2mm",(Užs4!E68/1000)*Užs4!L68,0)+(IF(Užs4!G68="KLIEN-PVC-42/2mm",(Užs4!E68/1000)*Užs4!L68,0)+(IF(Užs4!I68="KLIEN-PVC-42/2mm",(Užs4!H68/1000)*Užs4!L68,0)+(IF(Užs4!J68="KLIEN-PVC-42/2mm",(Užs4!H68/1000)*Užs4!L68,0)))))</f>
        <v>0</v>
      </c>
      <c r="AI29" s="315">
        <f>SUM(IF(Užs4!F68="KLIEN-BESIUL-08mm",(Užs4!E68/1000)*Užs4!L68,0)+(IF(Užs4!G68="KLIEN-BESIUL-08mm",(Užs4!E68/1000)*Užs4!L68,0)+(IF(Užs4!I68="KLIEN-BESIUL-08mm",(Užs4!H68/1000)*Užs4!L68,0)+(IF(Užs4!J68="KLIEN-BESIUL-08mm",(Užs4!H68/1000)*Užs4!L68,0)))))</f>
        <v>0</v>
      </c>
      <c r="AJ29" s="315">
        <f>SUM(IF(Užs4!F68="KLIEN-BESIUL-1mm",(Užs4!E68/1000)*Užs4!L68,0)+(IF(Užs4!G68="KLIEN-BESIUL-1mm",(Užs4!E68/1000)*Užs4!L68,0)+(IF(Užs4!I68="KLIEN-BESIUL-1mm",(Užs4!H68/1000)*Užs4!L68,0)+(IF(Užs4!J68="KLIEN-BESIUL-1mm",(Užs4!H68/1000)*Užs4!L68,0)))))</f>
        <v>0</v>
      </c>
      <c r="AK29" s="315">
        <f>SUM(IF(Užs4!F68="KLIEN-BESIUL-2mm",(Užs4!E68/1000)*Užs4!L68,0)+(IF(Užs4!G68="KLIEN-BESIUL-2mm",(Užs4!E68/1000)*Užs4!L68,0)+(IF(Užs4!I68="KLIEN-BESIUL-2mm",(Užs4!H68/1000)*Užs4!L68,0)+(IF(Užs4!J68="KLIEN-BESIUL-2mm",(Užs4!H68/1000)*Užs4!L68,0)))))</f>
        <v>0</v>
      </c>
      <c r="AL29" s="94">
        <f>SUM(IF(Užs4!F68="NE-PL-PVC-04mm",(Užs4!E68/1000)*Užs4!L68,0)+(IF(Užs4!G68="NE-PL-PVC-04mm",(Užs4!E68/1000)*Užs4!L68,0)+(IF(Užs4!I68="NE-PL-PVC-04mm",(Užs4!H68/1000)*Užs4!L68,0)+(IF(Užs4!J68="NE-PL-PVC-04mm",(Užs4!H68/1000)*Užs4!L68,0)))))</f>
        <v>0</v>
      </c>
      <c r="AM29" s="94">
        <f>SUM(IF(Užs4!F68="NE-PL-PVC-06mm",(Užs4!E68/1000)*Užs4!L68,0)+(IF(Užs4!G68="NE-PL-PVC-06mm",(Užs4!E68/1000)*Užs4!L68,0)+(IF(Užs4!I68="NE-PL-PVC-06mm",(Užs4!H68/1000)*Užs4!L68,0)+(IF(Užs4!J68="NE-PL-PVC-06mm",(Užs4!H68/1000)*Užs4!L68,0)))))</f>
        <v>0</v>
      </c>
      <c r="AN29" s="94">
        <f>SUM(IF(Užs4!F68="NE-PL-PVC-08mm",(Užs4!E68/1000)*Užs4!L68,0)+(IF(Užs4!G68="NE-PL-PVC-08mm",(Užs4!E68/1000)*Užs4!L68,0)+(IF(Užs4!I68="NE-PL-PVC-08mm",(Užs4!H68/1000)*Užs4!L68,0)+(IF(Užs4!J68="NE-PL-PVC-08mm",(Užs4!H68/1000)*Užs4!L68,0)))))</f>
        <v>0</v>
      </c>
      <c r="AO29" s="94">
        <f>SUM(IF(Užs4!F68="NE-PL-PVC-1mm",(Užs4!E68/1000)*Užs4!L68,0)+(IF(Užs4!G68="NE-PL-PVC-1mm",(Užs4!E68/1000)*Užs4!L68,0)+(IF(Užs4!I68="NE-PL-PVC-1mm",(Užs4!H68/1000)*Užs4!L68,0)+(IF(Užs4!J68="NE-PL-PVC-1mm",(Užs4!H68/1000)*Užs4!L68,0)))))</f>
        <v>0</v>
      </c>
      <c r="AP29" s="94">
        <f>SUM(IF(Užs4!F68="NE-PL-PVC-2mm",(Užs4!E68/1000)*Užs4!L68,0)+(IF(Užs4!G68="NE-PL-PVC-2mm",(Užs4!E68/1000)*Užs4!L68,0)+(IF(Užs4!I68="NE-PL-PVC-2mm",(Užs4!H68/1000)*Užs4!L68,0)+(IF(Užs4!J68="NE-PL-PVC-2mm",(Užs4!H68/1000)*Užs4!L68,0)))))</f>
        <v>0</v>
      </c>
      <c r="AQ29" s="94">
        <f>SUM(IF(Užs4!F68="NE-PL-PVC-42/2mm",(Užs4!E68/1000)*Užs4!L68,0)+(IF(Užs4!G68="NE-PL-PVC-42/2mm",(Užs4!E68/1000)*Užs4!L68,0)+(IF(Užs4!I68="NE-PL-PVC-42/2mm",(Užs4!H68/1000)*Užs4!L68,0)+(IF(Užs4!J68="NE-PL-PVC-42/2mm",(Užs4!H68/1000)*Užs4!L68,0)))))</f>
        <v>0</v>
      </c>
      <c r="AR29" s="79"/>
    </row>
    <row r="30" spans="1:44" ht="16.8">
      <c r="A30" s="79"/>
      <c r="B30" s="233" t="s">
        <v>414</v>
      </c>
      <c r="C30" s="236" t="s">
        <v>439</v>
      </c>
      <c r="D30" s="79"/>
      <c r="E30" s="79"/>
      <c r="F30" s="79"/>
      <c r="G30" s="79"/>
      <c r="H30" s="79"/>
      <c r="I30" s="79"/>
      <c r="J30" s="79"/>
      <c r="K30" s="87">
        <v>29</v>
      </c>
      <c r="L30" s="88">
        <f>Užs4!L69</f>
        <v>0</v>
      </c>
      <c r="M30" s="89">
        <f>(Užs4!E69/1000)*(Užs4!H69/1000)*Užs4!L69</f>
        <v>0</v>
      </c>
      <c r="N30" s="90">
        <f>SUM(IF(Užs4!F69="MEL",(Užs4!E69/1000)*Užs4!L69,0)+(IF(Užs4!G69="MEL",(Užs4!E69/1000)*Užs4!L69,0)+(IF(Užs4!I69="MEL",(Užs4!H69/1000)*Užs4!L69,0)+(IF(Užs4!J69="MEL",(Užs4!H69/1000)*Užs4!L69,0)))))</f>
        <v>0</v>
      </c>
      <c r="O30" s="91">
        <f>SUM(IF(Užs4!F69="MEL-BALTAS",(Užs4!E69/1000)*Užs4!L69,0)+(IF(Užs4!G69="MEL-BALTAS",(Užs4!E69/1000)*Užs4!L69,0)+(IF(Užs4!I69="MEL-BALTAS",(Užs4!H69/1000)*Užs4!L69,0)+(IF(Užs4!J69="MEL-BALTAS",(Užs4!H69/1000)*Užs4!L69,0)))))</f>
        <v>0</v>
      </c>
      <c r="P30" s="91">
        <f>SUM(IF(Užs4!F69="MEL-PILKAS",(Užs4!E69/1000)*Užs4!L69,0)+(IF(Užs4!G69="MEL-PILKAS",(Užs4!E69/1000)*Užs4!L69,0)+(IF(Užs4!I69="MEL-PILKAS",(Užs4!H69/1000)*Užs4!L69,0)+(IF(Užs4!J69="MEL-PILKAS",(Užs4!H69/1000)*Užs4!L69,0)))))</f>
        <v>0</v>
      </c>
      <c r="Q30" s="91">
        <f>SUM(IF(Užs4!F69="MEL-KLIENTO",(Užs4!E69/1000)*Užs4!L69,0)+(IF(Užs4!G69="MEL-KLIENTO",(Užs4!E69/1000)*Užs4!L69,0)+(IF(Užs4!I69="MEL-KLIENTO",(Užs4!H69/1000)*Užs4!L69,0)+(IF(Užs4!J69="MEL-KLIENTO",(Užs4!H69/1000)*Užs4!L69,0)))))</f>
        <v>0</v>
      </c>
      <c r="R30" s="91">
        <f>SUM(IF(Užs4!F69="MEL-NE-PL",(Užs4!E69/1000)*Užs4!L69,0)+(IF(Užs4!G69="MEL-NE-PL",(Užs4!E69/1000)*Užs4!L69,0)+(IF(Užs4!I69="MEL-NE-PL",(Užs4!H69/1000)*Užs4!L69,0)+(IF(Užs4!J69="MEL-NE-PL",(Užs4!H69/1000)*Užs4!L69,0)))))</f>
        <v>0</v>
      </c>
      <c r="S30" s="91">
        <f>SUM(IF(Užs4!F69="MEL-40mm",(Užs4!E69/1000)*Užs4!L69,0)+(IF(Užs4!G69="MEL-40mm",(Užs4!E69/1000)*Užs4!L69,0)+(IF(Užs4!I69="MEL-40mm",(Užs4!H69/1000)*Užs4!L69,0)+(IF(Užs4!J69="MEL-40mm",(Užs4!H69/1000)*Užs4!L69,0)))))</f>
        <v>0</v>
      </c>
      <c r="T30" s="92">
        <f>SUM(IF(Užs4!F69="PVC-04mm",(Užs4!E69/1000)*Užs4!L69,0)+(IF(Užs4!G69="PVC-04mm",(Užs4!E69/1000)*Užs4!L69,0)+(IF(Užs4!I69="PVC-04mm",(Užs4!H69/1000)*Užs4!L69,0)+(IF(Užs4!J69="PVC-04mm",(Užs4!H69/1000)*Užs4!L69,0)))))</f>
        <v>0</v>
      </c>
      <c r="U30" s="92">
        <f>SUM(IF(Užs4!F69="PVC-06mm",(Užs4!E69/1000)*Užs4!L69,0)+(IF(Užs4!G69="PVC-06mm",(Užs4!E69/1000)*Užs4!L69,0)+(IF(Užs4!I69="PVC-06mm",(Užs4!H69/1000)*Užs4!L69,0)+(IF(Užs4!J69="PVC-06mm",(Užs4!H69/1000)*Užs4!L69,0)))))</f>
        <v>0</v>
      </c>
      <c r="V30" s="92">
        <f>SUM(IF(Užs4!F69="PVC-08mm",(Užs4!E69/1000)*Užs4!L69,0)+(IF(Užs4!G69="PVC-08mm",(Užs4!E69/1000)*Užs4!L69,0)+(IF(Užs4!I69="PVC-08mm",(Užs4!H69/1000)*Užs4!L69,0)+(IF(Užs4!J69="PVC-08mm",(Užs4!H69/1000)*Užs4!L69,0)))))</f>
        <v>0</v>
      </c>
      <c r="W30" s="92">
        <f>SUM(IF(Užs4!F69="PVC-1mm",(Užs4!E69/1000)*Užs4!L69,0)+(IF(Užs4!G69="PVC-1mm",(Užs4!E69/1000)*Užs4!L69,0)+(IF(Užs4!I69="PVC-1mm",(Užs4!H69/1000)*Užs4!L69,0)+(IF(Užs4!J69="PVC-1mm",(Užs4!H69/1000)*Užs4!L69,0)))))</f>
        <v>0</v>
      </c>
      <c r="X30" s="92">
        <f>SUM(IF(Užs4!F69="PVC-2mm",(Užs4!E69/1000)*Užs4!L69,0)+(IF(Užs4!G69="PVC-2mm",(Užs4!E69/1000)*Užs4!L69,0)+(IF(Užs4!I69="PVC-2mm",(Užs4!H69/1000)*Užs4!L69,0)+(IF(Užs4!J69="PVC-2mm",(Užs4!H69/1000)*Užs4!L69,0)))))</f>
        <v>0</v>
      </c>
      <c r="Y30" s="92">
        <f>SUM(IF(Užs4!F69="PVC-42/2mm",(Užs4!E69/1000)*Užs4!L69,0)+(IF(Užs4!G69="PVC-42/2mm",(Užs4!E69/1000)*Užs4!L69,0)+(IF(Užs4!I69="PVC-42/2mm",(Užs4!H69/1000)*Užs4!L69,0)+(IF(Užs4!J69="PVC-42/2mm",(Užs4!H69/1000)*Užs4!L69,0)))))</f>
        <v>0</v>
      </c>
      <c r="Z30" s="313">
        <f>SUM(IF(Užs4!F69="BESIULIS-08mm",(Užs4!E69/1000)*Užs4!L69,0)+(IF(Užs4!G69="BESIULIS-08mm",(Užs4!E69/1000)*Užs4!L69,0)+(IF(Užs4!I69="BESIULIS-08mm",(Užs4!H69/1000)*Užs4!L69,0)+(IF(Užs4!J69="BESIULIS-08mm",(Užs4!H69/1000)*Užs4!L69,0)))))</f>
        <v>0</v>
      </c>
      <c r="AA30" s="313">
        <f>SUM(IF(Užs4!F69="BESIULIS-1mm",(Užs4!E69/1000)*Užs4!L69,0)+(IF(Užs4!G69="BESIULIS-1mm",(Užs4!E69/1000)*Užs4!L69,0)+(IF(Užs4!I69="BESIULIS-1mm",(Užs4!H69/1000)*Užs4!L69,0)+(IF(Užs4!J69="BESIULIS-1mm",(Užs4!H69/1000)*Užs4!L69,0)))))</f>
        <v>0</v>
      </c>
      <c r="AB30" s="313">
        <f>SUM(IF(Užs4!F69="BESIULIS-2mm",(Užs4!E69/1000)*Užs4!L69,0)+(IF(Užs4!G69="BESIULIS-2mm",(Užs4!E69/1000)*Užs4!L69,0)+(IF(Užs4!I69="BESIULIS-2mm",(Užs4!H69/1000)*Užs4!L69,0)+(IF(Užs4!J69="BESIULIS-2mm",(Užs4!H69/1000)*Užs4!L69,0)))))</f>
        <v>0</v>
      </c>
      <c r="AC30" s="93">
        <f>SUM(IF(Užs4!F69="KLIEN-PVC-04mm",(Užs4!E69/1000)*Užs4!L69,0)+(IF(Užs4!G69="KLIEN-PVC-04mm",(Užs4!E69/1000)*Užs4!L69,0)+(IF(Užs4!I69="KLIEN-PVC-04mm",(Užs4!H69/1000)*Užs4!L69,0)+(IF(Užs4!J69="KLIEN-PVC-04mm",(Užs4!H69/1000)*Užs4!L69,0)))))</f>
        <v>0</v>
      </c>
      <c r="AD30" s="93">
        <f>SUM(IF(Užs4!F69="KLIEN-PVC-06mm",(Užs4!E69/1000)*Užs4!L69,0)+(IF(Užs4!G69="KLIEN-PVC-06mm",(Užs4!E69/1000)*Užs4!L69,0)+(IF(Užs4!I69="KLIEN-PVC-06mm",(Užs4!H69/1000)*Užs4!L69,0)+(IF(Užs4!J69="KLIEN-PVC-06mm",(Užs4!H69/1000)*Užs4!L69,0)))))</f>
        <v>0</v>
      </c>
      <c r="AE30" s="93">
        <f>SUM(IF(Užs4!F69="KLIEN-PVC-08mm",(Užs4!E69/1000)*Užs4!L69,0)+(IF(Užs4!G69="KLIEN-PVC-08mm",(Užs4!E69/1000)*Užs4!L69,0)+(IF(Užs4!I69="KLIEN-PVC-08mm",(Užs4!H69/1000)*Užs4!L69,0)+(IF(Užs4!J69="KLIEN-PVC-08mm",(Užs4!H69/1000)*Užs4!L69,0)))))</f>
        <v>0</v>
      </c>
      <c r="AF30" s="93">
        <f>SUM(IF(Užs4!F69="KLIEN-PVC-1mm",(Užs4!E69/1000)*Užs4!L69,0)+(IF(Užs4!G69="KLIEN-PVC-1mm",(Užs4!E69/1000)*Užs4!L69,0)+(IF(Užs4!I69="KLIEN-PVC-1mm",(Užs4!H69/1000)*Užs4!L69,0)+(IF(Užs4!J69="KLIEN-PVC-1mm",(Užs4!H69/1000)*Užs4!L69,0)))))</f>
        <v>0</v>
      </c>
      <c r="AG30" s="93">
        <f>SUM(IF(Užs4!F69="KLIEN-PVC-2mm",(Užs4!E69/1000)*Užs4!L69,0)+(IF(Užs4!G69="KLIEN-PVC-2mm",(Užs4!E69/1000)*Užs4!L69,0)+(IF(Užs4!I69="KLIEN-PVC-2mm",(Užs4!H69/1000)*Užs4!L69,0)+(IF(Užs4!J69="KLIEN-PVC-2mm",(Užs4!H69/1000)*Užs4!L69,0)))))</f>
        <v>0</v>
      </c>
      <c r="AH30" s="93">
        <f>SUM(IF(Užs4!F69="KLIEN-PVC-42/2mm",(Užs4!E69/1000)*Užs4!L69,0)+(IF(Užs4!G69="KLIEN-PVC-42/2mm",(Užs4!E69/1000)*Užs4!L69,0)+(IF(Užs4!I69="KLIEN-PVC-42/2mm",(Užs4!H69/1000)*Užs4!L69,0)+(IF(Užs4!J69="KLIEN-PVC-42/2mm",(Užs4!H69/1000)*Užs4!L69,0)))))</f>
        <v>0</v>
      </c>
      <c r="AI30" s="315">
        <f>SUM(IF(Užs4!F69="KLIEN-BESIUL-08mm",(Užs4!E69/1000)*Užs4!L69,0)+(IF(Užs4!G69="KLIEN-BESIUL-08mm",(Užs4!E69/1000)*Užs4!L69,0)+(IF(Užs4!I69="KLIEN-BESIUL-08mm",(Užs4!H69/1000)*Užs4!L69,0)+(IF(Užs4!J69="KLIEN-BESIUL-08mm",(Užs4!H69/1000)*Užs4!L69,0)))))</f>
        <v>0</v>
      </c>
      <c r="AJ30" s="315">
        <f>SUM(IF(Užs4!F69="KLIEN-BESIUL-1mm",(Užs4!E69/1000)*Užs4!L69,0)+(IF(Užs4!G69="KLIEN-BESIUL-1mm",(Užs4!E69/1000)*Užs4!L69,0)+(IF(Užs4!I69="KLIEN-BESIUL-1mm",(Užs4!H69/1000)*Užs4!L69,0)+(IF(Užs4!J69="KLIEN-BESIUL-1mm",(Užs4!H69/1000)*Užs4!L69,0)))))</f>
        <v>0</v>
      </c>
      <c r="AK30" s="315">
        <f>SUM(IF(Užs4!F69="KLIEN-BESIUL-2mm",(Užs4!E69/1000)*Užs4!L69,0)+(IF(Užs4!G69="KLIEN-BESIUL-2mm",(Užs4!E69/1000)*Užs4!L69,0)+(IF(Užs4!I69="KLIEN-BESIUL-2mm",(Užs4!H69/1000)*Užs4!L69,0)+(IF(Užs4!J69="KLIEN-BESIUL-2mm",(Užs4!H69/1000)*Užs4!L69,0)))))</f>
        <v>0</v>
      </c>
      <c r="AL30" s="94">
        <f>SUM(IF(Užs4!F69="NE-PL-PVC-04mm",(Užs4!E69/1000)*Užs4!L69,0)+(IF(Užs4!G69="NE-PL-PVC-04mm",(Užs4!E69/1000)*Užs4!L69,0)+(IF(Užs4!I69="NE-PL-PVC-04mm",(Užs4!H69/1000)*Užs4!L69,0)+(IF(Užs4!J69="NE-PL-PVC-04mm",(Užs4!H69/1000)*Užs4!L69,0)))))</f>
        <v>0</v>
      </c>
      <c r="AM30" s="94">
        <f>SUM(IF(Užs4!F69="NE-PL-PVC-06mm",(Užs4!E69/1000)*Užs4!L69,0)+(IF(Užs4!G69="NE-PL-PVC-06mm",(Užs4!E69/1000)*Užs4!L69,0)+(IF(Užs4!I69="NE-PL-PVC-06mm",(Užs4!H69/1000)*Užs4!L69,0)+(IF(Užs4!J69="NE-PL-PVC-06mm",(Užs4!H69/1000)*Užs4!L69,0)))))</f>
        <v>0</v>
      </c>
      <c r="AN30" s="94">
        <f>SUM(IF(Užs4!F69="NE-PL-PVC-08mm",(Užs4!E69/1000)*Užs4!L69,0)+(IF(Užs4!G69="NE-PL-PVC-08mm",(Užs4!E69/1000)*Užs4!L69,0)+(IF(Užs4!I69="NE-PL-PVC-08mm",(Užs4!H69/1000)*Užs4!L69,0)+(IF(Užs4!J69="NE-PL-PVC-08mm",(Užs4!H69/1000)*Užs4!L69,0)))))</f>
        <v>0</v>
      </c>
      <c r="AO30" s="94">
        <f>SUM(IF(Užs4!F69="NE-PL-PVC-1mm",(Užs4!E69/1000)*Užs4!L69,0)+(IF(Užs4!G69="NE-PL-PVC-1mm",(Užs4!E69/1000)*Užs4!L69,0)+(IF(Užs4!I69="NE-PL-PVC-1mm",(Užs4!H69/1000)*Užs4!L69,0)+(IF(Užs4!J69="NE-PL-PVC-1mm",(Užs4!H69/1000)*Užs4!L69,0)))))</f>
        <v>0</v>
      </c>
      <c r="AP30" s="94">
        <f>SUM(IF(Užs4!F69="NE-PL-PVC-2mm",(Užs4!E69/1000)*Užs4!L69,0)+(IF(Užs4!G69="NE-PL-PVC-2mm",(Užs4!E69/1000)*Užs4!L69,0)+(IF(Užs4!I69="NE-PL-PVC-2mm",(Užs4!H69/1000)*Užs4!L69,0)+(IF(Užs4!J69="NE-PL-PVC-2mm",(Užs4!H69/1000)*Užs4!L69,0)))))</f>
        <v>0</v>
      </c>
      <c r="AQ30" s="94">
        <f>SUM(IF(Užs4!F69="NE-PL-PVC-42/2mm",(Užs4!E69/1000)*Užs4!L69,0)+(IF(Užs4!G69="NE-PL-PVC-42/2mm",(Užs4!E69/1000)*Užs4!L69,0)+(IF(Užs4!I69="NE-PL-PVC-42/2mm",(Užs4!H69/1000)*Užs4!L69,0)+(IF(Užs4!J69="NE-PL-PVC-42/2mm",(Užs4!H69/1000)*Užs4!L69,0)))))</f>
        <v>0</v>
      </c>
      <c r="AR30" s="79"/>
    </row>
    <row r="31" spans="1:44" ht="16.8">
      <c r="A31" s="79"/>
      <c r="B31" s="233" t="s">
        <v>415</v>
      </c>
      <c r="C31" s="236" t="s">
        <v>440</v>
      </c>
      <c r="D31" s="79"/>
      <c r="E31" s="79"/>
      <c r="F31" s="79"/>
      <c r="G31" s="79"/>
      <c r="H31" s="79"/>
      <c r="I31" s="79"/>
      <c r="J31" s="79"/>
      <c r="K31" s="87">
        <v>30</v>
      </c>
      <c r="L31" s="88">
        <f>Užs4!L70</f>
        <v>0</v>
      </c>
      <c r="M31" s="89">
        <f>(Užs4!E70/1000)*(Užs4!H70/1000)*Užs4!L70</f>
        <v>0</v>
      </c>
      <c r="N31" s="90">
        <f>SUM(IF(Užs4!F70="MEL",(Užs4!E70/1000)*Užs4!L70,0)+(IF(Užs4!G70="MEL",(Užs4!E70/1000)*Užs4!L70,0)+(IF(Užs4!I70="MEL",(Užs4!H70/1000)*Užs4!L70,0)+(IF(Užs4!J70="MEL",(Užs4!H70/1000)*Užs4!L70,0)))))</f>
        <v>0</v>
      </c>
      <c r="O31" s="91">
        <f>SUM(IF(Užs4!F70="MEL-BALTAS",(Užs4!E70/1000)*Užs4!L70,0)+(IF(Užs4!G70="MEL-BALTAS",(Užs4!E70/1000)*Užs4!L70,0)+(IF(Užs4!I70="MEL-BALTAS",(Užs4!H70/1000)*Užs4!L70,0)+(IF(Užs4!J70="MEL-BALTAS",(Užs4!H70/1000)*Užs4!L70,0)))))</f>
        <v>0</v>
      </c>
      <c r="P31" s="91">
        <f>SUM(IF(Užs4!F70="MEL-PILKAS",(Užs4!E70/1000)*Užs4!L70,0)+(IF(Užs4!G70="MEL-PILKAS",(Užs4!E70/1000)*Užs4!L70,0)+(IF(Užs4!I70="MEL-PILKAS",(Užs4!H70/1000)*Užs4!L70,0)+(IF(Užs4!J70="MEL-PILKAS",(Užs4!H70/1000)*Užs4!L70,0)))))</f>
        <v>0</v>
      </c>
      <c r="Q31" s="91">
        <f>SUM(IF(Užs4!F70="MEL-KLIENTO",(Užs4!E70/1000)*Užs4!L70,0)+(IF(Užs4!G70="MEL-KLIENTO",(Užs4!E70/1000)*Užs4!L70,0)+(IF(Užs4!I70="MEL-KLIENTO",(Užs4!H70/1000)*Užs4!L70,0)+(IF(Užs4!J70="MEL-KLIENTO",(Užs4!H70/1000)*Užs4!L70,0)))))</f>
        <v>0</v>
      </c>
      <c r="R31" s="91">
        <f>SUM(IF(Užs4!F70="MEL-NE-PL",(Užs4!E70/1000)*Užs4!L70,0)+(IF(Užs4!G70="MEL-NE-PL",(Užs4!E70/1000)*Užs4!L70,0)+(IF(Užs4!I70="MEL-NE-PL",(Užs4!H70/1000)*Užs4!L70,0)+(IF(Užs4!J70="MEL-NE-PL",(Užs4!H70/1000)*Užs4!L70,0)))))</f>
        <v>0</v>
      </c>
      <c r="S31" s="91">
        <f>SUM(IF(Užs4!F70="MEL-40mm",(Užs4!E70/1000)*Užs4!L70,0)+(IF(Užs4!G70="MEL-40mm",(Užs4!E70/1000)*Užs4!L70,0)+(IF(Užs4!I70="MEL-40mm",(Užs4!H70/1000)*Užs4!L70,0)+(IF(Užs4!J70="MEL-40mm",(Užs4!H70/1000)*Užs4!L70,0)))))</f>
        <v>0</v>
      </c>
      <c r="T31" s="92">
        <f>SUM(IF(Užs4!F70="PVC-04mm",(Užs4!E70/1000)*Užs4!L70,0)+(IF(Užs4!G70="PVC-04mm",(Užs4!E70/1000)*Užs4!L70,0)+(IF(Užs4!I70="PVC-04mm",(Užs4!H70/1000)*Užs4!L70,0)+(IF(Užs4!J70="PVC-04mm",(Užs4!H70/1000)*Užs4!L70,0)))))</f>
        <v>0</v>
      </c>
      <c r="U31" s="92">
        <f>SUM(IF(Užs4!F70="PVC-06mm",(Užs4!E70/1000)*Užs4!L70,0)+(IF(Užs4!G70="PVC-06mm",(Užs4!E70/1000)*Užs4!L70,0)+(IF(Užs4!I70="PVC-06mm",(Užs4!H70/1000)*Užs4!L70,0)+(IF(Užs4!J70="PVC-06mm",(Užs4!H70/1000)*Užs4!L70,0)))))</f>
        <v>0</v>
      </c>
      <c r="V31" s="92">
        <f>SUM(IF(Užs4!F70="PVC-08mm",(Užs4!E70/1000)*Užs4!L70,0)+(IF(Užs4!G70="PVC-08mm",(Užs4!E70/1000)*Užs4!L70,0)+(IF(Užs4!I70="PVC-08mm",(Užs4!H70/1000)*Užs4!L70,0)+(IF(Užs4!J70="PVC-08mm",(Užs4!H70/1000)*Užs4!L70,0)))))</f>
        <v>0</v>
      </c>
      <c r="W31" s="92">
        <f>SUM(IF(Užs4!F70="PVC-1mm",(Užs4!E70/1000)*Užs4!L70,0)+(IF(Užs4!G70="PVC-1mm",(Užs4!E70/1000)*Užs4!L70,0)+(IF(Užs4!I70="PVC-1mm",(Užs4!H70/1000)*Užs4!L70,0)+(IF(Užs4!J70="PVC-1mm",(Užs4!H70/1000)*Užs4!L70,0)))))</f>
        <v>0</v>
      </c>
      <c r="X31" s="92">
        <f>SUM(IF(Užs4!F70="PVC-2mm",(Užs4!E70/1000)*Užs4!L70,0)+(IF(Užs4!G70="PVC-2mm",(Užs4!E70/1000)*Užs4!L70,0)+(IF(Užs4!I70="PVC-2mm",(Užs4!H70/1000)*Užs4!L70,0)+(IF(Užs4!J70="PVC-2mm",(Užs4!H70/1000)*Užs4!L70,0)))))</f>
        <v>0</v>
      </c>
      <c r="Y31" s="92">
        <f>SUM(IF(Užs4!F70="PVC-42/2mm",(Užs4!E70/1000)*Užs4!L70,0)+(IF(Užs4!G70="PVC-42/2mm",(Užs4!E70/1000)*Užs4!L70,0)+(IF(Užs4!I70="PVC-42/2mm",(Užs4!H70/1000)*Užs4!L70,0)+(IF(Užs4!J70="PVC-42/2mm",(Užs4!H70/1000)*Užs4!L70,0)))))</f>
        <v>0</v>
      </c>
      <c r="Z31" s="313">
        <f>SUM(IF(Užs4!F70="BESIULIS-08mm",(Užs4!E70/1000)*Užs4!L70,0)+(IF(Užs4!G70="BESIULIS-08mm",(Užs4!E70/1000)*Užs4!L70,0)+(IF(Užs4!I70="BESIULIS-08mm",(Užs4!H70/1000)*Užs4!L70,0)+(IF(Užs4!J70="BESIULIS-08mm",(Užs4!H70/1000)*Užs4!L70,0)))))</f>
        <v>0</v>
      </c>
      <c r="AA31" s="313">
        <f>SUM(IF(Užs4!F70="BESIULIS-1mm",(Užs4!E70/1000)*Užs4!L70,0)+(IF(Užs4!G70="BESIULIS-1mm",(Užs4!E70/1000)*Užs4!L70,0)+(IF(Užs4!I70="BESIULIS-1mm",(Užs4!H70/1000)*Užs4!L70,0)+(IF(Užs4!J70="BESIULIS-1mm",(Užs4!H70/1000)*Užs4!L70,0)))))</f>
        <v>0</v>
      </c>
      <c r="AB31" s="313">
        <f>SUM(IF(Užs4!F70="BESIULIS-2mm",(Užs4!E70/1000)*Užs4!L70,0)+(IF(Užs4!G70="BESIULIS-2mm",(Užs4!E70/1000)*Užs4!L70,0)+(IF(Užs4!I70="BESIULIS-2mm",(Užs4!H70/1000)*Užs4!L70,0)+(IF(Užs4!J70="BESIULIS-2mm",(Užs4!H70/1000)*Užs4!L70,0)))))</f>
        <v>0</v>
      </c>
      <c r="AC31" s="93">
        <f>SUM(IF(Užs4!F70="KLIEN-PVC-04mm",(Užs4!E70/1000)*Užs4!L70,0)+(IF(Užs4!G70="KLIEN-PVC-04mm",(Užs4!E70/1000)*Užs4!L70,0)+(IF(Užs4!I70="KLIEN-PVC-04mm",(Užs4!H70/1000)*Užs4!L70,0)+(IF(Užs4!J70="KLIEN-PVC-04mm",(Užs4!H70/1000)*Užs4!L70,0)))))</f>
        <v>0</v>
      </c>
      <c r="AD31" s="93">
        <f>SUM(IF(Užs4!F70="KLIEN-PVC-06mm",(Užs4!E70/1000)*Užs4!L70,0)+(IF(Užs4!G70="KLIEN-PVC-06mm",(Užs4!E70/1000)*Užs4!L70,0)+(IF(Užs4!I70="KLIEN-PVC-06mm",(Užs4!H70/1000)*Užs4!L70,0)+(IF(Užs4!J70="KLIEN-PVC-06mm",(Užs4!H70/1000)*Užs4!L70,0)))))</f>
        <v>0</v>
      </c>
      <c r="AE31" s="93">
        <f>SUM(IF(Užs4!F70="KLIEN-PVC-08mm",(Užs4!E70/1000)*Užs4!L70,0)+(IF(Užs4!G70="KLIEN-PVC-08mm",(Užs4!E70/1000)*Užs4!L70,0)+(IF(Užs4!I70="KLIEN-PVC-08mm",(Užs4!H70/1000)*Užs4!L70,0)+(IF(Užs4!J70="KLIEN-PVC-08mm",(Užs4!H70/1000)*Užs4!L70,0)))))</f>
        <v>0</v>
      </c>
      <c r="AF31" s="93">
        <f>SUM(IF(Užs4!F70="KLIEN-PVC-1mm",(Užs4!E70/1000)*Užs4!L70,0)+(IF(Užs4!G70="KLIEN-PVC-1mm",(Užs4!E70/1000)*Užs4!L70,0)+(IF(Užs4!I70="KLIEN-PVC-1mm",(Užs4!H70/1000)*Užs4!L70,0)+(IF(Užs4!J70="KLIEN-PVC-1mm",(Užs4!H70/1000)*Užs4!L70,0)))))</f>
        <v>0</v>
      </c>
      <c r="AG31" s="93">
        <f>SUM(IF(Užs4!F70="KLIEN-PVC-2mm",(Užs4!E70/1000)*Užs4!L70,0)+(IF(Užs4!G70="KLIEN-PVC-2mm",(Užs4!E70/1000)*Užs4!L70,0)+(IF(Užs4!I70="KLIEN-PVC-2mm",(Užs4!H70/1000)*Užs4!L70,0)+(IF(Užs4!J70="KLIEN-PVC-2mm",(Užs4!H70/1000)*Užs4!L70,0)))))</f>
        <v>0</v>
      </c>
      <c r="AH31" s="93">
        <f>SUM(IF(Užs4!F70="KLIEN-PVC-42/2mm",(Užs4!E70/1000)*Užs4!L70,0)+(IF(Užs4!G70="KLIEN-PVC-42/2mm",(Užs4!E70/1000)*Užs4!L70,0)+(IF(Užs4!I70="KLIEN-PVC-42/2mm",(Užs4!H70/1000)*Užs4!L70,0)+(IF(Užs4!J70="KLIEN-PVC-42/2mm",(Užs4!H70/1000)*Užs4!L70,0)))))</f>
        <v>0</v>
      </c>
      <c r="AI31" s="315">
        <f>SUM(IF(Užs4!F70="KLIEN-BESIUL-08mm",(Užs4!E70/1000)*Užs4!L70,0)+(IF(Užs4!G70="KLIEN-BESIUL-08mm",(Užs4!E70/1000)*Užs4!L70,0)+(IF(Užs4!I70="KLIEN-BESIUL-08mm",(Užs4!H70/1000)*Užs4!L70,0)+(IF(Užs4!J70="KLIEN-BESIUL-08mm",(Užs4!H70/1000)*Užs4!L70,0)))))</f>
        <v>0</v>
      </c>
      <c r="AJ31" s="315">
        <f>SUM(IF(Užs4!F70="KLIEN-BESIUL-1mm",(Užs4!E70/1000)*Užs4!L70,0)+(IF(Užs4!G70="KLIEN-BESIUL-1mm",(Užs4!E70/1000)*Užs4!L70,0)+(IF(Užs4!I70="KLIEN-BESIUL-1mm",(Užs4!H70/1000)*Užs4!L70,0)+(IF(Užs4!J70="KLIEN-BESIUL-1mm",(Užs4!H70/1000)*Užs4!L70,0)))))</f>
        <v>0</v>
      </c>
      <c r="AK31" s="315">
        <f>SUM(IF(Užs4!F70="KLIEN-BESIUL-2mm",(Užs4!E70/1000)*Užs4!L70,0)+(IF(Užs4!G70="KLIEN-BESIUL-2mm",(Užs4!E70/1000)*Užs4!L70,0)+(IF(Užs4!I70="KLIEN-BESIUL-2mm",(Užs4!H70/1000)*Užs4!L70,0)+(IF(Užs4!J70="KLIEN-BESIUL-2mm",(Užs4!H70/1000)*Užs4!L70,0)))))</f>
        <v>0</v>
      </c>
      <c r="AL31" s="94">
        <f>SUM(IF(Užs4!F70="NE-PL-PVC-04mm",(Užs4!E70/1000)*Užs4!L70,0)+(IF(Užs4!G70="NE-PL-PVC-04mm",(Užs4!E70/1000)*Užs4!L70,0)+(IF(Užs4!I70="NE-PL-PVC-04mm",(Užs4!H70/1000)*Užs4!L70,0)+(IF(Užs4!J70="NE-PL-PVC-04mm",(Užs4!H70/1000)*Užs4!L70,0)))))</f>
        <v>0</v>
      </c>
      <c r="AM31" s="94">
        <f>SUM(IF(Užs4!F70="NE-PL-PVC-06mm",(Užs4!E70/1000)*Užs4!L70,0)+(IF(Užs4!G70="NE-PL-PVC-06mm",(Užs4!E70/1000)*Užs4!L70,0)+(IF(Užs4!I70="NE-PL-PVC-06mm",(Užs4!H70/1000)*Užs4!L70,0)+(IF(Užs4!J70="NE-PL-PVC-06mm",(Užs4!H70/1000)*Užs4!L70,0)))))</f>
        <v>0</v>
      </c>
      <c r="AN31" s="94">
        <f>SUM(IF(Užs4!F70="NE-PL-PVC-08mm",(Užs4!E70/1000)*Užs4!L70,0)+(IF(Užs4!G70="NE-PL-PVC-08mm",(Užs4!E70/1000)*Užs4!L70,0)+(IF(Užs4!I70="NE-PL-PVC-08mm",(Užs4!H70/1000)*Užs4!L70,0)+(IF(Užs4!J70="NE-PL-PVC-08mm",(Užs4!H70/1000)*Užs4!L70,0)))))</f>
        <v>0</v>
      </c>
      <c r="AO31" s="94">
        <f>SUM(IF(Užs4!F70="NE-PL-PVC-1mm",(Užs4!E70/1000)*Užs4!L70,0)+(IF(Užs4!G70="NE-PL-PVC-1mm",(Užs4!E70/1000)*Užs4!L70,0)+(IF(Užs4!I70="NE-PL-PVC-1mm",(Užs4!H70/1000)*Užs4!L70,0)+(IF(Užs4!J70="NE-PL-PVC-1mm",(Užs4!H70/1000)*Užs4!L70,0)))))</f>
        <v>0</v>
      </c>
      <c r="AP31" s="94">
        <f>SUM(IF(Užs4!F70="NE-PL-PVC-2mm",(Užs4!E70/1000)*Užs4!L70,0)+(IF(Užs4!G70="NE-PL-PVC-2mm",(Užs4!E70/1000)*Užs4!L70,0)+(IF(Užs4!I70="NE-PL-PVC-2mm",(Užs4!H70/1000)*Užs4!L70,0)+(IF(Užs4!J70="NE-PL-PVC-2mm",(Užs4!H70/1000)*Užs4!L70,0)))))</f>
        <v>0</v>
      </c>
      <c r="AQ31" s="94">
        <f>SUM(IF(Užs4!F70="NE-PL-PVC-42/2mm",(Užs4!E70/1000)*Užs4!L70,0)+(IF(Užs4!G70="NE-PL-PVC-42/2mm",(Užs4!E70/1000)*Užs4!L70,0)+(IF(Užs4!I70="NE-PL-PVC-42/2mm",(Užs4!H70/1000)*Užs4!L70,0)+(IF(Užs4!J70="NE-PL-PVC-42/2mm",(Užs4!H70/1000)*Užs4!L70,0)))))</f>
        <v>0</v>
      </c>
      <c r="AR31" s="79"/>
    </row>
    <row r="32" spans="1:44" ht="16.8">
      <c r="A32" s="79"/>
      <c r="B32" s="233" t="s">
        <v>416</v>
      </c>
      <c r="C32" s="236" t="s">
        <v>441</v>
      </c>
      <c r="D32" s="79"/>
      <c r="E32" s="79"/>
      <c r="F32" s="79"/>
      <c r="G32" s="79"/>
      <c r="H32" s="79"/>
      <c r="I32" s="79"/>
      <c r="J32" s="79"/>
      <c r="K32" s="87">
        <v>31</v>
      </c>
      <c r="L32" s="88">
        <f>Užs4!L71</f>
        <v>0</v>
      </c>
      <c r="M32" s="89">
        <f>(Užs4!E71/1000)*(Užs4!H71/1000)*Užs4!L71</f>
        <v>0</v>
      </c>
      <c r="N32" s="90">
        <f>SUM(IF(Užs4!F71="MEL",(Užs4!E71/1000)*Užs4!L71,0)+(IF(Užs4!G71="MEL",(Užs4!E71/1000)*Užs4!L71,0)+(IF(Užs4!I71="MEL",(Užs4!H71/1000)*Užs4!L71,0)+(IF(Užs4!J71="MEL",(Užs4!H71/1000)*Užs4!L71,0)))))</f>
        <v>0</v>
      </c>
      <c r="O32" s="91">
        <f>SUM(IF(Užs4!F71="MEL-BALTAS",(Užs4!E71/1000)*Užs4!L71,0)+(IF(Užs4!G71="MEL-BALTAS",(Užs4!E71/1000)*Užs4!L71,0)+(IF(Užs4!I71="MEL-BALTAS",(Užs4!H71/1000)*Užs4!L71,0)+(IF(Užs4!J71="MEL-BALTAS",(Užs4!H71/1000)*Užs4!L71,0)))))</f>
        <v>0</v>
      </c>
      <c r="P32" s="91">
        <f>SUM(IF(Užs4!F71="MEL-PILKAS",(Užs4!E71/1000)*Užs4!L71,0)+(IF(Užs4!G71="MEL-PILKAS",(Užs4!E71/1000)*Užs4!L71,0)+(IF(Užs4!I71="MEL-PILKAS",(Užs4!H71/1000)*Užs4!L71,0)+(IF(Užs4!J71="MEL-PILKAS",(Užs4!H71/1000)*Užs4!L71,0)))))</f>
        <v>0</v>
      </c>
      <c r="Q32" s="91">
        <f>SUM(IF(Užs4!F71="MEL-KLIENTO",(Užs4!E71/1000)*Užs4!L71,0)+(IF(Užs4!G71="MEL-KLIENTO",(Užs4!E71/1000)*Užs4!L71,0)+(IF(Užs4!I71="MEL-KLIENTO",(Užs4!H71/1000)*Užs4!L71,0)+(IF(Užs4!J71="MEL-KLIENTO",(Užs4!H71/1000)*Užs4!L71,0)))))</f>
        <v>0</v>
      </c>
      <c r="R32" s="91">
        <f>SUM(IF(Užs4!F71="MEL-NE-PL",(Užs4!E71/1000)*Užs4!L71,0)+(IF(Užs4!G71="MEL-NE-PL",(Užs4!E71/1000)*Užs4!L71,0)+(IF(Užs4!I71="MEL-NE-PL",(Užs4!H71/1000)*Užs4!L71,0)+(IF(Užs4!J71="MEL-NE-PL",(Užs4!H71/1000)*Užs4!L71,0)))))</f>
        <v>0</v>
      </c>
      <c r="S32" s="91">
        <f>SUM(IF(Užs4!F71="MEL-40mm",(Užs4!E71/1000)*Užs4!L71,0)+(IF(Užs4!G71="MEL-40mm",(Užs4!E71/1000)*Užs4!L71,0)+(IF(Užs4!I71="MEL-40mm",(Užs4!H71/1000)*Užs4!L71,0)+(IF(Užs4!J71="MEL-40mm",(Užs4!H71/1000)*Užs4!L71,0)))))</f>
        <v>0</v>
      </c>
      <c r="T32" s="92">
        <f>SUM(IF(Užs4!F71="PVC-04mm",(Užs4!E71/1000)*Užs4!L71,0)+(IF(Užs4!G71="PVC-04mm",(Užs4!E71/1000)*Užs4!L71,0)+(IF(Užs4!I71="PVC-04mm",(Užs4!H71/1000)*Užs4!L71,0)+(IF(Užs4!J71="PVC-04mm",(Užs4!H71/1000)*Užs4!L71,0)))))</f>
        <v>0</v>
      </c>
      <c r="U32" s="92">
        <f>SUM(IF(Užs4!F71="PVC-06mm",(Užs4!E71/1000)*Užs4!L71,0)+(IF(Užs4!G71="PVC-06mm",(Užs4!E71/1000)*Užs4!L71,0)+(IF(Užs4!I71="PVC-06mm",(Užs4!H71/1000)*Užs4!L71,0)+(IF(Užs4!J71="PVC-06mm",(Užs4!H71/1000)*Užs4!L71,0)))))</f>
        <v>0</v>
      </c>
      <c r="V32" s="92">
        <f>SUM(IF(Užs4!F71="PVC-08mm",(Užs4!E71/1000)*Užs4!L71,0)+(IF(Užs4!G71="PVC-08mm",(Užs4!E71/1000)*Užs4!L71,0)+(IF(Užs4!I71="PVC-08mm",(Užs4!H71/1000)*Užs4!L71,0)+(IF(Užs4!J71="PVC-08mm",(Užs4!H71/1000)*Užs4!L71,0)))))</f>
        <v>0</v>
      </c>
      <c r="W32" s="92">
        <f>SUM(IF(Užs4!F71="PVC-1mm",(Užs4!E71/1000)*Užs4!L71,0)+(IF(Užs4!G71="PVC-1mm",(Užs4!E71/1000)*Užs4!L71,0)+(IF(Užs4!I71="PVC-1mm",(Užs4!H71/1000)*Užs4!L71,0)+(IF(Užs4!J71="PVC-1mm",(Užs4!H71/1000)*Užs4!L71,0)))))</f>
        <v>0</v>
      </c>
      <c r="X32" s="92">
        <f>SUM(IF(Užs4!F71="PVC-2mm",(Užs4!E71/1000)*Užs4!L71,0)+(IF(Užs4!G71="PVC-2mm",(Užs4!E71/1000)*Užs4!L71,0)+(IF(Užs4!I71="PVC-2mm",(Užs4!H71/1000)*Užs4!L71,0)+(IF(Užs4!J71="PVC-2mm",(Užs4!H71/1000)*Užs4!L71,0)))))</f>
        <v>0</v>
      </c>
      <c r="Y32" s="92">
        <f>SUM(IF(Užs4!F71="PVC-42/2mm",(Užs4!E71/1000)*Užs4!L71,0)+(IF(Užs4!G71="PVC-42/2mm",(Užs4!E71/1000)*Užs4!L71,0)+(IF(Užs4!I71="PVC-42/2mm",(Užs4!H71/1000)*Užs4!L71,0)+(IF(Užs4!J71="PVC-42/2mm",(Užs4!H71/1000)*Užs4!L71,0)))))</f>
        <v>0</v>
      </c>
      <c r="Z32" s="313">
        <f>SUM(IF(Užs4!F71="BESIULIS-08mm",(Užs4!E71/1000)*Užs4!L71,0)+(IF(Užs4!G71="BESIULIS-08mm",(Užs4!E71/1000)*Užs4!L71,0)+(IF(Užs4!I71="BESIULIS-08mm",(Užs4!H71/1000)*Užs4!L71,0)+(IF(Užs4!J71="BESIULIS-08mm",(Užs4!H71/1000)*Užs4!L71,0)))))</f>
        <v>0</v>
      </c>
      <c r="AA32" s="313">
        <f>SUM(IF(Užs4!F71="BESIULIS-1mm",(Užs4!E71/1000)*Užs4!L71,0)+(IF(Užs4!G71="BESIULIS-1mm",(Užs4!E71/1000)*Užs4!L71,0)+(IF(Užs4!I71="BESIULIS-1mm",(Užs4!H71/1000)*Užs4!L71,0)+(IF(Užs4!J71="BESIULIS-1mm",(Užs4!H71/1000)*Užs4!L71,0)))))</f>
        <v>0</v>
      </c>
      <c r="AB32" s="313">
        <f>SUM(IF(Užs4!F71="BESIULIS-2mm",(Užs4!E71/1000)*Užs4!L71,0)+(IF(Užs4!G71="BESIULIS-2mm",(Užs4!E71/1000)*Užs4!L71,0)+(IF(Užs4!I71="BESIULIS-2mm",(Užs4!H71/1000)*Užs4!L71,0)+(IF(Užs4!J71="BESIULIS-2mm",(Užs4!H71/1000)*Užs4!L71,0)))))</f>
        <v>0</v>
      </c>
      <c r="AC32" s="93">
        <f>SUM(IF(Užs4!F71="KLIEN-PVC-04mm",(Užs4!E71/1000)*Užs4!L71,0)+(IF(Užs4!G71="KLIEN-PVC-04mm",(Užs4!E71/1000)*Užs4!L71,0)+(IF(Užs4!I71="KLIEN-PVC-04mm",(Užs4!H71/1000)*Užs4!L71,0)+(IF(Užs4!J71="KLIEN-PVC-04mm",(Užs4!H71/1000)*Užs4!L71,0)))))</f>
        <v>0</v>
      </c>
      <c r="AD32" s="93">
        <f>SUM(IF(Užs4!F71="KLIEN-PVC-06mm",(Užs4!E71/1000)*Užs4!L71,0)+(IF(Užs4!G71="KLIEN-PVC-06mm",(Užs4!E71/1000)*Užs4!L71,0)+(IF(Užs4!I71="KLIEN-PVC-06mm",(Užs4!H71/1000)*Užs4!L71,0)+(IF(Užs4!J71="KLIEN-PVC-06mm",(Užs4!H71/1000)*Užs4!L71,0)))))</f>
        <v>0</v>
      </c>
      <c r="AE32" s="93">
        <f>SUM(IF(Užs4!F71="KLIEN-PVC-08mm",(Užs4!E71/1000)*Užs4!L71,0)+(IF(Užs4!G71="KLIEN-PVC-08mm",(Užs4!E71/1000)*Užs4!L71,0)+(IF(Užs4!I71="KLIEN-PVC-08mm",(Užs4!H71/1000)*Užs4!L71,0)+(IF(Užs4!J71="KLIEN-PVC-08mm",(Užs4!H71/1000)*Užs4!L71,0)))))</f>
        <v>0</v>
      </c>
      <c r="AF32" s="93">
        <f>SUM(IF(Užs4!F71="KLIEN-PVC-1mm",(Užs4!E71/1000)*Užs4!L71,0)+(IF(Užs4!G71="KLIEN-PVC-1mm",(Užs4!E71/1000)*Užs4!L71,0)+(IF(Užs4!I71="KLIEN-PVC-1mm",(Užs4!H71/1000)*Užs4!L71,0)+(IF(Užs4!J71="KLIEN-PVC-1mm",(Užs4!H71/1000)*Užs4!L71,0)))))</f>
        <v>0</v>
      </c>
      <c r="AG32" s="93">
        <f>SUM(IF(Užs4!F71="KLIEN-PVC-2mm",(Užs4!E71/1000)*Užs4!L71,0)+(IF(Užs4!G71="KLIEN-PVC-2mm",(Užs4!E71/1000)*Užs4!L71,0)+(IF(Užs4!I71="KLIEN-PVC-2mm",(Užs4!H71/1000)*Užs4!L71,0)+(IF(Užs4!J71="KLIEN-PVC-2mm",(Užs4!H71/1000)*Užs4!L71,0)))))</f>
        <v>0</v>
      </c>
      <c r="AH32" s="93">
        <f>SUM(IF(Užs4!F71="KLIEN-PVC-42/2mm",(Užs4!E71/1000)*Užs4!L71,0)+(IF(Užs4!G71="KLIEN-PVC-42/2mm",(Užs4!E71/1000)*Užs4!L71,0)+(IF(Užs4!I71="KLIEN-PVC-42/2mm",(Užs4!H71/1000)*Užs4!L71,0)+(IF(Užs4!J71="KLIEN-PVC-42/2mm",(Užs4!H71/1000)*Užs4!L71,0)))))</f>
        <v>0</v>
      </c>
      <c r="AI32" s="315">
        <f>SUM(IF(Užs4!F71="KLIEN-BESIUL-08mm",(Užs4!E71/1000)*Užs4!L71,0)+(IF(Užs4!G71="KLIEN-BESIUL-08mm",(Užs4!E71/1000)*Užs4!L71,0)+(IF(Užs4!I71="KLIEN-BESIUL-08mm",(Užs4!H71/1000)*Užs4!L71,0)+(IF(Užs4!J71="KLIEN-BESIUL-08mm",(Užs4!H71/1000)*Užs4!L71,0)))))</f>
        <v>0</v>
      </c>
      <c r="AJ32" s="315">
        <f>SUM(IF(Užs4!F71="KLIEN-BESIUL-1mm",(Užs4!E71/1000)*Užs4!L71,0)+(IF(Užs4!G71="KLIEN-BESIUL-1mm",(Užs4!E71/1000)*Užs4!L71,0)+(IF(Užs4!I71="KLIEN-BESIUL-1mm",(Užs4!H71/1000)*Užs4!L71,0)+(IF(Užs4!J71="KLIEN-BESIUL-1mm",(Užs4!H71/1000)*Užs4!L71,0)))))</f>
        <v>0</v>
      </c>
      <c r="AK32" s="315">
        <f>SUM(IF(Užs4!F71="KLIEN-BESIUL-2mm",(Užs4!E71/1000)*Užs4!L71,0)+(IF(Užs4!G71="KLIEN-BESIUL-2mm",(Užs4!E71/1000)*Užs4!L71,0)+(IF(Užs4!I71="KLIEN-BESIUL-2mm",(Užs4!H71/1000)*Užs4!L71,0)+(IF(Užs4!J71="KLIEN-BESIUL-2mm",(Užs4!H71/1000)*Užs4!L71,0)))))</f>
        <v>0</v>
      </c>
      <c r="AL32" s="94">
        <f>SUM(IF(Užs4!F71="NE-PL-PVC-04mm",(Užs4!E71/1000)*Užs4!L71,0)+(IF(Užs4!G71="NE-PL-PVC-04mm",(Užs4!E71/1000)*Užs4!L71,0)+(IF(Užs4!I71="NE-PL-PVC-04mm",(Užs4!H71/1000)*Užs4!L71,0)+(IF(Užs4!J71="NE-PL-PVC-04mm",(Užs4!H71/1000)*Užs4!L71,0)))))</f>
        <v>0</v>
      </c>
      <c r="AM32" s="94">
        <f>SUM(IF(Užs4!F71="NE-PL-PVC-06mm",(Užs4!E71/1000)*Užs4!L71,0)+(IF(Užs4!G71="NE-PL-PVC-06mm",(Užs4!E71/1000)*Užs4!L71,0)+(IF(Užs4!I71="NE-PL-PVC-06mm",(Užs4!H71/1000)*Užs4!L71,0)+(IF(Užs4!J71="NE-PL-PVC-06mm",(Užs4!H71/1000)*Užs4!L71,0)))))</f>
        <v>0</v>
      </c>
      <c r="AN32" s="94">
        <f>SUM(IF(Užs4!F71="NE-PL-PVC-08mm",(Užs4!E71/1000)*Užs4!L71,0)+(IF(Užs4!G71="NE-PL-PVC-08mm",(Užs4!E71/1000)*Užs4!L71,0)+(IF(Užs4!I71="NE-PL-PVC-08mm",(Užs4!H71/1000)*Užs4!L71,0)+(IF(Užs4!J71="NE-PL-PVC-08mm",(Užs4!H71/1000)*Užs4!L71,0)))))</f>
        <v>0</v>
      </c>
      <c r="AO32" s="94">
        <f>SUM(IF(Užs4!F71="NE-PL-PVC-1mm",(Užs4!E71/1000)*Užs4!L71,0)+(IF(Užs4!G71="NE-PL-PVC-1mm",(Užs4!E71/1000)*Užs4!L71,0)+(IF(Užs4!I71="NE-PL-PVC-1mm",(Užs4!H71/1000)*Užs4!L71,0)+(IF(Užs4!J71="NE-PL-PVC-1mm",(Užs4!H71/1000)*Užs4!L71,0)))))</f>
        <v>0</v>
      </c>
      <c r="AP32" s="94">
        <f>SUM(IF(Užs4!F71="NE-PL-PVC-2mm",(Užs4!E71/1000)*Užs4!L71,0)+(IF(Užs4!G71="NE-PL-PVC-2mm",(Užs4!E71/1000)*Užs4!L71,0)+(IF(Užs4!I71="NE-PL-PVC-2mm",(Užs4!H71/1000)*Užs4!L71,0)+(IF(Užs4!J71="NE-PL-PVC-2mm",(Užs4!H71/1000)*Užs4!L71,0)))))</f>
        <v>0</v>
      </c>
      <c r="AQ32" s="94">
        <f>SUM(IF(Užs4!F71="NE-PL-PVC-42/2mm",(Užs4!E71/1000)*Užs4!L71,0)+(IF(Užs4!G71="NE-PL-PVC-42/2mm",(Užs4!E71/1000)*Užs4!L71,0)+(IF(Užs4!I71="NE-PL-PVC-42/2mm",(Užs4!H71/1000)*Užs4!L71,0)+(IF(Užs4!J71="NE-PL-PVC-42/2mm",(Užs4!H71/1000)*Užs4!L71,0)))))</f>
        <v>0</v>
      </c>
      <c r="AR32" s="79"/>
    </row>
    <row r="33" spans="1:44" ht="16.8">
      <c r="A33" s="79"/>
      <c r="B33" s="233" t="s">
        <v>417</v>
      </c>
      <c r="C33" s="236" t="s">
        <v>442</v>
      </c>
      <c r="D33" s="79"/>
      <c r="E33" s="79"/>
      <c r="F33" s="79"/>
      <c r="G33" s="79"/>
      <c r="H33" s="79"/>
      <c r="I33" s="79"/>
      <c r="J33" s="79"/>
      <c r="K33" s="87">
        <v>32</v>
      </c>
      <c r="L33" s="88">
        <f>Užs4!L72</f>
        <v>0</v>
      </c>
      <c r="M33" s="89">
        <f>(Užs4!E72/1000)*(Užs4!H72/1000)*Užs4!L72</f>
        <v>0</v>
      </c>
      <c r="N33" s="90">
        <f>SUM(IF(Užs4!F72="MEL",(Užs4!E72/1000)*Užs4!L72,0)+(IF(Užs4!G72="MEL",(Užs4!E72/1000)*Užs4!L72,0)+(IF(Užs4!I72="MEL",(Užs4!H72/1000)*Užs4!L72,0)+(IF(Užs4!J72="MEL",(Užs4!H72/1000)*Užs4!L72,0)))))</f>
        <v>0</v>
      </c>
      <c r="O33" s="91">
        <f>SUM(IF(Užs4!F72="MEL-BALTAS",(Užs4!E72/1000)*Užs4!L72,0)+(IF(Užs4!G72="MEL-BALTAS",(Užs4!E72/1000)*Užs4!L72,0)+(IF(Užs4!I72="MEL-BALTAS",(Užs4!H72/1000)*Užs4!L72,0)+(IF(Užs4!J72="MEL-BALTAS",(Užs4!H72/1000)*Užs4!L72,0)))))</f>
        <v>0</v>
      </c>
      <c r="P33" s="91">
        <f>SUM(IF(Užs4!F72="MEL-PILKAS",(Užs4!E72/1000)*Užs4!L72,0)+(IF(Užs4!G72="MEL-PILKAS",(Užs4!E72/1000)*Užs4!L72,0)+(IF(Užs4!I72="MEL-PILKAS",(Užs4!H72/1000)*Užs4!L72,0)+(IF(Užs4!J72="MEL-PILKAS",(Užs4!H72/1000)*Užs4!L72,0)))))</f>
        <v>0</v>
      </c>
      <c r="Q33" s="91">
        <f>SUM(IF(Užs4!F72="MEL-KLIENTO",(Užs4!E72/1000)*Užs4!L72,0)+(IF(Užs4!G72="MEL-KLIENTO",(Užs4!E72/1000)*Užs4!L72,0)+(IF(Užs4!I72="MEL-KLIENTO",(Užs4!H72/1000)*Užs4!L72,0)+(IF(Užs4!J72="MEL-KLIENTO",(Užs4!H72/1000)*Užs4!L72,0)))))</f>
        <v>0</v>
      </c>
      <c r="R33" s="91">
        <f>SUM(IF(Užs4!F72="MEL-NE-PL",(Užs4!E72/1000)*Užs4!L72,0)+(IF(Užs4!G72="MEL-NE-PL",(Užs4!E72/1000)*Užs4!L72,0)+(IF(Užs4!I72="MEL-NE-PL",(Užs4!H72/1000)*Užs4!L72,0)+(IF(Užs4!J72="MEL-NE-PL",(Užs4!H72/1000)*Užs4!L72,0)))))</f>
        <v>0</v>
      </c>
      <c r="S33" s="91">
        <f>SUM(IF(Užs4!F72="MEL-40mm",(Užs4!E72/1000)*Užs4!L72,0)+(IF(Užs4!G72="MEL-40mm",(Užs4!E72/1000)*Užs4!L72,0)+(IF(Užs4!I72="MEL-40mm",(Užs4!H72/1000)*Užs4!L72,0)+(IF(Užs4!J72="MEL-40mm",(Užs4!H72/1000)*Užs4!L72,0)))))</f>
        <v>0</v>
      </c>
      <c r="T33" s="92">
        <f>SUM(IF(Užs4!F72="PVC-04mm",(Užs4!E72/1000)*Užs4!L72,0)+(IF(Užs4!G72="PVC-04mm",(Užs4!E72/1000)*Užs4!L72,0)+(IF(Užs4!I72="PVC-04mm",(Užs4!H72/1000)*Užs4!L72,0)+(IF(Užs4!J72="PVC-04mm",(Užs4!H72/1000)*Užs4!L72,0)))))</f>
        <v>0</v>
      </c>
      <c r="U33" s="92">
        <f>SUM(IF(Užs4!F72="PVC-06mm",(Užs4!E72/1000)*Užs4!L72,0)+(IF(Užs4!G72="PVC-06mm",(Užs4!E72/1000)*Užs4!L72,0)+(IF(Užs4!I72="PVC-06mm",(Užs4!H72/1000)*Užs4!L72,0)+(IF(Užs4!J72="PVC-06mm",(Užs4!H72/1000)*Užs4!L72,0)))))</f>
        <v>0</v>
      </c>
      <c r="V33" s="92">
        <f>SUM(IF(Užs4!F72="PVC-08mm",(Užs4!E72/1000)*Užs4!L72,0)+(IF(Užs4!G72="PVC-08mm",(Užs4!E72/1000)*Užs4!L72,0)+(IF(Užs4!I72="PVC-08mm",(Užs4!H72/1000)*Užs4!L72,0)+(IF(Užs4!J72="PVC-08mm",(Užs4!H72/1000)*Užs4!L72,0)))))</f>
        <v>0</v>
      </c>
      <c r="W33" s="92">
        <f>SUM(IF(Užs4!F72="PVC-1mm",(Užs4!E72/1000)*Užs4!L72,0)+(IF(Užs4!G72="PVC-1mm",(Užs4!E72/1000)*Užs4!L72,0)+(IF(Užs4!I72="PVC-1mm",(Užs4!H72/1000)*Užs4!L72,0)+(IF(Užs4!J72="PVC-1mm",(Užs4!H72/1000)*Užs4!L72,0)))))</f>
        <v>0</v>
      </c>
      <c r="X33" s="92">
        <f>SUM(IF(Užs4!F72="PVC-2mm",(Užs4!E72/1000)*Užs4!L72,0)+(IF(Užs4!G72="PVC-2mm",(Užs4!E72/1000)*Užs4!L72,0)+(IF(Užs4!I72="PVC-2mm",(Užs4!H72/1000)*Užs4!L72,0)+(IF(Užs4!J72="PVC-2mm",(Užs4!H72/1000)*Užs4!L72,0)))))</f>
        <v>0</v>
      </c>
      <c r="Y33" s="92">
        <f>SUM(IF(Užs4!F72="PVC-42/2mm",(Užs4!E72/1000)*Užs4!L72,0)+(IF(Užs4!G72="PVC-42/2mm",(Užs4!E72/1000)*Užs4!L72,0)+(IF(Užs4!I72="PVC-42/2mm",(Užs4!H72/1000)*Užs4!L72,0)+(IF(Užs4!J72="PVC-42/2mm",(Užs4!H72/1000)*Užs4!L72,0)))))</f>
        <v>0</v>
      </c>
      <c r="Z33" s="313">
        <f>SUM(IF(Užs4!F72="BESIULIS-08mm",(Užs4!E72/1000)*Užs4!L72,0)+(IF(Užs4!G72="BESIULIS-08mm",(Užs4!E72/1000)*Užs4!L72,0)+(IF(Užs4!I72="BESIULIS-08mm",(Užs4!H72/1000)*Užs4!L72,0)+(IF(Užs4!J72="BESIULIS-08mm",(Užs4!H72/1000)*Užs4!L72,0)))))</f>
        <v>0</v>
      </c>
      <c r="AA33" s="313">
        <f>SUM(IF(Užs4!F72="BESIULIS-1mm",(Užs4!E72/1000)*Užs4!L72,0)+(IF(Užs4!G72="BESIULIS-1mm",(Užs4!E72/1000)*Užs4!L72,0)+(IF(Užs4!I72="BESIULIS-1mm",(Užs4!H72/1000)*Užs4!L72,0)+(IF(Užs4!J72="BESIULIS-1mm",(Užs4!H72/1000)*Užs4!L72,0)))))</f>
        <v>0</v>
      </c>
      <c r="AB33" s="313">
        <f>SUM(IF(Užs4!F72="BESIULIS-2mm",(Užs4!E72/1000)*Užs4!L72,0)+(IF(Užs4!G72="BESIULIS-2mm",(Užs4!E72/1000)*Užs4!L72,0)+(IF(Užs4!I72="BESIULIS-2mm",(Užs4!H72/1000)*Užs4!L72,0)+(IF(Užs4!J72="BESIULIS-2mm",(Užs4!H72/1000)*Užs4!L72,0)))))</f>
        <v>0</v>
      </c>
      <c r="AC33" s="93">
        <f>SUM(IF(Užs4!F72="KLIEN-PVC-04mm",(Užs4!E72/1000)*Užs4!L72,0)+(IF(Užs4!G72="KLIEN-PVC-04mm",(Užs4!E72/1000)*Užs4!L72,0)+(IF(Užs4!I72="KLIEN-PVC-04mm",(Užs4!H72/1000)*Užs4!L72,0)+(IF(Užs4!J72="KLIEN-PVC-04mm",(Užs4!H72/1000)*Užs4!L72,0)))))</f>
        <v>0</v>
      </c>
      <c r="AD33" s="93">
        <f>SUM(IF(Užs4!F72="KLIEN-PVC-06mm",(Užs4!E72/1000)*Užs4!L72,0)+(IF(Užs4!G72="KLIEN-PVC-06mm",(Užs4!E72/1000)*Užs4!L72,0)+(IF(Užs4!I72="KLIEN-PVC-06mm",(Užs4!H72/1000)*Užs4!L72,0)+(IF(Užs4!J72="KLIEN-PVC-06mm",(Užs4!H72/1000)*Užs4!L72,0)))))</f>
        <v>0</v>
      </c>
      <c r="AE33" s="93">
        <f>SUM(IF(Užs4!F72="KLIEN-PVC-08mm",(Užs4!E72/1000)*Užs4!L72,0)+(IF(Užs4!G72="KLIEN-PVC-08mm",(Užs4!E72/1000)*Užs4!L72,0)+(IF(Užs4!I72="KLIEN-PVC-08mm",(Užs4!H72/1000)*Užs4!L72,0)+(IF(Užs4!J72="KLIEN-PVC-08mm",(Užs4!H72/1000)*Užs4!L72,0)))))</f>
        <v>0</v>
      </c>
      <c r="AF33" s="93">
        <f>SUM(IF(Užs4!F72="KLIEN-PVC-1mm",(Užs4!E72/1000)*Užs4!L72,0)+(IF(Užs4!G72="KLIEN-PVC-1mm",(Užs4!E72/1000)*Užs4!L72,0)+(IF(Užs4!I72="KLIEN-PVC-1mm",(Užs4!H72/1000)*Užs4!L72,0)+(IF(Užs4!J72="KLIEN-PVC-1mm",(Užs4!H72/1000)*Užs4!L72,0)))))</f>
        <v>0</v>
      </c>
      <c r="AG33" s="93">
        <f>SUM(IF(Užs4!F72="KLIEN-PVC-2mm",(Užs4!E72/1000)*Užs4!L72,0)+(IF(Užs4!G72="KLIEN-PVC-2mm",(Užs4!E72/1000)*Užs4!L72,0)+(IF(Užs4!I72="KLIEN-PVC-2mm",(Užs4!H72/1000)*Užs4!L72,0)+(IF(Užs4!J72="KLIEN-PVC-2mm",(Užs4!H72/1000)*Užs4!L72,0)))))</f>
        <v>0</v>
      </c>
      <c r="AH33" s="93">
        <f>SUM(IF(Užs4!F72="KLIEN-PVC-42/2mm",(Užs4!E72/1000)*Užs4!L72,0)+(IF(Užs4!G72="KLIEN-PVC-42/2mm",(Užs4!E72/1000)*Užs4!L72,0)+(IF(Užs4!I72="KLIEN-PVC-42/2mm",(Užs4!H72/1000)*Užs4!L72,0)+(IF(Užs4!J72="KLIEN-PVC-42/2mm",(Užs4!H72/1000)*Užs4!L72,0)))))</f>
        <v>0</v>
      </c>
      <c r="AI33" s="315">
        <f>SUM(IF(Užs4!F72="KLIEN-BESIUL-08mm",(Užs4!E72/1000)*Užs4!L72,0)+(IF(Užs4!G72="KLIEN-BESIUL-08mm",(Užs4!E72/1000)*Užs4!L72,0)+(IF(Užs4!I72="KLIEN-BESIUL-08mm",(Užs4!H72/1000)*Užs4!L72,0)+(IF(Užs4!J72="KLIEN-BESIUL-08mm",(Užs4!H72/1000)*Užs4!L72,0)))))</f>
        <v>0</v>
      </c>
      <c r="AJ33" s="315">
        <f>SUM(IF(Užs4!F72="KLIEN-BESIUL-1mm",(Užs4!E72/1000)*Užs4!L72,0)+(IF(Užs4!G72="KLIEN-BESIUL-1mm",(Užs4!E72/1000)*Užs4!L72,0)+(IF(Užs4!I72="KLIEN-BESIUL-1mm",(Užs4!H72/1000)*Užs4!L72,0)+(IF(Užs4!J72="KLIEN-BESIUL-1mm",(Užs4!H72/1000)*Užs4!L72,0)))))</f>
        <v>0</v>
      </c>
      <c r="AK33" s="315">
        <f>SUM(IF(Užs4!F72="KLIEN-BESIUL-2mm",(Užs4!E72/1000)*Užs4!L72,0)+(IF(Užs4!G72="KLIEN-BESIUL-2mm",(Užs4!E72/1000)*Užs4!L72,0)+(IF(Užs4!I72="KLIEN-BESIUL-2mm",(Užs4!H72/1000)*Užs4!L72,0)+(IF(Užs4!J72="KLIEN-BESIUL-2mm",(Užs4!H72/1000)*Užs4!L72,0)))))</f>
        <v>0</v>
      </c>
      <c r="AL33" s="94">
        <f>SUM(IF(Užs4!F72="NE-PL-PVC-04mm",(Užs4!E72/1000)*Užs4!L72,0)+(IF(Užs4!G72="NE-PL-PVC-04mm",(Užs4!E72/1000)*Užs4!L72,0)+(IF(Užs4!I72="NE-PL-PVC-04mm",(Užs4!H72/1000)*Užs4!L72,0)+(IF(Užs4!J72="NE-PL-PVC-04mm",(Užs4!H72/1000)*Užs4!L72,0)))))</f>
        <v>0</v>
      </c>
      <c r="AM33" s="94">
        <f>SUM(IF(Užs4!F72="NE-PL-PVC-06mm",(Užs4!E72/1000)*Užs4!L72,0)+(IF(Užs4!G72="NE-PL-PVC-06mm",(Užs4!E72/1000)*Užs4!L72,0)+(IF(Užs4!I72="NE-PL-PVC-06mm",(Užs4!H72/1000)*Užs4!L72,0)+(IF(Užs4!J72="NE-PL-PVC-06mm",(Užs4!H72/1000)*Užs4!L72,0)))))</f>
        <v>0</v>
      </c>
      <c r="AN33" s="94">
        <f>SUM(IF(Užs4!F72="NE-PL-PVC-08mm",(Užs4!E72/1000)*Užs4!L72,0)+(IF(Užs4!G72="NE-PL-PVC-08mm",(Užs4!E72/1000)*Užs4!L72,0)+(IF(Užs4!I72="NE-PL-PVC-08mm",(Užs4!H72/1000)*Užs4!L72,0)+(IF(Užs4!J72="NE-PL-PVC-08mm",(Užs4!H72/1000)*Užs4!L72,0)))))</f>
        <v>0</v>
      </c>
      <c r="AO33" s="94">
        <f>SUM(IF(Užs4!F72="NE-PL-PVC-1mm",(Užs4!E72/1000)*Užs4!L72,0)+(IF(Užs4!G72="NE-PL-PVC-1mm",(Užs4!E72/1000)*Užs4!L72,0)+(IF(Užs4!I72="NE-PL-PVC-1mm",(Užs4!H72/1000)*Užs4!L72,0)+(IF(Užs4!J72="NE-PL-PVC-1mm",(Užs4!H72/1000)*Užs4!L72,0)))))</f>
        <v>0</v>
      </c>
      <c r="AP33" s="94">
        <f>SUM(IF(Užs4!F72="NE-PL-PVC-2mm",(Užs4!E72/1000)*Užs4!L72,0)+(IF(Užs4!G72="NE-PL-PVC-2mm",(Užs4!E72/1000)*Užs4!L72,0)+(IF(Užs4!I72="NE-PL-PVC-2mm",(Užs4!H72/1000)*Užs4!L72,0)+(IF(Užs4!J72="NE-PL-PVC-2mm",(Užs4!H72/1000)*Užs4!L72,0)))))</f>
        <v>0</v>
      </c>
      <c r="AQ33" s="94">
        <f>SUM(IF(Užs4!F72="NE-PL-PVC-42/2mm",(Užs4!E72/1000)*Užs4!L72,0)+(IF(Užs4!G72="NE-PL-PVC-42/2mm",(Užs4!E72/1000)*Užs4!L72,0)+(IF(Užs4!I72="NE-PL-PVC-42/2mm",(Užs4!H72/1000)*Užs4!L72,0)+(IF(Užs4!J72="NE-PL-PVC-42/2mm",(Užs4!H72/1000)*Užs4!L72,0)))))</f>
        <v>0</v>
      </c>
      <c r="AR33" s="79"/>
    </row>
    <row r="34" spans="1:44" ht="16.8">
      <c r="A34" s="79"/>
      <c r="B34" s="233" t="s">
        <v>418</v>
      </c>
      <c r="C34" s="236" t="s">
        <v>443</v>
      </c>
      <c r="D34" s="79"/>
      <c r="E34" s="79"/>
      <c r="F34" s="79"/>
      <c r="G34" s="79"/>
      <c r="H34" s="79"/>
      <c r="I34" s="79"/>
      <c r="J34" s="79"/>
      <c r="K34" s="87">
        <v>33</v>
      </c>
      <c r="L34" s="88">
        <f>Užs4!L73</f>
        <v>0</v>
      </c>
      <c r="M34" s="89">
        <f>(Užs4!E73/1000)*(Užs4!H73/1000)*Užs4!L73</f>
        <v>0</v>
      </c>
      <c r="N34" s="90">
        <f>SUM(IF(Užs4!F73="MEL",(Užs4!E73/1000)*Užs4!L73,0)+(IF(Užs4!G73="MEL",(Užs4!E73/1000)*Užs4!L73,0)+(IF(Užs4!I73="MEL",(Užs4!H73/1000)*Užs4!L73,0)+(IF(Užs4!J73="MEL",(Užs4!H73/1000)*Užs4!L73,0)))))</f>
        <v>0</v>
      </c>
      <c r="O34" s="91">
        <f>SUM(IF(Užs4!F73="MEL-BALTAS",(Užs4!E73/1000)*Užs4!L73,0)+(IF(Užs4!G73="MEL-BALTAS",(Užs4!E73/1000)*Užs4!L73,0)+(IF(Užs4!I73="MEL-BALTAS",(Užs4!H73/1000)*Užs4!L73,0)+(IF(Užs4!J73="MEL-BALTAS",(Užs4!H73/1000)*Užs4!L73,0)))))</f>
        <v>0</v>
      </c>
      <c r="P34" s="91">
        <f>SUM(IF(Užs4!F73="MEL-PILKAS",(Užs4!E73/1000)*Užs4!L73,0)+(IF(Užs4!G73="MEL-PILKAS",(Užs4!E73/1000)*Užs4!L73,0)+(IF(Užs4!I73="MEL-PILKAS",(Užs4!H73/1000)*Užs4!L73,0)+(IF(Užs4!J73="MEL-PILKAS",(Užs4!H73/1000)*Užs4!L73,0)))))</f>
        <v>0</v>
      </c>
      <c r="Q34" s="91">
        <f>SUM(IF(Užs4!F73="MEL-KLIENTO",(Užs4!E73/1000)*Užs4!L73,0)+(IF(Užs4!G73="MEL-KLIENTO",(Užs4!E73/1000)*Užs4!L73,0)+(IF(Užs4!I73="MEL-KLIENTO",(Užs4!H73/1000)*Užs4!L73,0)+(IF(Užs4!J73="MEL-KLIENTO",(Užs4!H73/1000)*Užs4!L73,0)))))</f>
        <v>0</v>
      </c>
      <c r="R34" s="91">
        <f>SUM(IF(Užs4!F73="MEL-NE-PL",(Užs4!E73/1000)*Užs4!L73,0)+(IF(Užs4!G73="MEL-NE-PL",(Užs4!E73/1000)*Užs4!L73,0)+(IF(Užs4!I73="MEL-NE-PL",(Užs4!H73/1000)*Užs4!L73,0)+(IF(Užs4!J73="MEL-NE-PL",(Užs4!H73/1000)*Užs4!L73,0)))))</f>
        <v>0</v>
      </c>
      <c r="S34" s="91">
        <f>SUM(IF(Užs4!F73="MEL-40mm",(Užs4!E73/1000)*Užs4!L73,0)+(IF(Užs4!G73="MEL-40mm",(Užs4!E73/1000)*Užs4!L73,0)+(IF(Užs4!I73="MEL-40mm",(Užs4!H73/1000)*Užs4!L73,0)+(IF(Užs4!J73="MEL-40mm",(Užs4!H73/1000)*Užs4!L73,0)))))</f>
        <v>0</v>
      </c>
      <c r="T34" s="92">
        <f>SUM(IF(Užs4!F73="PVC-04mm",(Užs4!E73/1000)*Užs4!L73,0)+(IF(Užs4!G73="PVC-04mm",(Užs4!E73/1000)*Užs4!L73,0)+(IF(Užs4!I73="PVC-04mm",(Užs4!H73/1000)*Užs4!L73,0)+(IF(Užs4!J73="PVC-04mm",(Užs4!H73/1000)*Užs4!L73,0)))))</f>
        <v>0</v>
      </c>
      <c r="U34" s="92">
        <f>SUM(IF(Užs4!F73="PVC-06mm",(Užs4!E73/1000)*Užs4!L73,0)+(IF(Užs4!G73="PVC-06mm",(Užs4!E73/1000)*Užs4!L73,0)+(IF(Užs4!I73="PVC-06mm",(Užs4!H73/1000)*Užs4!L73,0)+(IF(Užs4!J73="PVC-06mm",(Užs4!H73/1000)*Užs4!L73,0)))))</f>
        <v>0</v>
      </c>
      <c r="V34" s="92">
        <f>SUM(IF(Užs4!F73="PVC-08mm",(Užs4!E73/1000)*Užs4!L73,0)+(IF(Užs4!G73="PVC-08mm",(Užs4!E73/1000)*Užs4!L73,0)+(IF(Užs4!I73="PVC-08mm",(Užs4!H73/1000)*Užs4!L73,0)+(IF(Užs4!J73="PVC-08mm",(Užs4!H73/1000)*Užs4!L73,0)))))</f>
        <v>0</v>
      </c>
      <c r="W34" s="92">
        <f>SUM(IF(Užs4!F73="PVC-1mm",(Užs4!E73/1000)*Užs4!L73,0)+(IF(Užs4!G73="PVC-1mm",(Užs4!E73/1000)*Užs4!L73,0)+(IF(Užs4!I73="PVC-1mm",(Užs4!H73/1000)*Užs4!L73,0)+(IF(Užs4!J73="PVC-1mm",(Užs4!H73/1000)*Užs4!L73,0)))))</f>
        <v>0</v>
      </c>
      <c r="X34" s="92">
        <f>SUM(IF(Užs4!F73="PVC-2mm",(Užs4!E73/1000)*Užs4!L73,0)+(IF(Užs4!G73="PVC-2mm",(Užs4!E73/1000)*Užs4!L73,0)+(IF(Užs4!I73="PVC-2mm",(Užs4!H73/1000)*Užs4!L73,0)+(IF(Užs4!J73="PVC-2mm",(Užs4!H73/1000)*Užs4!L73,0)))))</f>
        <v>0</v>
      </c>
      <c r="Y34" s="92">
        <f>SUM(IF(Užs4!F73="PVC-42/2mm",(Užs4!E73/1000)*Užs4!L73,0)+(IF(Užs4!G73="PVC-42/2mm",(Užs4!E73/1000)*Užs4!L73,0)+(IF(Užs4!I73="PVC-42/2mm",(Užs4!H73/1000)*Užs4!L73,0)+(IF(Užs4!J73="PVC-42/2mm",(Užs4!H73/1000)*Užs4!L73,0)))))</f>
        <v>0</v>
      </c>
      <c r="Z34" s="313">
        <f>SUM(IF(Užs4!F73="BESIULIS-08mm",(Užs4!E73/1000)*Užs4!L73,0)+(IF(Užs4!G73="BESIULIS-08mm",(Užs4!E73/1000)*Užs4!L73,0)+(IF(Užs4!I73="BESIULIS-08mm",(Užs4!H73/1000)*Užs4!L73,0)+(IF(Užs4!J73="BESIULIS-08mm",(Užs4!H73/1000)*Užs4!L73,0)))))</f>
        <v>0</v>
      </c>
      <c r="AA34" s="313">
        <f>SUM(IF(Užs4!F73="BESIULIS-1mm",(Užs4!E73/1000)*Užs4!L73,0)+(IF(Užs4!G73="BESIULIS-1mm",(Užs4!E73/1000)*Užs4!L73,0)+(IF(Užs4!I73="BESIULIS-1mm",(Užs4!H73/1000)*Užs4!L73,0)+(IF(Užs4!J73="BESIULIS-1mm",(Užs4!H73/1000)*Užs4!L73,0)))))</f>
        <v>0</v>
      </c>
      <c r="AB34" s="313">
        <f>SUM(IF(Užs4!F73="BESIULIS-2mm",(Užs4!E73/1000)*Užs4!L73,0)+(IF(Užs4!G73="BESIULIS-2mm",(Užs4!E73/1000)*Užs4!L73,0)+(IF(Užs4!I73="BESIULIS-2mm",(Užs4!H73/1000)*Užs4!L73,0)+(IF(Užs4!J73="BESIULIS-2mm",(Užs4!H73/1000)*Užs4!L73,0)))))</f>
        <v>0</v>
      </c>
      <c r="AC34" s="93">
        <f>SUM(IF(Užs4!F73="KLIEN-PVC-04mm",(Užs4!E73/1000)*Užs4!L73,0)+(IF(Užs4!G73="KLIEN-PVC-04mm",(Užs4!E73/1000)*Užs4!L73,0)+(IF(Užs4!I73="KLIEN-PVC-04mm",(Užs4!H73/1000)*Užs4!L73,0)+(IF(Užs4!J73="KLIEN-PVC-04mm",(Užs4!H73/1000)*Užs4!L73,0)))))</f>
        <v>0</v>
      </c>
      <c r="AD34" s="93">
        <f>SUM(IF(Užs4!F73="KLIEN-PVC-06mm",(Užs4!E73/1000)*Užs4!L73,0)+(IF(Užs4!G73="KLIEN-PVC-06mm",(Užs4!E73/1000)*Užs4!L73,0)+(IF(Užs4!I73="KLIEN-PVC-06mm",(Užs4!H73/1000)*Užs4!L73,0)+(IF(Užs4!J73="KLIEN-PVC-06mm",(Užs4!H73/1000)*Užs4!L73,0)))))</f>
        <v>0</v>
      </c>
      <c r="AE34" s="93">
        <f>SUM(IF(Užs4!F73="KLIEN-PVC-08mm",(Užs4!E73/1000)*Užs4!L73,0)+(IF(Užs4!G73="KLIEN-PVC-08mm",(Užs4!E73/1000)*Užs4!L73,0)+(IF(Užs4!I73="KLIEN-PVC-08mm",(Užs4!H73/1000)*Užs4!L73,0)+(IF(Užs4!J73="KLIEN-PVC-08mm",(Užs4!H73/1000)*Užs4!L73,0)))))</f>
        <v>0</v>
      </c>
      <c r="AF34" s="93">
        <f>SUM(IF(Užs4!F73="KLIEN-PVC-1mm",(Užs4!E73/1000)*Užs4!L73,0)+(IF(Užs4!G73="KLIEN-PVC-1mm",(Užs4!E73/1000)*Užs4!L73,0)+(IF(Užs4!I73="KLIEN-PVC-1mm",(Užs4!H73/1000)*Užs4!L73,0)+(IF(Užs4!J73="KLIEN-PVC-1mm",(Užs4!H73/1000)*Užs4!L73,0)))))</f>
        <v>0</v>
      </c>
      <c r="AG34" s="93">
        <f>SUM(IF(Užs4!F73="KLIEN-PVC-2mm",(Užs4!E73/1000)*Užs4!L73,0)+(IF(Užs4!G73="KLIEN-PVC-2mm",(Užs4!E73/1000)*Užs4!L73,0)+(IF(Užs4!I73="KLIEN-PVC-2mm",(Užs4!H73/1000)*Užs4!L73,0)+(IF(Užs4!J73="KLIEN-PVC-2mm",(Užs4!H73/1000)*Užs4!L73,0)))))</f>
        <v>0</v>
      </c>
      <c r="AH34" s="93">
        <f>SUM(IF(Užs4!F73="KLIEN-PVC-42/2mm",(Užs4!E73/1000)*Užs4!L73,0)+(IF(Užs4!G73="KLIEN-PVC-42/2mm",(Užs4!E73/1000)*Užs4!L73,0)+(IF(Užs4!I73="KLIEN-PVC-42/2mm",(Užs4!H73/1000)*Užs4!L73,0)+(IF(Užs4!J73="KLIEN-PVC-42/2mm",(Užs4!H73/1000)*Užs4!L73,0)))))</f>
        <v>0</v>
      </c>
      <c r="AI34" s="315">
        <f>SUM(IF(Užs4!F73="KLIEN-BESIUL-08mm",(Užs4!E73/1000)*Užs4!L73,0)+(IF(Užs4!G73="KLIEN-BESIUL-08mm",(Užs4!E73/1000)*Užs4!L73,0)+(IF(Užs4!I73="KLIEN-BESIUL-08mm",(Užs4!H73/1000)*Užs4!L73,0)+(IF(Užs4!J73="KLIEN-BESIUL-08mm",(Užs4!H73/1000)*Užs4!L73,0)))))</f>
        <v>0</v>
      </c>
      <c r="AJ34" s="315">
        <f>SUM(IF(Užs4!F73="KLIEN-BESIUL-1mm",(Užs4!E73/1000)*Užs4!L73,0)+(IF(Užs4!G73="KLIEN-BESIUL-1mm",(Užs4!E73/1000)*Užs4!L73,0)+(IF(Užs4!I73="KLIEN-BESIUL-1mm",(Užs4!H73/1000)*Užs4!L73,0)+(IF(Užs4!J73="KLIEN-BESIUL-1mm",(Užs4!H73/1000)*Užs4!L73,0)))))</f>
        <v>0</v>
      </c>
      <c r="AK34" s="315">
        <f>SUM(IF(Užs4!F73="KLIEN-BESIUL-2mm",(Užs4!E73/1000)*Užs4!L73,0)+(IF(Užs4!G73="KLIEN-BESIUL-2mm",(Užs4!E73/1000)*Užs4!L73,0)+(IF(Užs4!I73="KLIEN-BESIUL-2mm",(Užs4!H73/1000)*Užs4!L73,0)+(IF(Užs4!J73="KLIEN-BESIUL-2mm",(Užs4!H73/1000)*Užs4!L73,0)))))</f>
        <v>0</v>
      </c>
      <c r="AL34" s="94">
        <f>SUM(IF(Užs4!F73="NE-PL-PVC-04mm",(Užs4!E73/1000)*Užs4!L73,0)+(IF(Užs4!G73="NE-PL-PVC-04mm",(Užs4!E73/1000)*Užs4!L73,0)+(IF(Užs4!I73="NE-PL-PVC-04mm",(Užs4!H73/1000)*Užs4!L73,0)+(IF(Užs4!J73="NE-PL-PVC-04mm",(Užs4!H73/1000)*Užs4!L73,0)))))</f>
        <v>0</v>
      </c>
      <c r="AM34" s="94">
        <f>SUM(IF(Užs4!F73="NE-PL-PVC-06mm",(Užs4!E73/1000)*Užs4!L73,0)+(IF(Užs4!G73="NE-PL-PVC-06mm",(Užs4!E73/1000)*Užs4!L73,0)+(IF(Užs4!I73="NE-PL-PVC-06mm",(Užs4!H73/1000)*Užs4!L73,0)+(IF(Užs4!J73="NE-PL-PVC-06mm",(Užs4!H73/1000)*Užs4!L73,0)))))</f>
        <v>0</v>
      </c>
      <c r="AN34" s="94">
        <f>SUM(IF(Užs4!F73="NE-PL-PVC-08mm",(Užs4!E73/1000)*Užs4!L73,0)+(IF(Užs4!G73="NE-PL-PVC-08mm",(Užs4!E73/1000)*Užs4!L73,0)+(IF(Užs4!I73="NE-PL-PVC-08mm",(Užs4!H73/1000)*Užs4!L73,0)+(IF(Užs4!J73="NE-PL-PVC-08mm",(Užs4!H73/1000)*Užs4!L73,0)))))</f>
        <v>0</v>
      </c>
      <c r="AO34" s="94">
        <f>SUM(IF(Užs4!F73="NE-PL-PVC-1mm",(Užs4!E73/1000)*Užs4!L73,0)+(IF(Užs4!G73="NE-PL-PVC-1mm",(Užs4!E73/1000)*Užs4!L73,0)+(IF(Užs4!I73="NE-PL-PVC-1mm",(Užs4!H73/1000)*Užs4!L73,0)+(IF(Užs4!J73="NE-PL-PVC-1mm",(Užs4!H73/1000)*Užs4!L73,0)))))</f>
        <v>0</v>
      </c>
      <c r="AP34" s="94">
        <f>SUM(IF(Užs4!F73="NE-PL-PVC-2mm",(Užs4!E73/1000)*Užs4!L73,0)+(IF(Užs4!G73="NE-PL-PVC-2mm",(Užs4!E73/1000)*Užs4!L73,0)+(IF(Užs4!I73="NE-PL-PVC-2mm",(Užs4!H73/1000)*Užs4!L73,0)+(IF(Užs4!J73="NE-PL-PVC-2mm",(Užs4!H73/1000)*Užs4!L73,0)))))</f>
        <v>0</v>
      </c>
      <c r="AQ34" s="94">
        <f>SUM(IF(Užs4!F73="NE-PL-PVC-42/2mm",(Užs4!E73/1000)*Užs4!L73,0)+(IF(Užs4!G73="NE-PL-PVC-42/2mm",(Užs4!E73/1000)*Užs4!L73,0)+(IF(Užs4!I73="NE-PL-PVC-42/2mm",(Užs4!H73/1000)*Užs4!L73,0)+(IF(Užs4!J73="NE-PL-PVC-42/2mm",(Užs4!H73/1000)*Užs4!L73,0)))))</f>
        <v>0</v>
      </c>
      <c r="AR34" s="79"/>
    </row>
    <row r="35" spans="1:44" ht="16.8">
      <c r="A35" s="79"/>
      <c r="B35" s="79"/>
      <c r="C35" s="95"/>
      <c r="D35" s="79"/>
      <c r="E35" s="79"/>
      <c r="F35" s="79"/>
      <c r="G35" s="79"/>
      <c r="H35" s="79"/>
      <c r="I35" s="79"/>
      <c r="J35" s="79"/>
      <c r="K35" s="87">
        <v>34</v>
      </c>
      <c r="L35" s="88">
        <f>Užs4!L74</f>
        <v>0</v>
      </c>
      <c r="M35" s="89">
        <f>(Užs4!E74/1000)*(Užs4!H74/1000)*Užs4!L74</f>
        <v>0</v>
      </c>
      <c r="N35" s="90">
        <f>SUM(IF(Užs4!F74="MEL",(Užs4!E74/1000)*Užs4!L74,0)+(IF(Užs4!G74="MEL",(Užs4!E74/1000)*Užs4!L74,0)+(IF(Užs4!I74="MEL",(Užs4!H74/1000)*Užs4!L74,0)+(IF(Užs4!J74="MEL",(Užs4!H74/1000)*Užs4!L74,0)))))</f>
        <v>0</v>
      </c>
      <c r="O35" s="91">
        <f>SUM(IF(Užs4!F74="MEL-BALTAS",(Užs4!E74/1000)*Užs4!L74,0)+(IF(Užs4!G74="MEL-BALTAS",(Užs4!E74/1000)*Užs4!L74,0)+(IF(Užs4!I74="MEL-BALTAS",(Užs4!H74/1000)*Užs4!L74,0)+(IF(Užs4!J74="MEL-BALTAS",(Užs4!H74/1000)*Užs4!L74,0)))))</f>
        <v>0</v>
      </c>
      <c r="P35" s="91">
        <f>SUM(IF(Užs4!F74="MEL-PILKAS",(Užs4!E74/1000)*Užs4!L74,0)+(IF(Užs4!G74="MEL-PILKAS",(Užs4!E74/1000)*Užs4!L74,0)+(IF(Užs4!I74="MEL-PILKAS",(Užs4!H74/1000)*Užs4!L74,0)+(IF(Užs4!J74="MEL-PILKAS",(Užs4!H74/1000)*Užs4!L74,0)))))</f>
        <v>0</v>
      </c>
      <c r="Q35" s="91">
        <f>SUM(IF(Užs4!F74="MEL-KLIENTO",(Užs4!E74/1000)*Užs4!L74,0)+(IF(Užs4!G74="MEL-KLIENTO",(Užs4!E74/1000)*Užs4!L74,0)+(IF(Užs4!I74="MEL-KLIENTO",(Užs4!H74/1000)*Užs4!L74,0)+(IF(Užs4!J74="MEL-KLIENTO",(Užs4!H74/1000)*Užs4!L74,0)))))</f>
        <v>0</v>
      </c>
      <c r="R35" s="91">
        <f>SUM(IF(Užs4!F74="MEL-NE-PL",(Užs4!E74/1000)*Užs4!L74,0)+(IF(Užs4!G74="MEL-NE-PL",(Užs4!E74/1000)*Užs4!L74,0)+(IF(Užs4!I74="MEL-NE-PL",(Užs4!H74/1000)*Užs4!L74,0)+(IF(Užs4!J74="MEL-NE-PL",(Užs4!H74/1000)*Užs4!L74,0)))))</f>
        <v>0</v>
      </c>
      <c r="S35" s="91">
        <f>SUM(IF(Užs4!F74="MEL-40mm",(Užs4!E74/1000)*Užs4!L74,0)+(IF(Užs4!G74="MEL-40mm",(Užs4!E74/1000)*Užs4!L74,0)+(IF(Užs4!I74="MEL-40mm",(Užs4!H74/1000)*Užs4!L74,0)+(IF(Užs4!J74="MEL-40mm",(Užs4!H74/1000)*Užs4!L74,0)))))</f>
        <v>0</v>
      </c>
      <c r="T35" s="92">
        <f>SUM(IF(Užs4!F74="PVC-04mm",(Užs4!E74/1000)*Užs4!L74,0)+(IF(Užs4!G74="PVC-04mm",(Užs4!E74/1000)*Užs4!L74,0)+(IF(Užs4!I74="PVC-04mm",(Užs4!H74/1000)*Užs4!L74,0)+(IF(Užs4!J74="PVC-04mm",(Užs4!H74/1000)*Užs4!L74,0)))))</f>
        <v>0</v>
      </c>
      <c r="U35" s="92">
        <f>SUM(IF(Užs4!F74="PVC-06mm",(Užs4!E74/1000)*Užs4!L74,0)+(IF(Užs4!G74="PVC-06mm",(Užs4!E74/1000)*Užs4!L74,0)+(IF(Užs4!I74="PVC-06mm",(Užs4!H74/1000)*Užs4!L74,0)+(IF(Užs4!J74="PVC-06mm",(Užs4!H74/1000)*Užs4!L74,0)))))</f>
        <v>0</v>
      </c>
      <c r="V35" s="92">
        <f>SUM(IF(Užs4!F74="PVC-08mm",(Užs4!E74/1000)*Užs4!L74,0)+(IF(Užs4!G74="PVC-08mm",(Užs4!E74/1000)*Užs4!L74,0)+(IF(Užs4!I74="PVC-08mm",(Užs4!H74/1000)*Užs4!L74,0)+(IF(Užs4!J74="PVC-08mm",(Užs4!H74/1000)*Užs4!L74,0)))))</f>
        <v>0</v>
      </c>
      <c r="W35" s="92">
        <f>SUM(IF(Užs4!F74="PVC-1mm",(Užs4!E74/1000)*Užs4!L74,0)+(IF(Užs4!G74="PVC-1mm",(Užs4!E74/1000)*Užs4!L74,0)+(IF(Užs4!I74="PVC-1mm",(Užs4!H74/1000)*Užs4!L74,0)+(IF(Užs4!J74="PVC-1mm",(Užs4!H74/1000)*Užs4!L74,0)))))</f>
        <v>0</v>
      </c>
      <c r="X35" s="92">
        <f>SUM(IF(Užs4!F74="PVC-2mm",(Užs4!E74/1000)*Užs4!L74,0)+(IF(Užs4!G74="PVC-2mm",(Užs4!E74/1000)*Užs4!L74,0)+(IF(Užs4!I74="PVC-2mm",(Užs4!H74/1000)*Užs4!L74,0)+(IF(Užs4!J74="PVC-2mm",(Užs4!H74/1000)*Užs4!L74,0)))))</f>
        <v>0</v>
      </c>
      <c r="Y35" s="92">
        <f>SUM(IF(Užs4!F74="PVC-42/2mm",(Užs4!E74/1000)*Užs4!L74,0)+(IF(Užs4!G74="PVC-42/2mm",(Užs4!E74/1000)*Užs4!L74,0)+(IF(Užs4!I74="PVC-42/2mm",(Užs4!H74/1000)*Užs4!L74,0)+(IF(Užs4!J74="PVC-42/2mm",(Užs4!H74/1000)*Užs4!L74,0)))))</f>
        <v>0</v>
      </c>
      <c r="Z35" s="313">
        <f>SUM(IF(Užs4!F74="BESIULIS-08mm",(Užs4!E74/1000)*Užs4!L74,0)+(IF(Užs4!G74="BESIULIS-08mm",(Užs4!E74/1000)*Užs4!L74,0)+(IF(Užs4!I74="BESIULIS-08mm",(Užs4!H74/1000)*Užs4!L74,0)+(IF(Užs4!J74="BESIULIS-08mm",(Užs4!H74/1000)*Užs4!L74,0)))))</f>
        <v>0</v>
      </c>
      <c r="AA35" s="313">
        <f>SUM(IF(Užs4!F74="BESIULIS-1mm",(Užs4!E74/1000)*Užs4!L74,0)+(IF(Užs4!G74="BESIULIS-1mm",(Užs4!E74/1000)*Užs4!L74,0)+(IF(Užs4!I74="BESIULIS-1mm",(Užs4!H74/1000)*Užs4!L74,0)+(IF(Užs4!J74="BESIULIS-1mm",(Užs4!H74/1000)*Užs4!L74,0)))))</f>
        <v>0</v>
      </c>
      <c r="AB35" s="313">
        <f>SUM(IF(Užs4!F74="BESIULIS-2mm",(Užs4!E74/1000)*Užs4!L74,0)+(IF(Užs4!G74="BESIULIS-2mm",(Užs4!E74/1000)*Užs4!L74,0)+(IF(Užs4!I74="BESIULIS-2mm",(Užs4!H74/1000)*Užs4!L74,0)+(IF(Užs4!J74="BESIULIS-2mm",(Užs4!H74/1000)*Užs4!L74,0)))))</f>
        <v>0</v>
      </c>
      <c r="AC35" s="93">
        <f>SUM(IF(Užs4!F74="KLIEN-PVC-04mm",(Užs4!E74/1000)*Užs4!L74,0)+(IF(Užs4!G74="KLIEN-PVC-04mm",(Užs4!E74/1000)*Užs4!L74,0)+(IF(Užs4!I74="KLIEN-PVC-04mm",(Užs4!H74/1000)*Užs4!L74,0)+(IF(Užs4!J74="KLIEN-PVC-04mm",(Užs4!H74/1000)*Užs4!L74,0)))))</f>
        <v>0</v>
      </c>
      <c r="AD35" s="93">
        <f>SUM(IF(Užs4!F74="KLIEN-PVC-06mm",(Užs4!E74/1000)*Užs4!L74,0)+(IF(Užs4!G74="KLIEN-PVC-06mm",(Užs4!E74/1000)*Užs4!L74,0)+(IF(Užs4!I74="KLIEN-PVC-06mm",(Užs4!H74/1000)*Užs4!L74,0)+(IF(Užs4!J74="KLIEN-PVC-06mm",(Užs4!H74/1000)*Užs4!L74,0)))))</f>
        <v>0</v>
      </c>
      <c r="AE35" s="93">
        <f>SUM(IF(Užs4!F74="KLIEN-PVC-08mm",(Užs4!E74/1000)*Užs4!L74,0)+(IF(Užs4!G74="KLIEN-PVC-08mm",(Užs4!E74/1000)*Užs4!L74,0)+(IF(Užs4!I74="KLIEN-PVC-08mm",(Užs4!H74/1000)*Užs4!L74,0)+(IF(Užs4!J74="KLIEN-PVC-08mm",(Užs4!H74/1000)*Užs4!L74,0)))))</f>
        <v>0</v>
      </c>
      <c r="AF35" s="93">
        <f>SUM(IF(Užs4!F74="KLIEN-PVC-1mm",(Užs4!E74/1000)*Užs4!L74,0)+(IF(Užs4!G74="KLIEN-PVC-1mm",(Užs4!E74/1000)*Užs4!L74,0)+(IF(Užs4!I74="KLIEN-PVC-1mm",(Užs4!H74/1000)*Užs4!L74,0)+(IF(Užs4!J74="KLIEN-PVC-1mm",(Užs4!H74/1000)*Užs4!L74,0)))))</f>
        <v>0</v>
      </c>
      <c r="AG35" s="93">
        <f>SUM(IF(Užs4!F74="KLIEN-PVC-2mm",(Užs4!E74/1000)*Užs4!L74,0)+(IF(Užs4!G74="KLIEN-PVC-2mm",(Užs4!E74/1000)*Užs4!L74,0)+(IF(Užs4!I74="KLIEN-PVC-2mm",(Užs4!H74/1000)*Užs4!L74,0)+(IF(Užs4!J74="KLIEN-PVC-2mm",(Užs4!H74/1000)*Užs4!L74,0)))))</f>
        <v>0</v>
      </c>
      <c r="AH35" s="93">
        <f>SUM(IF(Užs4!F74="KLIEN-PVC-42/2mm",(Užs4!E74/1000)*Užs4!L74,0)+(IF(Užs4!G74="KLIEN-PVC-42/2mm",(Užs4!E74/1000)*Užs4!L74,0)+(IF(Užs4!I74="KLIEN-PVC-42/2mm",(Užs4!H74/1000)*Užs4!L74,0)+(IF(Užs4!J74="KLIEN-PVC-42/2mm",(Užs4!H74/1000)*Užs4!L74,0)))))</f>
        <v>0</v>
      </c>
      <c r="AI35" s="315">
        <f>SUM(IF(Užs4!F74="KLIEN-BESIUL-08mm",(Užs4!E74/1000)*Užs4!L74,0)+(IF(Užs4!G74="KLIEN-BESIUL-08mm",(Užs4!E74/1000)*Užs4!L74,0)+(IF(Užs4!I74="KLIEN-BESIUL-08mm",(Užs4!H74/1000)*Užs4!L74,0)+(IF(Užs4!J74="KLIEN-BESIUL-08mm",(Užs4!H74/1000)*Užs4!L74,0)))))</f>
        <v>0</v>
      </c>
      <c r="AJ35" s="315">
        <f>SUM(IF(Užs4!F74="KLIEN-BESIUL-1mm",(Užs4!E74/1000)*Užs4!L74,0)+(IF(Užs4!G74="KLIEN-BESIUL-1mm",(Užs4!E74/1000)*Užs4!L74,0)+(IF(Užs4!I74="KLIEN-BESIUL-1mm",(Užs4!H74/1000)*Užs4!L74,0)+(IF(Užs4!J74="KLIEN-BESIUL-1mm",(Užs4!H74/1000)*Užs4!L74,0)))))</f>
        <v>0</v>
      </c>
      <c r="AK35" s="315">
        <f>SUM(IF(Užs4!F74="KLIEN-BESIUL-2mm",(Užs4!E74/1000)*Užs4!L74,0)+(IF(Užs4!G74="KLIEN-BESIUL-2mm",(Užs4!E74/1000)*Užs4!L74,0)+(IF(Užs4!I74="KLIEN-BESIUL-2mm",(Užs4!H74/1000)*Užs4!L74,0)+(IF(Užs4!J74="KLIEN-BESIUL-2mm",(Užs4!H74/1000)*Užs4!L74,0)))))</f>
        <v>0</v>
      </c>
      <c r="AL35" s="94">
        <f>SUM(IF(Užs4!F74="NE-PL-PVC-04mm",(Užs4!E74/1000)*Užs4!L74,0)+(IF(Užs4!G74="NE-PL-PVC-04mm",(Užs4!E74/1000)*Užs4!L74,0)+(IF(Užs4!I74="NE-PL-PVC-04mm",(Užs4!H74/1000)*Užs4!L74,0)+(IF(Užs4!J74="NE-PL-PVC-04mm",(Užs4!H74/1000)*Užs4!L74,0)))))</f>
        <v>0</v>
      </c>
      <c r="AM35" s="94">
        <f>SUM(IF(Užs4!F74="NE-PL-PVC-06mm",(Užs4!E74/1000)*Užs4!L74,0)+(IF(Užs4!G74="NE-PL-PVC-06mm",(Užs4!E74/1000)*Užs4!L74,0)+(IF(Užs4!I74="NE-PL-PVC-06mm",(Užs4!H74/1000)*Užs4!L74,0)+(IF(Užs4!J74="NE-PL-PVC-06mm",(Užs4!H74/1000)*Užs4!L74,0)))))</f>
        <v>0</v>
      </c>
      <c r="AN35" s="94">
        <f>SUM(IF(Užs4!F74="NE-PL-PVC-08mm",(Užs4!E74/1000)*Užs4!L74,0)+(IF(Užs4!G74="NE-PL-PVC-08mm",(Užs4!E74/1000)*Užs4!L74,0)+(IF(Užs4!I74="NE-PL-PVC-08mm",(Užs4!H74/1000)*Užs4!L74,0)+(IF(Užs4!J74="NE-PL-PVC-08mm",(Užs4!H74/1000)*Užs4!L74,0)))))</f>
        <v>0</v>
      </c>
      <c r="AO35" s="94">
        <f>SUM(IF(Užs4!F74="NE-PL-PVC-1mm",(Užs4!E74/1000)*Užs4!L74,0)+(IF(Užs4!G74="NE-PL-PVC-1mm",(Užs4!E74/1000)*Užs4!L74,0)+(IF(Užs4!I74="NE-PL-PVC-1mm",(Užs4!H74/1000)*Užs4!L74,0)+(IF(Užs4!J74="NE-PL-PVC-1mm",(Užs4!H74/1000)*Užs4!L74,0)))))</f>
        <v>0</v>
      </c>
      <c r="AP35" s="94">
        <f>SUM(IF(Užs4!F74="NE-PL-PVC-2mm",(Užs4!E74/1000)*Užs4!L74,0)+(IF(Užs4!G74="NE-PL-PVC-2mm",(Užs4!E74/1000)*Užs4!L74,0)+(IF(Užs4!I74="NE-PL-PVC-2mm",(Užs4!H74/1000)*Užs4!L74,0)+(IF(Užs4!J74="NE-PL-PVC-2mm",(Užs4!H74/1000)*Užs4!L74,0)))))</f>
        <v>0</v>
      </c>
      <c r="AQ35" s="94">
        <f>SUM(IF(Užs4!F74="NE-PL-PVC-42/2mm",(Užs4!E74/1000)*Užs4!L74,0)+(IF(Užs4!G74="NE-PL-PVC-42/2mm",(Užs4!E74/1000)*Užs4!L74,0)+(IF(Užs4!I74="NE-PL-PVC-42/2mm",(Užs4!H74/1000)*Užs4!L74,0)+(IF(Užs4!J74="NE-PL-PVC-42/2mm",(Užs4!H74/1000)*Užs4!L74,0)))))</f>
        <v>0</v>
      </c>
      <c r="AR35" s="79"/>
    </row>
    <row r="36" spans="1:44" ht="16.8">
      <c r="A36" s="79"/>
      <c r="B36" s="79"/>
      <c r="C36" s="95"/>
      <c r="D36" s="79"/>
      <c r="E36" s="79"/>
      <c r="F36" s="79"/>
      <c r="G36" s="79"/>
      <c r="H36" s="79"/>
      <c r="I36" s="79"/>
      <c r="J36" s="79"/>
      <c r="K36" s="87">
        <v>35</v>
      </c>
      <c r="L36" s="88">
        <f>Užs4!L75</f>
        <v>0</v>
      </c>
      <c r="M36" s="89">
        <f>(Užs4!E75/1000)*(Užs4!H75/1000)*Užs4!L75</f>
        <v>0</v>
      </c>
      <c r="N36" s="90">
        <f>SUM(IF(Užs4!F75="MEL",(Užs4!E75/1000)*Užs4!L75,0)+(IF(Užs4!G75="MEL",(Užs4!E75/1000)*Užs4!L75,0)+(IF(Užs4!I75="MEL",(Užs4!H75/1000)*Užs4!L75,0)+(IF(Užs4!J75="MEL",(Užs4!H75/1000)*Užs4!L75,0)))))</f>
        <v>0</v>
      </c>
      <c r="O36" s="91">
        <f>SUM(IF(Užs4!F75="MEL-BALTAS",(Užs4!E75/1000)*Užs4!L75,0)+(IF(Užs4!G75="MEL-BALTAS",(Užs4!E75/1000)*Užs4!L75,0)+(IF(Užs4!I75="MEL-BALTAS",(Užs4!H75/1000)*Užs4!L75,0)+(IF(Užs4!J75="MEL-BALTAS",(Užs4!H75/1000)*Užs4!L75,0)))))</f>
        <v>0</v>
      </c>
      <c r="P36" s="91">
        <f>SUM(IF(Užs4!F75="MEL-PILKAS",(Užs4!E75/1000)*Užs4!L75,0)+(IF(Užs4!G75="MEL-PILKAS",(Užs4!E75/1000)*Užs4!L75,0)+(IF(Užs4!I75="MEL-PILKAS",(Užs4!H75/1000)*Užs4!L75,0)+(IF(Užs4!J75="MEL-PILKAS",(Užs4!H75/1000)*Užs4!L75,0)))))</f>
        <v>0</v>
      </c>
      <c r="Q36" s="91">
        <f>SUM(IF(Užs4!F75="MEL-KLIENTO",(Užs4!E75/1000)*Užs4!L75,0)+(IF(Užs4!G75="MEL-KLIENTO",(Užs4!E75/1000)*Užs4!L75,0)+(IF(Užs4!I75="MEL-KLIENTO",(Užs4!H75/1000)*Užs4!L75,0)+(IF(Užs4!J75="MEL-KLIENTO",(Užs4!H75/1000)*Užs4!L75,0)))))</f>
        <v>0</v>
      </c>
      <c r="R36" s="91">
        <f>SUM(IF(Užs4!F75="MEL-NE-PL",(Užs4!E75/1000)*Užs4!L75,0)+(IF(Užs4!G75="MEL-NE-PL",(Užs4!E75/1000)*Užs4!L75,0)+(IF(Užs4!I75="MEL-NE-PL",(Užs4!H75/1000)*Užs4!L75,0)+(IF(Užs4!J75="MEL-NE-PL",(Užs4!H75/1000)*Užs4!L75,0)))))</f>
        <v>0</v>
      </c>
      <c r="S36" s="91">
        <f>SUM(IF(Užs4!F75="MEL-40mm",(Užs4!E75/1000)*Užs4!L75,0)+(IF(Užs4!G75="MEL-40mm",(Užs4!E75/1000)*Užs4!L75,0)+(IF(Užs4!I75="MEL-40mm",(Užs4!H75/1000)*Užs4!L75,0)+(IF(Užs4!J75="MEL-40mm",(Užs4!H75/1000)*Užs4!L75,0)))))</f>
        <v>0</v>
      </c>
      <c r="T36" s="92">
        <f>SUM(IF(Užs4!F75="PVC-04mm",(Užs4!E75/1000)*Užs4!L75,0)+(IF(Užs4!G75="PVC-04mm",(Užs4!E75/1000)*Užs4!L75,0)+(IF(Užs4!I75="PVC-04mm",(Užs4!H75/1000)*Užs4!L75,0)+(IF(Užs4!J75="PVC-04mm",(Užs4!H75/1000)*Užs4!L75,0)))))</f>
        <v>0</v>
      </c>
      <c r="U36" s="92">
        <f>SUM(IF(Užs4!F75="PVC-06mm",(Užs4!E75/1000)*Užs4!L75,0)+(IF(Užs4!G75="PVC-06mm",(Užs4!E75/1000)*Užs4!L75,0)+(IF(Užs4!I75="PVC-06mm",(Užs4!H75/1000)*Užs4!L75,0)+(IF(Užs4!J75="PVC-06mm",(Užs4!H75/1000)*Užs4!L75,0)))))</f>
        <v>0</v>
      </c>
      <c r="V36" s="92">
        <f>SUM(IF(Užs4!F75="PVC-08mm",(Užs4!E75/1000)*Užs4!L75,0)+(IF(Užs4!G75="PVC-08mm",(Užs4!E75/1000)*Užs4!L75,0)+(IF(Užs4!I75="PVC-08mm",(Užs4!H75/1000)*Užs4!L75,0)+(IF(Užs4!J75="PVC-08mm",(Užs4!H75/1000)*Užs4!L75,0)))))</f>
        <v>0</v>
      </c>
      <c r="W36" s="92">
        <f>SUM(IF(Užs4!F75="PVC-1mm",(Užs4!E75/1000)*Užs4!L75,0)+(IF(Užs4!G75="PVC-1mm",(Užs4!E75/1000)*Užs4!L75,0)+(IF(Užs4!I75="PVC-1mm",(Užs4!H75/1000)*Užs4!L75,0)+(IF(Užs4!J75="PVC-1mm",(Užs4!H75/1000)*Užs4!L75,0)))))</f>
        <v>0</v>
      </c>
      <c r="X36" s="92">
        <f>SUM(IF(Užs4!F75="PVC-2mm",(Užs4!E75/1000)*Užs4!L75,0)+(IF(Užs4!G75="PVC-2mm",(Užs4!E75/1000)*Užs4!L75,0)+(IF(Užs4!I75="PVC-2mm",(Užs4!H75/1000)*Užs4!L75,0)+(IF(Užs4!J75="PVC-2mm",(Užs4!H75/1000)*Užs4!L75,0)))))</f>
        <v>0</v>
      </c>
      <c r="Y36" s="92">
        <f>SUM(IF(Užs4!F75="PVC-42/2mm",(Užs4!E75/1000)*Užs4!L75,0)+(IF(Užs4!G75="PVC-42/2mm",(Užs4!E75/1000)*Užs4!L75,0)+(IF(Užs4!I75="PVC-42/2mm",(Užs4!H75/1000)*Užs4!L75,0)+(IF(Užs4!J75="PVC-42/2mm",(Užs4!H75/1000)*Užs4!L75,0)))))</f>
        <v>0</v>
      </c>
      <c r="Z36" s="313">
        <f>SUM(IF(Užs4!F75="BESIULIS-08mm",(Užs4!E75/1000)*Užs4!L75,0)+(IF(Užs4!G75="BESIULIS-08mm",(Užs4!E75/1000)*Užs4!L75,0)+(IF(Užs4!I75="BESIULIS-08mm",(Užs4!H75/1000)*Užs4!L75,0)+(IF(Užs4!J75="BESIULIS-08mm",(Užs4!H75/1000)*Užs4!L75,0)))))</f>
        <v>0</v>
      </c>
      <c r="AA36" s="313">
        <f>SUM(IF(Užs4!F75="BESIULIS-1mm",(Užs4!E75/1000)*Užs4!L75,0)+(IF(Užs4!G75="BESIULIS-1mm",(Užs4!E75/1000)*Užs4!L75,0)+(IF(Užs4!I75="BESIULIS-1mm",(Užs4!H75/1000)*Užs4!L75,0)+(IF(Užs4!J75="BESIULIS-1mm",(Užs4!H75/1000)*Užs4!L75,0)))))</f>
        <v>0</v>
      </c>
      <c r="AB36" s="313">
        <f>SUM(IF(Užs4!F75="BESIULIS-2mm",(Užs4!E75/1000)*Užs4!L75,0)+(IF(Užs4!G75="BESIULIS-2mm",(Užs4!E75/1000)*Užs4!L75,0)+(IF(Užs4!I75="BESIULIS-2mm",(Užs4!H75/1000)*Užs4!L75,0)+(IF(Užs4!J75="BESIULIS-2mm",(Užs4!H75/1000)*Užs4!L75,0)))))</f>
        <v>0</v>
      </c>
      <c r="AC36" s="93">
        <f>SUM(IF(Užs4!F75="KLIEN-PVC-04mm",(Užs4!E75/1000)*Užs4!L75,0)+(IF(Užs4!G75="KLIEN-PVC-04mm",(Užs4!E75/1000)*Užs4!L75,0)+(IF(Užs4!I75="KLIEN-PVC-04mm",(Užs4!H75/1000)*Užs4!L75,0)+(IF(Užs4!J75="KLIEN-PVC-04mm",(Užs4!H75/1000)*Užs4!L75,0)))))</f>
        <v>0</v>
      </c>
      <c r="AD36" s="93">
        <f>SUM(IF(Užs4!F75="KLIEN-PVC-06mm",(Užs4!E75/1000)*Užs4!L75,0)+(IF(Užs4!G75="KLIEN-PVC-06mm",(Užs4!E75/1000)*Užs4!L75,0)+(IF(Užs4!I75="KLIEN-PVC-06mm",(Užs4!H75/1000)*Užs4!L75,0)+(IF(Užs4!J75="KLIEN-PVC-06mm",(Užs4!H75/1000)*Užs4!L75,0)))))</f>
        <v>0</v>
      </c>
      <c r="AE36" s="93">
        <f>SUM(IF(Užs4!F75="KLIEN-PVC-08mm",(Užs4!E75/1000)*Užs4!L75,0)+(IF(Užs4!G75="KLIEN-PVC-08mm",(Užs4!E75/1000)*Užs4!L75,0)+(IF(Užs4!I75="KLIEN-PVC-08mm",(Užs4!H75/1000)*Užs4!L75,0)+(IF(Užs4!J75="KLIEN-PVC-08mm",(Užs4!H75/1000)*Užs4!L75,0)))))</f>
        <v>0</v>
      </c>
      <c r="AF36" s="93">
        <f>SUM(IF(Užs4!F75="KLIEN-PVC-1mm",(Užs4!E75/1000)*Užs4!L75,0)+(IF(Užs4!G75="KLIEN-PVC-1mm",(Užs4!E75/1000)*Užs4!L75,0)+(IF(Užs4!I75="KLIEN-PVC-1mm",(Užs4!H75/1000)*Užs4!L75,0)+(IF(Užs4!J75="KLIEN-PVC-1mm",(Užs4!H75/1000)*Užs4!L75,0)))))</f>
        <v>0</v>
      </c>
      <c r="AG36" s="93">
        <f>SUM(IF(Užs4!F75="KLIEN-PVC-2mm",(Užs4!E75/1000)*Užs4!L75,0)+(IF(Užs4!G75="KLIEN-PVC-2mm",(Užs4!E75/1000)*Užs4!L75,0)+(IF(Užs4!I75="KLIEN-PVC-2mm",(Užs4!H75/1000)*Užs4!L75,0)+(IF(Užs4!J75="KLIEN-PVC-2mm",(Užs4!H75/1000)*Užs4!L75,0)))))</f>
        <v>0</v>
      </c>
      <c r="AH36" s="93">
        <f>SUM(IF(Užs4!F75="KLIEN-PVC-42/2mm",(Užs4!E75/1000)*Užs4!L75,0)+(IF(Užs4!G75="KLIEN-PVC-42/2mm",(Užs4!E75/1000)*Užs4!L75,0)+(IF(Užs4!I75="KLIEN-PVC-42/2mm",(Užs4!H75/1000)*Užs4!L75,0)+(IF(Užs4!J75="KLIEN-PVC-42/2mm",(Užs4!H75/1000)*Užs4!L75,0)))))</f>
        <v>0</v>
      </c>
      <c r="AI36" s="315">
        <f>SUM(IF(Užs4!F75="KLIEN-BESIUL-08mm",(Užs4!E75/1000)*Užs4!L75,0)+(IF(Užs4!G75="KLIEN-BESIUL-08mm",(Užs4!E75/1000)*Užs4!L75,0)+(IF(Užs4!I75="KLIEN-BESIUL-08mm",(Užs4!H75/1000)*Užs4!L75,0)+(IF(Užs4!J75="KLIEN-BESIUL-08mm",(Užs4!H75/1000)*Užs4!L75,0)))))</f>
        <v>0</v>
      </c>
      <c r="AJ36" s="315">
        <f>SUM(IF(Užs4!F75="KLIEN-BESIUL-1mm",(Užs4!E75/1000)*Užs4!L75,0)+(IF(Užs4!G75="KLIEN-BESIUL-1mm",(Užs4!E75/1000)*Užs4!L75,0)+(IF(Užs4!I75="KLIEN-BESIUL-1mm",(Užs4!H75/1000)*Užs4!L75,0)+(IF(Užs4!J75="KLIEN-BESIUL-1mm",(Užs4!H75/1000)*Užs4!L75,0)))))</f>
        <v>0</v>
      </c>
      <c r="AK36" s="315">
        <f>SUM(IF(Užs4!F75="KLIEN-BESIUL-2mm",(Užs4!E75/1000)*Užs4!L75,0)+(IF(Užs4!G75="KLIEN-BESIUL-2mm",(Užs4!E75/1000)*Užs4!L75,0)+(IF(Užs4!I75="KLIEN-BESIUL-2mm",(Užs4!H75/1000)*Užs4!L75,0)+(IF(Užs4!J75="KLIEN-BESIUL-2mm",(Užs4!H75/1000)*Užs4!L75,0)))))</f>
        <v>0</v>
      </c>
      <c r="AL36" s="94">
        <f>SUM(IF(Užs4!F75="NE-PL-PVC-04mm",(Užs4!E75/1000)*Užs4!L75,0)+(IF(Užs4!G75="NE-PL-PVC-04mm",(Užs4!E75/1000)*Užs4!L75,0)+(IF(Užs4!I75="NE-PL-PVC-04mm",(Užs4!H75/1000)*Užs4!L75,0)+(IF(Užs4!J75="NE-PL-PVC-04mm",(Užs4!H75/1000)*Užs4!L75,0)))))</f>
        <v>0</v>
      </c>
      <c r="AM36" s="94">
        <f>SUM(IF(Užs4!F75="NE-PL-PVC-06mm",(Užs4!E75/1000)*Užs4!L75,0)+(IF(Užs4!G75="NE-PL-PVC-06mm",(Užs4!E75/1000)*Užs4!L75,0)+(IF(Užs4!I75="NE-PL-PVC-06mm",(Užs4!H75/1000)*Užs4!L75,0)+(IF(Užs4!J75="NE-PL-PVC-06mm",(Užs4!H75/1000)*Užs4!L75,0)))))</f>
        <v>0</v>
      </c>
      <c r="AN36" s="94">
        <f>SUM(IF(Užs4!F75="NE-PL-PVC-08mm",(Užs4!E75/1000)*Užs4!L75,0)+(IF(Užs4!G75="NE-PL-PVC-08mm",(Užs4!E75/1000)*Užs4!L75,0)+(IF(Užs4!I75="NE-PL-PVC-08mm",(Užs4!H75/1000)*Užs4!L75,0)+(IF(Užs4!J75="NE-PL-PVC-08mm",(Užs4!H75/1000)*Užs4!L75,0)))))</f>
        <v>0</v>
      </c>
      <c r="AO36" s="94">
        <f>SUM(IF(Užs4!F75="NE-PL-PVC-1mm",(Užs4!E75/1000)*Užs4!L75,0)+(IF(Užs4!G75="NE-PL-PVC-1mm",(Užs4!E75/1000)*Užs4!L75,0)+(IF(Užs4!I75="NE-PL-PVC-1mm",(Užs4!H75/1000)*Užs4!L75,0)+(IF(Užs4!J75="NE-PL-PVC-1mm",(Užs4!H75/1000)*Užs4!L75,0)))))</f>
        <v>0</v>
      </c>
      <c r="AP36" s="94">
        <f>SUM(IF(Užs4!F75="NE-PL-PVC-2mm",(Užs4!E75/1000)*Užs4!L75,0)+(IF(Užs4!G75="NE-PL-PVC-2mm",(Užs4!E75/1000)*Užs4!L75,0)+(IF(Užs4!I75="NE-PL-PVC-2mm",(Užs4!H75/1000)*Užs4!L75,0)+(IF(Užs4!J75="NE-PL-PVC-2mm",(Užs4!H75/1000)*Užs4!L75,0)))))</f>
        <v>0</v>
      </c>
      <c r="AQ36" s="94">
        <f>SUM(IF(Užs4!F75="NE-PL-PVC-42/2mm",(Užs4!E75/1000)*Užs4!L75,0)+(IF(Užs4!G75="NE-PL-PVC-42/2mm",(Užs4!E75/1000)*Užs4!L75,0)+(IF(Užs4!I75="NE-PL-PVC-42/2mm",(Užs4!H75/1000)*Užs4!L75,0)+(IF(Užs4!J75="NE-PL-PVC-42/2mm",(Užs4!H75/1000)*Užs4!L75,0)))))</f>
        <v>0</v>
      </c>
      <c r="AR36" s="79"/>
    </row>
    <row r="37" spans="1:44" ht="16.8">
      <c r="A37" s="79"/>
      <c r="B37" s="79"/>
      <c r="C37" s="95"/>
      <c r="D37" s="79"/>
      <c r="E37" s="79"/>
      <c r="F37" s="79"/>
      <c r="G37" s="79"/>
      <c r="H37" s="79"/>
      <c r="I37" s="79"/>
      <c r="J37" s="79"/>
      <c r="K37" s="87">
        <v>36</v>
      </c>
      <c r="L37" s="88">
        <f>Užs4!L76</f>
        <v>0</v>
      </c>
      <c r="M37" s="89">
        <f>(Užs4!E76/1000)*(Užs4!H76/1000)*Užs4!L76</f>
        <v>0</v>
      </c>
      <c r="N37" s="90">
        <f>SUM(IF(Užs4!F76="MEL",(Užs4!E76/1000)*Užs4!L76,0)+(IF(Užs4!G76="MEL",(Užs4!E76/1000)*Užs4!L76,0)+(IF(Užs4!I76="MEL",(Užs4!H76/1000)*Užs4!L76,0)+(IF(Užs4!J76="MEL",(Užs4!H76/1000)*Užs4!L76,0)))))</f>
        <v>0</v>
      </c>
      <c r="O37" s="91">
        <f>SUM(IF(Užs4!F76="MEL-BALTAS",(Užs4!E76/1000)*Užs4!L76,0)+(IF(Užs4!G76="MEL-BALTAS",(Užs4!E76/1000)*Užs4!L76,0)+(IF(Užs4!I76="MEL-BALTAS",(Užs4!H76/1000)*Užs4!L76,0)+(IF(Užs4!J76="MEL-BALTAS",(Užs4!H76/1000)*Užs4!L76,0)))))</f>
        <v>0</v>
      </c>
      <c r="P37" s="91">
        <f>SUM(IF(Užs4!F76="MEL-PILKAS",(Užs4!E76/1000)*Užs4!L76,0)+(IF(Užs4!G76="MEL-PILKAS",(Užs4!E76/1000)*Užs4!L76,0)+(IF(Užs4!I76="MEL-PILKAS",(Užs4!H76/1000)*Užs4!L76,0)+(IF(Užs4!J76="MEL-PILKAS",(Užs4!H76/1000)*Užs4!L76,0)))))</f>
        <v>0</v>
      </c>
      <c r="Q37" s="91">
        <f>SUM(IF(Užs4!F76="MEL-KLIENTO",(Užs4!E76/1000)*Užs4!L76,0)+(IF(Užs4!G76="MEL-KLIENTO",(Užs4!E76/1000)*Užs4!L76,0)+(IF(Užs4!I76="MEL-KLIENTO",(Užs4!H76/1000)*Užs4!L76,0)+(IF(Užs4!J76="MEL-KLIENTO",(Užs4!H76/1000)*Užs4!L76,0)))))</f>
        <v>0</v>
      </c>
      <c r="R37" s="91">
        <f>SUM(IF(Užs4!F76="MEL-NE-PL",(Užs4!E76/1000)*Užs4!L76,0)+(IF(Užs4!G76="MEL-NE-PL",(Užs4!E76/1000)*Užs4!L76,0)+(IF(Užs4!I76="MEL-NE-PL",(Užs4!H76/1000)*Užs4!L76,0)+(IF(Užs4!J76="MEL-NE-PL",(Užs4!H76/1000)*Užs4!L76,0)))))</f>
        <v>0</v>
      </c>
      <c r="S37" s="91">
        <f>SUM(IF(Užs4!F76="MEL-40mm",(Užs4!E76/1000)*Užs4!L76,0)+(IF(Užs4!G76="MEL-40mm",(Užs4!E76/1000)*Užs4!L76,0)+(IF(Užs4!I76="MEL-40mm",(Užs4!H76/1000)*Užs4!L76,0)+(IF(Užs4!J76="MEL-40mm",(Užs4!H76/1000)*Užs4!L76,0)))))</f>
        <v>0</v>
      </c>
      <c r="T37" s="92">
        <f>SUM(IF(Užs4!F76="PVC-04mm",(Užs4!E76/1000)*Užs4!L76,0)+(IF(Užs4!G76="PVC-04mm",(Užs4!E76/1000)*Užs4!L76,0)+(IF(Užs4!I76="PVC-04mm",(Užs4!H76/1000)*Užs4!L76,0)+(IF(Užs4!J76="PVC-04mm",(Užs4!H76/1000)*Užs4!L76,0)))))</f>
        <v>0</v>
      </c>
      <c r="U37" s="92">
        <f>SUM(IF(Užs4!F76="PVC-06mm",(Užs4!E76/1000)*Užs4!L76,0)+(IF(Užs4!G76="PVC-06mm",(Užs4!E76/1000)*Užs4!L76,0)+(IF(Užs4!I76="PVC-06mm",(Užs4!H76/1000)*Užs4!L76,0)+(IF(Užs4!J76="PVC-06mm",(Užs4!H76/1000)*Užs4!L76,0)))))</f>
        <v>0</v>
      </c>
      <c r="V37" s="92">
        <f>SUM(IF(Užs4!F76="PVC-08mm",(Užs4!E76/1000)*Užs4!L76,0)+(IF(Užs4!G76="PVC-08mm",(Užs4!E76/1000)*Užs4!L76,0)+(IF(Užs4!I76="PVC-08mm",(Užs4!H76/1000)*Užs4!L76,0)+(IF(Užs4!J76="PVC-08mm",(Užs4!H76/1000)*Užs4!L76,0)))))</f>
        <v>0</v>
      </c>
      <c r="W37" s="92">
        <f>SUM(IF(Užs4!F76="PVC-1mm",(Užs4!E76/1000)*Užs4!L76,0)+(IF(Užs4!G76="PVC-1mm",(Užs4!E76/1000)*Užs4!L76,0)+(IF(Užs4!I76="PVC-1mm",(Užs4!H76/1000)*Užs4!L76,0)+(IF(Užs4!J76="PVC-1mm",(Užs4!H76/1000)*Užs4!L76,0)))))</f>
        <v>0</v>
      </c>
      <c r="X37" s="92">
        <f>SUM(IF(Užs4!F76="PVC-2mm",(Užs4!E76/1000)*Užs4!L76,0)+(IF(Užs4!G76="PVC-2mm",(Užs4!E76/1000)*Užs4!L76,0)+(IF(Užs4!I76="PVC-2mm",(Užs4!H76/1000)*Užs4!L76,0)+(IF(Užs4!J76="PVC-2mm",(Užs4!H76/1000)*Užs4!L76,0)))))</f>
        <v>0</v>
      </c>
      <c r="Y37" s="92">
        <f>SUM(IF(Užs4!F76="PVC-42/2mm",(Užs4!E76/1000)*Užs4!L76,0)+(IF(Užs4!G76="PVC-42/2mm",(Užs4!E76/1000)*Užs4!L76,0)+(IF(Užs4!I76="PVC-42/2mm",(Užs4!H76/1000)*Užs4!L76,0)+(IF(Užs4!J76="PVC-42/2mm",(Užs4!H76/1000)*Užs4!L76,0)))))</f>
        <v>0</v>
      </c>
      <c r="Z37" s="313">
        <f>SUM(IF(Užs4!F76="BESIULIS-08mm",(Užs4!E76/1000)*Užs4!L76,0)+(IF(Užs4!G76="BESIULIS-08mm",(Užs4!E76/1000)*Užs4!L76,0)+(IF(Užs4!I76="BESIULIS-08mm",(Užs4!H76/1000)*Užs4!L76,0)+(IF(Užs4!J76="BESIULIS-08mm",(Užs4!H76/1000)*Užs4!L76,0)))))</f>
        <v>0</v>
      </c>
      <c r="AA37" s="313">
        <f>SUM(IF(Užs4!F76="BESIULIS-1mm",(Užs4!E76/1000)*Užs4!L76,0)+(IF(Užs4!G76="BESIULIS-1mm",(Užs4!E76/1000)*Užs4!L76,0)+(IF(Užs4!I76="BESIULIS-1mm",(Užs4!H76/1000)*Užs4!L76,0)+(IF(Užs4!J76="BESIULIS-1mm",(Užs4!H76/1000)*Užs4!L76,0)))))</f>
        <v>0</v>
      </c>
      <c r="AB37" s="313">
        <f>SUM(IF(Užs4!F76="BESIULIS-2mm",(Užs4!E76/1000)*Užs4!L76,0)+(IF(Užs4!G76="BESIULIS-2mm",(Užs4!E76/1000)*Užs4!L76,0)+(IF(Užs4!I76="BESIULIS-2mm",(Užs4!H76/1000)*Užs4!L76,0)+(IF(Užs4!J76="BESIULIS-2mm",(Užs4!H76/1000)*Užs4!L76,0)))))</f>
        <v>0</v>
      </c>
      <c r="AC37" s="93">
        <f>SUM(IF(Užs4!F76="KLIEN-PVC-04mm",(Užs4!E76/1000)*Užs4!L76,0)+(IF(Užs4!G76="KLIEN-PVC-04mm",(Užs4!E76/1000)*Užs4!L76,0)+(IF(Užs4!I76="KLIEN-PVC-04mm",(Užs4!H76/1000)*Užs4!L76,0)+(IF(Užs4!J76="KLIEN-PVC-04mm",(Užs4!H76/1000)*Užs4!L76,0)))))</f>
        <v>0</v>
      </c>
      <c r="AD37" s="93">
        <f>SUM(IF(Užs4!F76="KLIEN-PVC-06mm",(Užs4!E76/1000)*Užs4!L76,0)+(IF(Užs4!G76="KLIEN-PVC-06mm",(Užs4!E76/1000)*Užs4!L76,0)+(IF(Užs4!I76="KLIEN-PVC-06mm",(Užs4!H76/1000)*Užs4!L76,0)+(IF(Užs4!J76="KLIEN-PVC-06mm",(Užs4!H76/1000)*Užs4!L76,0)))))</f>
        <v>0</v>
      </c>
      <c r="AE37" s="93">
        <f>SUM(IF(Užs4!F76="KLIEN-PVC-08mm",(Užs4!E76/1000)*Užs4!L76,0)+(IF(Užs4!G76="KLIEN-PVC-08mm",(Užs4!E76/1000)*Užs4!L76,0)+(IF(Užs4!I76="KLIEN-PVC-08mm",(Užs4!H76/1000)*Užs4!L76,0)+(IF(Užs4!J76="KLIEN-PVC-08mm",(Užs4!H76/1000)*Užs4!L76,0)))))</f>
        <v>0</v>
      </c>
      <c r="AF37" s="93">
        <f>SUM(IF(Užs4!F76="KLIEN-PVC-1mm",(Užs4!E76/1000)*Užs4!L76,0)+(IF(Užs4!G76="KLIEN-PVC-1mm",(Užs4!E76/1000)*Užs4!L76,0)+(IF(Užs4!I76="KLIEN-PVC-1mm",(Užs4!H76/1000)*Užs4!L76,0)+(IF(Užs4!J76="KLIEN-PVC-1mm",(Užs4!H76/1000)*Užs4!L76,0)))))</f>
        <v>0</v>
      </c>
      <c r="AG37" s="93">
        <f>SUM(IF(Užs4!F76="KLIEN-PVC-2mm",(Užs4!E76/1000)*Užs4!L76,0)+(IF(Užs4!G76="KLIEN-PVC-2mm",(Užs4!E76/1000)*Užs4!L76,0)+(IF(Užs4!I76="KLIEN-PVC-2mm",(Užs4!H76/1000)*Užs4!L76,0)+(IF(Užs4!J76="KLIEN-PVC-2mm",(Užs4!H76/1000)*Užs4!L76,0)))))</f>
        <v>0</v>
      </c>
      <c r="AH37" s="93">
        <f>SUM(IF(Užs4!F76="KLIEN-PVC-42/2mm",(Užs4!E76/1000)*Užs4!L76,0)+(IF(Užs4!G76="KLIEN-PVC-42/2mm",(Užs4!E76/1000)*Užs4!L76,0)+(IF(Užs4!I76="KLIEN-PVC-42/2mm",(Užs4!H76/1000)*Užs4!L76,0)+(IF(Užs4!J76="KLIEN-PVC-42/2mm",(Užs4!H76/1000)*Užs4!L76,0)))))</f>
        <v>0</v>
      </c>
      <c r="AI37" s="315">
        <f>SUM(IF(Užs4!F76="KLIEN-BESIUL-08mm",(Užs4!E76/1000)*Užs4!L76,0)+(IF(Užs4!G76="KLIEN-BESIUL-08mm",(Užs4!E76/1000)*Užs4!L76,0)+(IF(Užs4!I76="KLIEN-BESIUL-08mm",(Užs4!H76/1000)*Užs4!L76,0)+(IF(Užs4!J76="KLIEN-BESIUL-08mm",(Užs4!H76/1000)*Užs4!L76,0)))))</f>
        <v>0</v>
      </c>
      <c r="AJ37" s="315">
        <f>SUM(IF(Užs4!F76="KLIEN-BESIUL-1mm",(Užs4!E76/1000)*Užs4!L76,0)+(IF(Užs4!G76="KLIEN-BESIUL-1mm",(Užs4!E76/1000)*Užs4!L76,0)+(IF(Užs4!I76="KLIEN-BESIUL-1mm",(Užs4!H76/1000)*Užs4!L76,0)+(IF(Užs4!J76="KLIEN-BESIUL-1mm",(Užs4!H76/1000)*Užs4!L76,0)))))</f>
        <v>0</v>
      </c>
      <c r="AK37" s="315">
        <f>SUM(IF(Užs4!F76="KLIEN-BESIUL-2mm",(Užs4!E76/1000)*Užs4!L76,0)+(IF(Užs4!G76="KLIEN-BESIUL-2mm",(Užs4!E76/1000)*Užs4!L76,0)+(IF(Užs4!I76="KLIEN-BESIUL-2mm",(Užs4!H76/1000)*Užs4!L76,0)+(IF(Užs4!J76="KLIEN-BESIUL-2mm",(Užs4!H76/1000)*Užs4!L76,0)))))</f>
        <v>0</v>
      </c>
      <c r="AL37" s="94">
        <f>SUM(IF(Užs4!F76="NE-PL-PVC-04mm",(Užs4!E76/1000)*Užs4!L76,0)+(IF(Užs4!G76="NE-PL-PVC-04mm",(Užs4!E76/1000)*Užs4!L76,0)+(IF(Užs4!I76="NE-PL-PVC-04mm",(Užs4!H76/1000)*Užs4!L76,0)+(IF(Užs4!J76="NE-PL-PVC-04mm",(Užs4!H76/1000)*Užs4!L76,0)))))</f>
        <v>0</v>
      </c>
      <c r="AM37" s="94">
        <f>SUM(IF(Užs4!F76="NE-PL-PVC-06mm",(Užs4!E76/1000)*Užs4!L76,0)+(IF(Užs4!G76="NE-PL-PVC-06mm",(Užs4!E76/1000)*Užs4!L76,0)+(IF(Užs4!I76="NE-PL-PVC-06mm",(Užs4!H76/1000)*Užs4!L76,0)+(IF(Užs4!J76="NE-PL-PVC-06mm",(Užs4!H76/1000)*Užs4!L76,0)))))</f>
        <v>0</v>
      </c>
      <c r="AN37" s="94">
        <f>SUM(IF(Užs4!F76="NE-PL-PVC-08mm",(Užs4!E76/1000)*Užs4!L76,0)+(IF(Užs4!G76="NE-PL-PVC-08mm",(Užs4!E76/1000)*Užs4!L76,0)+(IF(Užs4!I76="NE-PL-PVC-08mm",(Užs4!H76/1000)*Užs4!L76,0)+(IF(Užs4!J76="NE-PL-PVC-08mm",(Užs4!H76/1000)*Užs4!L76,0)))))</f>
        <v>0</v>
      </c>
      <c r="AO37" s="94">
        <f>SUM(IF(Užs4!F76="NE-PL-PVC-1mm",(Užs4!E76/1000)*Užs4!L76,0)+(IF(Užs4!G76="NE-PL-PVC-1mm",(Užs4!E76/1000)*Užs4!L76,0)+(IF(Užs4!I76="NE-PL-PVC-1mm",(Užs4!H76/1000)*Užs4!L76,0)+(IF(Užs4!J76="NE-PL-PVC-1mm",(Užs4!H76/1000)*Užs4!L76,0)))))</f>
        <v>0</v>
      </c>
      <c r="AP37" s="94">
        <f>SUM(IF(Užs4!F76="NE-PL-PVC-2mm",(Užs4!E76/1000)*Užs4!L76,0)+(IF(Užs4!G76="NE-PL-PVC-2mm",(Užs4!E76/1000)*Užs4!L76,0)+(IF(Užs4!I76="NE-PL-PVC-2mm",(Užs4!H76/1000)*Užs4!L76,0)+(IF(Užs4!J76="NE-PL-PVC-2mm",(Užs4!H76/1000)*Užs4!L76,0)))))</f>
        <v>0</v>
      </c>
      <c r="AQ37" s="94">
        <f>SUM(IF(Užs4!F76="NE-PL-PVC-42/2mm",(Užs4!E76/1000)*Užs4!L76,0)+(IF(Užs4!G76="NE-PL-PVC-42/2mm",(Užs4!E76/1000)*Užs4!L76,0)+(IF(Užs4!I76="NE-PL-PVC-42/2mm",(Užs4!H76/1000)*Užs4!L76,0)+(IF(Užs4!J76="NE-PL-PVC-42/2mm",(Užs4!H76/1000)*Užs4!L76,0)))))</f>
        <v>0</v>
      </c>
      <c r="AR37" s="79"/>
    </row>
    <row r="38" spans="1:44" ht="16.8">
      <c r="A38" s="79"/>
      <c r="B38" s="79"/>
      <c r="C38" s="95"/>
      <c r="D38" s="79"/>
      <c r="E38" s="79"/>
      <c r="F38" s="79"/>
      <c r="G38" s="79"/>
      <c r="H38" s="79"/>
      <c r="I38" s="79"/>
      <c r="J38" s="79"/>
      <c r="K38" s="87">
        <v>37</v>
      </c>
      <c r="L38" s="88">
        <f>Užs4!L77</f>
        <v>0</v>
      </c>
      <c r="M38" s="89">
        <f>(Užs4!E77/1000)*(Užs4!H77/1000)*Užs4!L77</f>
        <v>0</v>
      </c>
      <c r="N38" s="90">
        <f>SUM(IF(Užs4!F77="MEL",(Užs4!E77/1000)*Užs4!L77,0)+(IF(Užs4!G77="MEL",(Užs4!E77/1000)*Užs4!L77,0)+(IF(Užs4!I77="MEL",(Užs4!H77/1000)*Užs4!L77,0)+(IF(Užs4!J77="MEL",(Užs4!H77/1000)*Užs4!L77,0)))))</f>
        <v>0</v>
      </c>
      <c r="O38" s="91">
        <f>SUM(IF(Užs4!F77="MEL-BALTAS",(Užs4!E77/1000)*Užs4!L77,0)+(IF(Užs4!G77="MEL-BALTAS",(Užs4!E77/1000)*Užs4!L77,0)+(IF(Užs4!I77="MEL-BALTAS",(Užs4!H77/1000)*Užs4!L77,0)+(IF(Užs4!J77="MEL-BALTAS",(Užs4!H77/1000)*Užs4!L77,0)))))</f>
        <v>0</v>
      </c>
      <c r="P38" s="91">
        <f>SUM(IF(Užs4!F77="MEL-PILKAS",(Užs4!E77/1000)*Užs4!L77,0)+(IF(Užs4!G77="MEL-PILKAS",(Užs4!E77/1000)*Užs4!L77,0)+(IF(Užs4!I77="MEL-PILKAS",(Užs4!H77/1000)*Užs4!L77,0)+(IF(Užs4!J77="MEL-PILKAS",(Užs4!H77/1000)*Užs4!L77,0)))))</f>
        <v>0</v>
      </c>
      <c r="Q38" s="91">
        <f>SUM(IF(Užs4!F77="MEL-KLIENTO",(Užs4!E77/1000)*Užs4!L77,0)+(IF(Užs4!G77="MEL-KLIENTO",(Užs4!E77/1000)*Užs4!L77,0)+(IF(Užs4!I77="MEL-KLIENTO",(Užs4!H77/1000)*Užs4!L77,0)+(IF(Užs4!J77="MEL-KLIENTO",(Užs4!H77/1000)*Užs4!L77,0)))))</f>
        <v>0</v>
      </c>
      <c r="R38" s="91">
        <f>SUM(IF(Užs4!F77="MEL-NE-PL",(Užs4!E77/1000)*Užs4!L77,0)+(IF(Užs4!G77="MEL-NE-PL",(Užs4!E77/1000)*Užs4!L77,0)+(IF(Užs4!I77="MEL-NE-PL",(Užs4!H77/1000)*Užs4!L77,0)+(IF(Užs4!J77="MEL-NE-PL",(Užs4!H77/1000)*Užs4!L77,0)))))</f>
        <v>0</v>
      </c>
      <c r="S38" s="91">
        <f>SUM(IF(Užs4!F77="MEL-40mm",(Užs4!E77/1000)*Užs4!L77,0)+(IF(Užs4!G77="MEL-40mm",(Užs4!E77/1000)*Užs4!L77,0)+(IF(Užs4!I77="MEL-40mm",(Užs4!H77/1000)*Užs4!L77,0)+(IF(Užs4!J77="MEL-40mm",(Užs4!H77/1000)*Užs4!L77,0)))))</f>
        <v>0</v>
      </c>
      <c r="T38" s="92">
        <f>SUM(IF(Užs4!F77="PVC-04mm",(Užs4!E77/1000)*Užs4!L77,0)+(IF(Užs4!G77="PVC-04mm",(Užs4!E77/1000)*Užs4!L77,0)+(IF(Užs4!I77="PVC-04mm",(Užs4!H77/1000)*Užs4!L77,0)+(IF(Užs4!J77="PVC-04mm",(Užs4!H77/1000)*Užs4!L77,0)))))</f>
        <v>0</v>
      </c>
      <c r="U38" s="92">
        <f>SUM(IF(Užs4!F77="PVC-06mm",(Užs4!E77/1000)*Užs4!L77,0)+(IF(Užs4!G77="PVC-06mm",(Užs4!E77/1000)*Užs4!L77,0)+(IF(Užs4!I77="PVC-06mm",(Užs4!H77/1000)*Užs4!L77,0)+(IF(Užs4!J77="PVC-06mm",(Užs4!H77/1000)*Užs4!L77,0)))))</f>
        <v>0</v>
      </c>
      <c r="V38" s="92">
        <f>SUM(IF(Užs4!F77="PVC-08mm",(Užs4!E77/1000)*Užs4!L77,0)+(IF(Užs4!G77="PVC-08mm",(Užs4!E77/1000)*Užs4!L77,0)+(IF(Užs4!I77="PVC-08mm",(Užs4!H77/1000)*Užs4!L77,0)+(IF(Užs4!J77="PVC-08mm",(Užs4!H77/1000)*Užs4!L77,0)))))</f>
        <v>0</v>
      </c>
      <c r="W38" s="92">
        <f>SUM(IF(Užs4!F77="PVC-1mm",(Užs4!E77/1000)*Užs4!L77,0)+(IF(Užs4!G77="PVC-1mm",(Užs4!E77/1000)*Užs4!L77,0)+(IF(Užs4!I77="PVC-1mm",(Užs4!H77/1000)*Užs4!L77,0)+(IF(Užs4!J77="PVC-1mm",(Užs4!H77/1000)*Užs4!L77,0)))))</f>
        <v>0</v>
      </c>
      <c r="X38" s="92">
        <f>SUM(IF(Užs4!F77="PVC-2mm",(Užs4!E77/1000)*Užs4!L77,0)+(IF(Užs4!G77="PVC-2mm",(Užs4!E77/1000)*Užs4!L77,0)+(IF(Užs4!I77="PVC-2mm",(Užs4!H77/1000)*Užs4!L77,0)+(IF(Užs4!J77="PVC-2mm",(Užs4!H77/1000)*Užs4!L77,0)))))</f>
        <v>0</v>
      </c>
      <c r="Y38" s="92">
        <f>SUM(IF(Užs4!F77="PVC-42/2mm",(Užs4!E77/1000)*Užs4!L77,0)+(IF(Užs4!G77="PVC-42/2mm",(Užs4!E77/1000)*Užs4!L77,0)+(IF(Užs4!I77="PVC-42/2mm",(Užs4!H77/1000)*Užs4!L77,0)+(IF(Užs4!J77="PVC-42/2mm",(Užs4!H77/1000)*Užs4!L77,0)))))</f>
        <v>0</v>
      </c>
      <c r="Z38" s="313">
        <f>SUM(IF(Užs4!F77="BESIULIS-08mm",(Užs4!E77/1000)*Užs4!L77,0)+(IF(Užs4!G77="BESIULIS-08mm",(Užs4!E77/1000)*Užs4!L77,0)+(IF(Užs4!I77="BESIULIS-08mm",(Užs4!H77/1000)*Užs4!L77,0)+(IF(Užs4!J77="BESIULIS-08mm",(Užs4!H77/1000)*Užs4!L77,0)))))</f>
        <v>0</v>
      </c>
      <c r="AA38" s="313">
        <f>SUM(IF(Užs4!F77="BESIULIS-1mm",(Užs4!E77/1000)*Užs4!L77,0)+(IF(Užs4!G77="BESIULIS-1mm",(Užs4!E77/1000)*Užs4!L77,0)+(IF(Užs4!I77="BESIULIS-1mm",(Užs4!H77/1000)*Užs4!L77,0)+(IF(Užs4!J77="BESIULIS-1mm",(Užs4!H77/1000)*Užs4!L77,0)))))</f>
        <v>0</v>
      </c>
      <c r="AB38" s="313">
        <f>SUM(IF(Užs4!F77="BESIULIS-2mm",(Užs4!E77/1000)*Užs4!L77,0)+(IF(Užs4!G77="BESIULIS-2mm",(Užs4!E77/1000)*Užs4!L77,0)+(IF(Užs4!I77="BESIULIS-2mm",(Užs4!H77/1000)*Užs4!L77,0)+(IF(Užs4!J77="BESIULIS-2mm",(Užs4!H77/1000)*Užs4!L77,0)))))</f>
        <v>0</v>
      </c>
      <c r="AC38" s="93">
        <f>SUM(IF(Užs4!F77="KLIEN-PVC-04mm",(Užs4!E77/1000)*Užs4!L77,0)+(IF(Užs4!G77="KLIEN-PVC-04mm",(Užs4!E77/1000)*Užs4!L77,0)+(IF(Užs4!I77="KLIEN-PVC-04mm",(Užs4!H77/1000)*Užs4!L77,0)+(IF(Užs4!J77="KLIEN-PVC-04mm",(Užs4!H77/1000)*Užs4!L77,0)))))</f>
        <v>0</v>
      </c>
      <c r="AD38" s="93">
        <f>SUM(IF(Užs4!F77="KLIEN-PVC-06mm",(Užs4!E77/1000)*Užs4!L77,0)+(IF(Užs4!G77="KLIEN-PVC-06mm",(Užs4!E77/1000)*Užs4!L77,0)+(IF(Užs4!I77="KLIEN-PVC-06mm",(Užs4!H77/1000)*Užs4!L77,0)+(IF(Užs4!J77="KLIEN-PVC-06mm",(Užs4!H77/1000)*Užs4!L77,0)))))</f>
        <v>0</v>
      </c>
      <c r="AE38" s="93">
        <f>SUM(IF(Užs4!F77="KLIEN-PVC-08mm",(Užs4!E77/1000)*Užs4!L77,0)+(IF(Užs4!G77="KLIEN-PVC-08mm",(Užs4!E77/1000)*Užs4!L77,0)+(IF(Užs4!I77="KLIEN-PVC-08mm",(Užs4!H77/1000)*Užs4!L77,0)+(IF(Užs4!J77="KLIEN-PVC-08mm",(Užs4!H77/1000)*Užs4!L77,0)))))</f>
        <v>0</v>
      </c>
      <c r="AF38" s="93">
        <f>SUM(IF(Užs4!F77="KLIEN-PVC-1mm",(Užs4!E77/1000)*Užs4!L77,0)+(IF(Užs4!G77="KLIEN-PVC-1mm",(Užs4!E77/1000)*Užs4!L77,0)+(IF(Užs4!I77="KLIEN-PVC-1mm",(Užs4!H77/1000)*Užs4!L77,0)+(IF(Užs4!J77="KLIEN-PVC-1mm",(Užs4!H77/1000)*Užs4!L77,0)))))</f>
        <v>0</v>
      </c>
      <c r="AG38" s="93">
        <f>SUM(IF(Užs4!F77="KLIEN-PVC-2mm",(Užs4!E77/1000)*Užs4!L77,0)+(IF(Užs4!G77="KLIEN-PVC-2mm",(Užs4!E77/1000)*Užs4!L77,0)+(IF(Užs4!I77="KLIEN-PVC-2mm",(Užs4!H77/1000)*Užs4!L77,0)+(IF(Užs4!J77="KLIEN-PVC-2mm",(Užs4!H77/1000)*Užs4!L77,0)))))</f>
        <v>0</v>
      </c>
      <c r="AH38" s="93">
        <f>SUM(IF(Užs4!F77="KLIEN-PVC-42/2mm",(Užs4!E77/1000)*Užs4!L77,0)+(IF(Užs4!G77="KLIEN-PVC-42/2mm",(Užs4!E77/1000)*Užs4!L77,0)+(IF(Užs4!I77="KLIEN-PVC-42/2mm",(Užs4!H77/1000)*Užs4!L77,0)+(IF(Užs4!J77="KLIEN-PVC-42/2mm",(Užs4!H77/1000)*Užs4!L77,0)))))</f>
        <v>0</v>
      </c>
      <c r="AI38" s="315">
        <f>SUM(IF(Užs4!F77="KLIEN-BESIUL-08mm",(Užs4!E77/1000)*Užs4!L77,0)+(IF(Užs4!G77="KLIEN-BESIUL-08mm",(Užs4!E77/1000)*Užs4!L77,0)+(IF(Užs4!I77="KLIEN-BESIUL-08mm",(Užs4!H77/1000)*Užs4!L77,0)+(IF(Užs4!J77="KLIEN-BESIUL-08mm",(Užs4!H77/1000)*Užs4!L77,0)))))</f>
        <v>0</v>
      </c>
      <c r="AJ38" s="315">
        <f>SUM(IF(Užs4!F77="KLIEN-BESIUL-1mm",(Užs4!E77/1000)*Užs4!L77,0)+(IF(Užs4!G77="KLIEN-BESIUL-1mm",(Užs4!E77/1000)*Užs4!L77,0)+(IF(Užs4!I77="KLIEN-BESIUL-1mm",(Užs4!H77/1000)*Užs4!L77,0)+(IF(Užs4!J77="KLIEN-BESIUL-1mm",(Užs4!H77/1000)*Užs4!L77,0)))))</f>
        <v>0</v>
      </c>
      <c r="AK38" s="315">
        <f>SUM(IF(Užs4!F77="KLIEN-BESIUL-2mm",(Užs4!E77/1000)*Užs4!L77,0)+(IF(Užs4!G77="KLIEN-BESIUL-2mm",(Užs4!E77/1000)*Užs4!L77,0)+(IF(Užs4!I77="KLIEN-BESIUL-2mm",(Užs4!H77/1000)*Užs4!L77,0)+(IF(Užs4!J77="KLIEN-BESIUL-2mm",(Užs4!H77/1000)*Užs4!L77,0)))))</f>
        <v>0</v>
      </c>
      <c r="AL38" s="94">
        <f>SUM(IF(Užs4!F77="NE-PL-PVC-04mm",(Užs4!E77/1000)*Užs4!L77,0)+(IF(Užs4!G77="NE-PL-PVC-04mm",(Užs4!E77/1000)*Užs4!L77,0)+(IF(Užs4!I77="NE-PL-PVC-04mm",(Užs4!H77/1000)*Užs4!L77,0)+(IF(Užs4!J77="NE-PL-PVC-04mm",(Užs4!H77/1000)*Užs4!L77,0)))))</f>
        <v>0</v>
      </c>
      <c r="AM38" s="94">
        <f>SUM(IF(Užs4!F77="NE-PL-PVC-06mm",(Užs4!E77/1000)*Užs4!L77,0)+(IF(Užs4!G77="NE-PL-PVC-06mm",(Užs4!E77/1000)*Užs4!L77,0)+(IF(Užs4!I77="NE-PL-PVC-06mm",(Užs4!H77/1000)*Užs4!L77,0)+(IF(Užs4!J77="NE-PL-PVC-06mm",(Užs4!H77/1000)*Užs4!L77,0)))))</f>
        <v>0</v>
      </c>
      <c r="AN38" s="94">
        <f>SUM(IF(Užs4!F77="NE-PL-PVC-08mm",(Užs4!E77/1000)*Užs4!L77,0)+(IF(Užs4!G77="NE-PL-PVC-08mm",(Užs4!E77/1000)*Užs4!L77,0)+(IF(Užs4!I77="NE-PL-PVC-08mm",(Užs4!H77/1000)*Užs4!L77,0)+(IF(Užs4!J77="NE-PL-PVC-08mm",(Užs4!H77/1000)*Užs4!L77,0)))))</f>
        <v>0</v>
      </c>
      <c r="AO38" s="94">
        <f>SUM(IF(Užs4!F77="NE-PL-PVC-1mm",(Užs4!E77/1000)*Užs4!L77,0)+(IF(Užs4!G77="NE-PL-PVC-1mm",(Užs4!E77/1000)*Užs4!L77,0)+(IF(Užs4!I77="NE-PL-PVC-1mm",(Užs4!H77/1000)*Užs4!L77,0)+(IF(Užs4!J77="NE-PL-PVC-1mm",(Užs4!H77/1000)*Užs4!L77,0)))))</f>
        <v>0</v>
      </c>
      <c r="AP38" s="94">
        <f>SUM(IF(Užs4!F77="NE-PL-PVC-2mm",(Užs4!E77/1000)*Užs4!L77,0)+(IF(Užs4!G77="NE-PL-PVC-2mm",(Užs4!E77/1000)*Užs4!L77,0)+(IF(Užs4!I77="NE-PL-PVC-2mm",(Užs4!H77/1000)*Užs4!L77,0)+(IF(Užs4!J77="NE-PL-PVC-2mm",(Užs4!H77/1000)*Užs4!L77,0)))))</f>
        <v>0</v>
      </c>
      <c r="AQ38" s="94">
        <f>SUM(IF(Užs4!F77="NE-PL-PVC-42/2mm",(Užs4!E77/1000)*Užs4!L77,0)+(IF(Užs4!G77="NE-PL-PVC-42/2mm",(Užs4!E77/1000)*Užs4!L77,0)+(IF(Užs4!I77="NE-PL-PVC-42/2mm",(Užs4!H77/1000)*Užs4!L77,0)+(IF(Užs4!J77="NE-PL-PVC-42/2mm",(Užs4!H77/1000)*Užs4!L77,0)))))</f>
        <v>0</v>
      </c>
      <c r="AR38" s="79"/>
    </row>
    <row r="39" spans="1:44" ht="16.8">
      <c r="A39" s="79"/>
      <c r="B39" s="79"/>
      <c r="C39" s="95"/>
      <c r="D39" s="79"/>
      <c r="E39" s="79"/>
      <c r="F39" s="79"/>
      <c r="G39" s="79"/>
      <c r="H39" s="79"/>
      <c r="I39" s="79"/>
      <c r="J39" s="79"/>
      <c r="K39" s="87">
        <v>38</v>
      </c>
      <c r="L39" s="88">
        <f>Užs4!L78</f>
        <v>0</v>
      </c>
      <c r="M39" s="89">
        <f>(Užs4!E78/1000)*(Užs4!H78/1000)*Užs4!L78</f>
        <v>0</v>
      </c>
      <c r="N39" s="90">
        <f>SUM(IF(Užs4!F78="MEL",(Užs4!E78/1000)*Užs4!L78,0)+(IF(Užs4!G78="MEL",(Užs4!E78/1000)*Užs4!L78,0)+(IF(Užs4!I78="MEL",(Užs4!H78/1000)*Užs4!L78,0)+(IF(Užs4!J78="MEL",(Užs4!H78/1000)*Užs4!L78,0)))))</f>
        <v>0</v>
      </c>
      <c r="O39" s="91">
        <f>SUM(IF(Užs4!F78="MEL-BALTAS",(Užs4!E78/1000)*Užs4!L78,0)+(IF(Užs4!G78="MEL-BALTAS",(Užs4!E78/1000)*Užs4!L78,0)+(IF(Užs4!I78="MEL-BALTAS",(Užs4!H78/1000)*Užs4!L78,0)+(IF(Užs4!J78="MEL-BALTAS",(Užs4!H78/1000)*Užs4!L78,0)))))</f>
        <v>0</v>
      </c>
      <c r="P39" s="91">
        <f>SUM(IF(Užs4!F78="MEL-PILKAS",(Užs4!E78/1000)*Užs4!L78,0)+(IF(Užs4!G78="MEL-PILKAS",(Užs4!E78/1000)*Užs4!L78,0)+(IF(Užs4!I78="MEL-PILKAS",(Užs4!H78/1000)*Užs4!L78,0)+(IF(Užs4!J78="MEL-PILKAS",(Užs4!H78/1000)*Užs4!L78,0)))))</f>
        <v>0</v>
      </c>
      <c r="Q39" s="91">
        <f>SUM(IF(Užs4!F78="MEL-KLIENTO",(Užs4!E78/1000)*Užs4!L78,0)+(IF(Užs4!G78="MEL-KLIENTO",(Užs4!E78/1000)*Užs4!L78,0)+(IF(Užs4!I78="MEL-KLIENTO",(Užs4!H78/1000)*Užs4!L78,0)+(IF(Užs4!J78="MEL-KLIENTO",(Užs4!H78/1000)*Užs4!L78,0)))))</f>
        <v>0</v>
      </c>
      <c r="R39" s="91">
        <f>SUM(IF(Užs4!F78="MEL-NE-PL",(Užs4!E78/1000)*Užs4!L78,0)+(IF(Užs4!G78="MEL-NE-PL",(Užs4!E78/1000)*Užs4!L78,0)+(IF(Užs4!I78="MEL-NE-PL",(Užs4!H78/1000)*Užs4!L78,0)+(IF(Užs4!J78="MEL-NE-PL",(Užs4!H78/1000)*Užs4!L78,0)))))</f>
        <v>0</v>
      </c>
      <c r="S39" s="91">
        <f>SUM(IF(Užs4!F78="MEL-40mm",(Užs4!E78/1000)*Užs4!L78,0)+(IF(Užs4!G78="MEL-40mm",(Užs4!E78/1000)*Užs4!L78,0)+(IF(Užs4!I78="MEL-40mm",(Užs4!H78/1000)*Užs4!L78,0)+(IF(Užs4!J78="MEL-40mm",(Užs4!H78/1000)*Užs4!L78,0)))))</f>
        <v>0</v>
      </c>
      <c r="T39" s="92">
        <f>SUM(IF(Užs4!F78="PVC-04mm",(Užs4!E78/1000)*Užs4!L78,0)+(IF(Užs4!G78="PVC-04mm",(Užs4!E78/1000)*Užs4!L78,0)+(IF(Užs4!I78="PVC-04mm",(Užs4!H78/1000)*Užs4!L78,0)+(IF(Užs4!J78="PVC-04mm",(Užs4!H78/1000)*Užs4!L78,0)))))</f>
        <v>0</v>
      </c>
      <c r="U39" s="92">
        <f>SUM(IF(Užs4!F78="PVC-06mm",(Užs4!E78/1000)*Užs4!L78,0)+(IF(Užs4!G78="PVC-06mm",(Užs4!E78/1000)*Užs4!L78,0)+(IF(Užs4!I78="PVC-06mm",(Užs4!H78/1000)*Užs4!L78,0)+(IF(Užs4!J78="PVC-06mm",(Užs4!H78/1000)*Užs4!L78,0)))))</f>
        <v>0</v>
      </c>
      <c r="V39" s="92">
        <f>SUM(IF(Užs4!F78="PVC-08mm",(Užs4!E78/1000)*Užs4!L78,0)+(IF(Užs4!G78="PVC-08mm",(Užs4!E78/1000)*Užs4!L78,0)+(IF(Užs4!I78="PVC-08mm",(Užs4!H78/1000)*Užs4!L78,0)+(IF(Užs4!J78="PVC-08mm",(Užs4!H78/1000)*Užs4!L78,0)))))</f>
        <v>0</v>
      </c>
      <c r="W39" s="92">
        <f>SUM(IF(Užs4!F78="PVC-1mm",(Užs4!E78/1000)*Užs4!L78,0)+(IF(Užs4!G78="PVC-1mm",(Užs4!E78/1000)*Užs4!L78,0)+(IF(Užs4!I78="PVC-1mm",(Užs4!H78/1000)*Užs4!L78,0)+(IF(Užs4!J78="PVC-1mm",(Užs4!H78/1000)*Užs4!L78,0)))))</f>
        <v>0</v>
      </c>
      <c r="X39" s="92">
        <f>SUM(IF(Užs4!F78="PVC-2mm",(Užs4!E78/1000)*Užs4!L78,0)+(IF(Užs4!G78="PVC-2mm",(Užs4!E78/1000)*Užs4!L78,0)+(IF(Užs4!I78="PVC-2mm",(Užs4!H78/1000)*Užs4!L78,0)+(IF(Užs4!J78="PVC-2mm",(Užs4!H78/1000)*Užs4!L78,0)))))</f>
        <v>0</v>
      </c>
      <c r="Y39" s="92">
        <f>SUM(IF(Užs4!F78="PVC-42/2mm",(Užs4!E78/1000)*Užs4!L78,0)+(IF(Užs4!G78="PVC-42/2mm",(Užs4!E78/1000)*Užs4!L78,0)+(IF(Užs4!I78="PVC-42/2mm",(Užs4!H78/1000)*Užs4!L78,0)+(IF(Užs4!J78="PVC-42/2mm",(Užs4!H78/1000)*Užs4!L78,0)))))</f>
        <v>0</v>
      </c>
      <c r="Z39" s="313">
        <f>SUM(IF(Užs4!F78="BESIULIS-08mm",(Užs4!E78/1000)*Užs4!L78,0)+(IF(Užs4!G78="BESIULIS-08mm",(Užs4!E78/1000)*Užs4!L78,0)+(IF(Užs4!I78="BESIULIS-08mm",(Užs4!H78/1000)*Užs4!L78,0)+(IF(Užs4!J78="BESIULIS-08mm",(Užs4!H78/1000)*Užs4!L78,0)))))</f>
        <v>0</v>
      </c>
      <c r="AA39" s="313">
        <f>SUM(IF(Užs4!F78="BESIULIS-1mm",(Užs4!E78/1000)*Užs4!L78,0)+(IF(Užs4!G78="BESIULIS-1mm",(Užs4!E78/1000)*Užs4!L78,0)+(IF(Užs4!I78="BESIULIS-1mm",(Užs4!H78/1000)*Užs4!L78,0)+(IF(Užs4!J78="BESIULIS-1mm",(Užs4!H78/1000)*Užs4!L78,0)))))</f>
        <v>0</v>
      </c>
      <c r="AB39" s="313">
        <f>SUM(IF(Užs4!F78="BESIULIS-2mm",(Užs4!E78/1000)*Užs4!L78,0)+(IF(Užs4!G78="BESIULIS-2mm",(Užs4!E78/1000)*Užs4!L78,0)+(IF(Užs4!I78="BESIULIS-2mm",(Užs4!H78/1000)*Užs4!L78,0)+(IF(Užs4!J78="BESIULIS-2mm",(Užs4!H78/1000)*Užs4!L78,0)))))</f>
        <v>0</v>
      </c>
      <c r="AC39" s="93">
        <f>SUM(IF(Užs4!F78="KLIEN-PVC-04mm",(Užs4!E78/1000)*Užs4!L78,0)+(IF(Užs4!G78="KLIEN-PVC-04mm",(Užs4!E78/1000)*Užs4!L78,0)+(IF(Užs4!I78="KLIEN-PVC-04mm",(Užs4!H78/1000)*Užs4!L78,0)+(IF(Užs4!J78="KLIEN-PVC-04mm",(Užs4!H78/1000)*Užs4!L78,0)))))</f>
        <v>0</v>
      </c>
      <c r="AD39" s="93">
        <f>SUM(IF(Užs4!F78="KLIEN-PVC-06mm",(Užs4!E78/1000)*Užs4!L78,0)+(IF(Užs4!G78="KLIEN-PVC-06mm",(Užs4!E78/1000)*Užs4!L78,0)+(IF(Užs4!I78="KLIEN-PVC-06mm",(Užs4!H78/1000)*Užs4!L78,0)+(IF(Užs4!J78="KLIEN-PVC-06mm",(Užs4!H78/1000)*Užs4!L78,0)))))</f>
        <v>0</v>
      </c>
      <c r="AE39" s="93">
        <f>SUM(IF(Užs4!F78="KLIEN-PVC-08mm",(Užs4!E78/1000)*Užs4!L78,0)+(IF(Užs4!G78="KLIEN-PVC-08mm",(Užs4!E78/1000)*Užs4!L78,0)+(IF(Užs4!I78="KLIEN-PVC-08mm",(Užs4!H78/1000)*Užs4!L78,0)+(IF(Užs4!J78="KLIEN-PVC-08mm",(Užs4!H78/1000)*Užs4!L78,0)))))</f>
        <v>0</v>
      </c>
      <c r="AF39" s="93">
        <f>SUM(IF(Užs4!F78="KLIEN-PVC-1mm",(Užs4!E78/1000)*Užs4!L78,0)+(IF(Užs4!G78="KLIEN-PVC-1mm",(Užs4!E78/1000)*Užs4!L78,0)+(IF(Užs4!I78="KLIEN-PVC-1mm",(Užs4!H78/1000)*Užs4!L78,0)+(IF(Užs4!J78="KLIEN-PVC-1mm",(Užs4!H78/1000)*Užs4!L78,0)))))</f>
        <v>0</v>
      </c>
      <c r="AG39" s="93">
        <f>SUM(IF(Užs4!F78="KLIEN-PVC-2mm",(Užs4!E78/1000)*Užs4!L78,0)+(IF(Užs4!G78="KLIEN-PVC-2mm",(Užs4!E78/1000)*Užs4!L78,0)+(IF(Užs4!I78="KLIEN-PVC-2mm",(Užs4!H78/1000)*Užs4!L78,0)+(IF(Užs4!J78="KLIEN-PVC-2mm",(Užs4!H78/1000)*Užs4!L78,0)))))</f>
        <v>0</v>
      </c>
      <c r="AH39" s="93">
        <f>SUM(IF(Užs4!F78="KLIEN-PVC-42/2mm",(Užs4!E78/1000)*Užs4!L78,0)+(IF(Užs4!G78="KLIEN-PVC-42/2mm",(Užs4!E78/1000)*Užs4!L78,0)+(IF(Užs4!I78="KLIEN-PVC-42/2mm",(Užs4!H78/1000)*Užs4!L78,0)+(IF(Užs4!J78="KLIEN-PVC-42/2mm",(Užs4!H78/1000)*Užs4!L78,0)))))</f>
        <v>0</v>
      </c>
      <c r="AI39" s="315">
        <f>SUM(IF(Užs4!F78="KLIEN-BESIUL-08mm",(Užs4!E78/1000)*Užs4!L78,0)+(IF(Užs4!G78="KLIEN-BESIUL-08mm",(Užs4!E78/1000)*Užs4!L78,0)+(IF(Užs4!I78="KLIEN-BESIUL-08mm",(Užs4!H78/1000)*Užs4!L78,0)+(IF(Užs4!J78="KLIEN-BESIUL-08mm",(Užs4!H78/1000)*Užs4!L78,0)))))</f>
        <v>0</v>
      </c>
      <c r="AJ39" s="315">
        <f>SUM(IF(Užs4!F78="KLIEN-BESIUL-1mm",(Užs4!E78/1000)*Užs4!L78,0)+(IF(Užs4!G78="KLIEN-BESIUL-1mm",(Užs4!E78/1000)*Užs4!L78,0)+(IF(Užs4!I78="KLIEN-BESIUL-1mm",(Užs4!H78/1000)*Užs4!L78,0)+(IF(Užs4!J78="KLIEN-BESIUL-1mm",(Užs4!H78/1000)*Užs4!L78,0)))))</f>
        <v>0</v>
      </c>
      <c r="AK39" s="315">
        <f>SUM(IF(Užs4!F78="KLIEN-BESIUL-2mm",(Užs4!E78/1000)*Užs4!L78,0)+(IF(Užs4!G78="KLIEN-BESIUL-2mm",(Užs4!E78/1000)*Užs4!L78,0)+(IF(Užs4!I78="KLIEN-BESIUL-2mm",(Užs4!H78/1000)*Užs4!L78,0)+(IF(Užs4!J78="KLIEN-BESIUL-2mm",(Užs4!H78/1000)*Užs4!L78,0)))))</f>
        <v>0</v>
      </c>
      <c r="AL39" s="94">
        <f>SUM(IF(Užs4!F78="NE-PL-PVC-04mm",(Užs4!E78/1000)*Užs4!L78,0)+(IF(Užs4!G78="NE-PL-PVC-04mm",(Užs4!E78/1000)*Užs4!L78,0)+(IF(Užs4!I78="NE-PL-PVC-04mm",(Užs4!H78/1000)*Užs4!L78,0)+(IF(Užs4!J78="NE-PL-PVC-04mm",(Užs4!H78/1000)*Užs4!L78,0)))))</f>
        <v>0</v>
      </c>
      <c r="AM39" s="94">
        <f>SUM(IF(Užs4!F78="NE-PL-PVC-06mm",(Užs4!E78/1000)*Užs4!L78,0)+(IF(Užs4!G78="NE-PL-PVC-06mm",(Užs4!E78/1000)*Užs4!L78,0)+(IF(Užs4!I78="NE-PL-PVC-06mm",(Užs4!H78/1000)*Užs4!L78,0)+(IF(Užs4!J78="NE-PL-PVC-06mm",(Užs4!H78/1000)*Užs4!L78,0)))))</f>
        <v>0</v>
      </c>
      <c r="AN39" s="94">
        <f>SUM(IF(Užs4!F78="NE-PL-PVC-08mm",(Užs4!E78/1000)*Užs4!L78,0)+(IF(Užs4!G78="NE-PL-PVC-08mm",(Užs4!E78/1000)*Užs4!L78,0)+(IF(Užs4!I78="NE-PL-PVC-08mm",(Užs4!H78/1000)*Užs4!L78,0)+(IF(Užs4!J78="NE-PL-PVC-08mm",(Užs4!H78/1000)*Užs4!L78,0)))))</f>
        <v>0</v>
      </c>
      <c r="AO39" s="94">
        <f>SUM(IF(Užs4!F78="NE-PL-PVC-1mm",(Užs4!E78/1000)*Užs4!L78,0)+(IF(Užs4!G78="NE-PL-PVC-1mm",(Užs4!E78/1000)*Užs4!L78,0)+(IF(Užs4!I78="NE-PL-PVC-1mm",(Užs4!H78/1000)*Užs4!L78,0)+(IF(Užs4!J78="NE-PL-PVC-1mm",(Užs4!H78/1000)*Užs4!L78,0)))))</f>
        <v>0</v>
      </c>
      <c r="AP39" s="94">
        <f>SUM(IF(Užs4!F78="NE-PL-PVC-2mm",(Užs4!E78/1000)*Užs4!L78,0)+(IF(Užs4!G78="NE-PL-PVC-2mm",(Užs4!E78/1000)*Užs4!L78,0)+(IF(Užs4!I78="NE-PL-PVC-2mm",(Užs4!H78/1000)*Užs4!L78,0)+(IF(Užs4!J78="NE-PL-PVC-2mm",(Užs4!H78/1000)*Užs4!L78,0)))))</f>
        <v>0</v>
      </c>
      <c r="AQ39" s="94">
        <f>SUM(IF(Užs4!F78="NE-PL-PVC-42/2mm",(Užs4!E78/1000)*Užs4!L78,0)+(IF(Užs4!G78="NE-PL-PVC-42/2mm",(Užs4!E78/1000)*Užs4!L78,0)+(IF(Užs4!I78="NE-PL-PVC-42/2mm",(Užs4!H78/1000)*Užs4!L78,0)+(IF(Užs4!J78="NE-PL-PVC-42/2mm",(Užs4!H78/1000)*Užs4!L78,0)))))</f>
        <v>0</v>
      </c>
      <c r="AR39" s="79"/>
    </row>
    <row r="40" spans="1:44" ht="16.8">
      <c r="A40" s="79"/>
      <c r="B40" s="79"/>
      <c r="C40" s="95"/>
      <c r="D40" s="79"/>
      <c r="E40" s="79"/>
      <c r="F40" s="79"/>
      <c r="G40" s="79"/>
      <c r="H40" s="79"/>
      <c r="I40" s="79"/>
      <c r="J40" s="79"/>
      <c r="K40" s="87">
        <v>39</v>
      </c>
      <c r="L40" s="88">
        <f>Užs4!L79</f>
        <v>0</v>
      </c>
      <c r="M40" s="89">
        <f>(Užs4!E79/1000)*(Užs4!H79/1000)*Užs4!L79</f>
        <v>0</v>
      </c>
      <c r="N40" s="90">
        <f>SUM(IF(Užs4!F79="MEL",(Užs4!E79/1000)*Užs4!L79,0)+(IF(Užs4!G79="MEL",(Užs4!E79/1000)*Užs4!L79,0)+(IF(Užs4!I79="MEL",(Užs4!H79/1000)*Užs4!L79,0)+(IF(Užs4!J79="MEL",(Užs4!H79/1000)*Užs4!L79,0)))))</f>
        <v>0</v>
      </c>
      <c r="O40" s="91">
        <f>SUM(IF(Užs4!F79="MEL-BALTAS",(Užs4!E79/1000)*Užs4!L79,0)+(IF(Užs4!G79="MEL-BALTAS",(Užs4!E79/1000)*Užs4!L79,0)+(IF(Užs4!I79="MEL-BALTAS",(Užs4!H79/1000)*Užs4!L79,0)+(IF(Užs4!J79="MEL-BALTAS",(Užs4!H79/1000)*Užs4!L79,0)))))</f>
        <v>0</v>
      </c>
      <c r="P40" s="91">
        <f>SUM(IF(Užs4!F79="MEL-PILKAS",(Užs4!E79/1000)*Užs4!L79,0)+(IF(Užs4!G79="MEL-PILKAS",(Užs4!E79/1000)*Užs4!L79,0)+(IF(Užs4!I79="MEL-PILKAS",(Užs4!H79/1000)*Užs4!L79,0)+(IF(Užs4!J79="MEL-PILKAS",(Užs4!H79/1000)*Užs4!L79,0)))))</f>
        <v>0</v>
      </c>
      <c r="Q40" s="91">
        <f>SUM(IF(Užs4!F79="MEL-KLIENTO",(Užs4!E79/1000)*Užs4!L79,0)+(IF(Užs4!G79="MEL-KLIENTO",(Užs4!E79/1000)*Užs4!L79,0)+(IF(Užs4!I79="MEL-KLIENTO",(Užs4!H79/1000)*Užs4!L79,0)+(IF(Užs4!J79="MEL-KLIENTO",(Užs4!H79/1000)*Užs4!L79,0)))))</f>
        <v>0</v>
      </c>
      <c r="R40" s="91">
        <f>SUM(IF(Užs4!F79="MEL-NE-PL",(Užs4!E79/1000)*Užs4!L79,0)+(IF(Užs4!G79="MEL-NE-PL",(Užs4!E79/1000)*Užs4!L79,0)+(IF(Užs4!I79="MEL-NE-PL",(Užs4!H79/1000)*Užs4!L79,0)+(IF(Užs4!J79="MEL-NE-PL",(Užs4!H79/1000)*Užs4!L79,0)))))</f>
        <v>0</v>
      </c>
      <c r="S40" s="91">
        <f>SUM(IF(Užs4!F79="MEL-40mm",(Užs4!E79/1000)*Užs4!L79,0)+(IF(Užs4!G79="MEL-40mm",(Užs4!E79/1000)*Užs4!L79,0)+(IF(Užs4!I79="MEL-40mm",(Užs4!H79/1000)*Užs4!L79,0)+(IF(Užs4!J79="MEL-40mm",(Užs4!H79/1000)*Užs4!L79,0)))))</f>
        <v>0</v>
      </c>
      <c r="T40" s="92">
        <f>SUM(IF(Užs4!F79="PVC-04mm",(Užs4!E79/1000)*Užs4!L79,0)+(IF(Užs4!G79="PVC-04mm",(Užs4!E79/1000)*Užs4!L79,0)+(IF(Užs4!I79="PVC-04mm",(Užs4!H79/1000)*Užs4!L79,0)+(IF(Užs4!J79="PVC-04mm",(Užs4!H79/1000)*Užs4!L79,0)))))</f>
        <v>0</v>
      </c>
      <c r="U40" s="92">
        <f>SUM(IF(Užs4!F79="PVC-06mm",(Užs4!E79/1000)*Užs4!L79,0)+(IF(Užs4!G79="PVC-06mm",(Užs4!E79/1000)*Užs4!L79,0)+(IF(Užs4!I79="PVC-06mm",(Užs4!H79/1000)*Užs4!L79,0)+(IF(Užs4!J79="PVC-06mm",(Užs4!H79/1000)*Užs4!L79,0)))))</f>
        <v>0</v>
      </c>
      <c r="V40" s="92">
        <f>SUM(IF(Užs4!F79="PVC-08mm",(Užs4!E79/1000)*Užs4!L79,0)+(IF(Užs4!G79="PVC-08mm",(Užs4!E79/1000)*Užs4!L79,0)+(IF(Užs4!I79="PVC-08mm",(Užs4!H79/1000)*Užs4!L79,0)+(IF(Užs4!J79="PVC-08mm",(Užs4!H79/1000)*Užs4!L79,0)))))</f>
        <v>0</v>
      </c>
      <c r="W40" s="92">
        <f>SUM(IF(Užs4!F79="PVC-1mm",(Užs4!E79/1000)*Užs4!L79,0)+(IF(Užs4!G79="PVC-1mm",(Užs4!E79/1000)*Užs4!L79,0)+(IF(Užs4!I79="PVC-1mm",(Užs4!H79/1000)*Užs4!L79,0)+(IF(Užs4!J79="PVC-1mm",(Užs4!H79/1000)*Užs4!L79,0)))))</f>
        <v>0</v>
      </c>
      <c r="X40" s="92">
        <f>SUM(IF(Užs4!F79="PVC-2mm",(Užs4!E79/1000)*Užs4!L79,0)+(IF(Užs4!G79="PVC-2mm",(Užs4!E79/1000)*Užs4!L79,0)+(IF(Užs4!I79="PVC-2mm",(Užs4!H79/1000)*Užs4!L79,0)+(IF(Užs4!J79="PVC-2mm",(Užs4!H79/1000)*Užs4!L79,0)))))</f>
        <v>0</v>
      </c>
      <c r="Y40" s="92">
        <f>SUM(IF(Užs4!F79="PVC-42/2mm",(Užs4!E79/1000)*Užs4!L79,0)+(IF(Užs4!G79="PVC-42/2mm",(Užs4!E79/1000)*Užs4!L79,0)+(IF(Užs4!I79="PVC-42/2mm",(Užs4!H79/1000)*Užs4!L79,0)+(IF(Užs4!J79="PVC-42/2mm",(Užs4!H79/1000)*Užs4!L79,0)))))</f>
        <v>0</v>
      </c>
      <c r="Z40" s="313">
        <f>SUM(IF(Užs4!F79="BESIULIS-08mm",(Užs4!E79/1000)*Užs4!L79,0)+(IF(Užs4!G79="BESIULIS-08mm",(Užs4!E79/1000)*Užs4!L79,0)+(IF(Užs4!I79="BESIULIS-08mm",(Užs4!H79/1000)*Užs4!L79,0)+(IF(Užs4!J79="BESIULIS-08mm",(Užs4!H79/1000)*Užs4!L79,0)))))</f>
        <v>0</v>
      </c>
      <c r="AA40" s="313">
        <f>SUM(IF(Užs4!F79="BESIULIS-1mm",(Užs4!E79/1000)*Užs4!L79,0)+(IF(Užs4!G79="BESIULIS-1mm",(Užs4!E79/1000)*Užs4!L79,0)+(IF(Užs4!I79="BESIULIS-1mm",(Užs4!H79/1000)*Užs4!L79,0)+(IF(Užs4!J79="BESIULIS-1mm",(Užs4!H79/1000)*Užs4!L79,0)))))</f>
        <v>0</v>
      </c>
      <c r="AB40" s="313">
        <f>SUM(IF(Užs4!F79="BESIULIS-2mm",(Užs4!E79/1000)*Užs4!L79,0)+(IF(Užs4!G79="BESIULIS-2mm",(Užs4!E79/1000)*Užs4!L79,0)+(IF(Užs4!I79="BESIULIS-2mm",(Užs4!H79/1000)*Užs4!L79,0)+(IF(Užs4!J79="BESIULIS-2mm",(Užs4!H79/1000)*Užs4!L79,0)))))</f>
        <v>0</v>
      </c>
      <c r="AC40" s="93">
        <f>SUM(IF(Užs4!F79="KLIEN-PVC-04mm",(Užs4!E79/1000)*Užs4!L79,0)+(IF(Užs4!G79="KLIEN-PVC-04mm",(Užs4!E79/1000)*Užs4!L79,0)+(IF(Užs4!I79="KLIEN-PVC-04mm",(Užs4!H79/1000)*Užs4!L79,0)+(IF(Užs4!J79="KLIEN-PVC-04mm",(Užs4!H79/1000)*Užs4!L79,0)))))</f>
        <v>0</v>
      </c>
      <c r="AD40" s="93">
        <f>SUM(IF(Užs4!F79="KLIEN-PVC-06mm",(Užs4!E79/1000)*Užs4!L79,0)+(IF(Užs4!G79="KLIEN-PVC-06mm",(Užs4!E79/1000)*Užs4!L79,0)+(IF(Užs4!I79="KLIEN-PVC-06mm",(Užs4!H79/1000)*Užs4!L79,0)+(IF(Užs4!J79="KLIEN-PVC-06mm",(Užs4!H79/1000)*Užs4!L79,0)))))</f>
        <v>0</v>
      </c>
      <c r="AE40" s="93">
        <f>SUM(IF(Užs4!F79="KLIEN-PVC-08mm",(Užs4!E79/1000)*Užs4!L79,0)+(IF(Užs4!G79="KLIEN-PVC-08mm",(Užs4!E79/1000)*Užs4!L79,0)+(IF(Užs4!I79="KLIEN-PVC-08mm",(Užs4!H79/1000)*Užs4!L79,0)+(IF(Užs4!J79="KLIEN-PVC-08mm",(Užs4!H79/1000)*Užs4!L79,0)))))</f>
        <v>0</v>
      </c>
      <c r="AF40" s="93">
        <f>SUM(IF(Užs4!F79="KLIEN-PVC-1mm",(Užs4!E79/1000)*Užs4!L79,0)+(IF(Užs4!G79="KLIEN-PVC-1mm",(Užs4!E79/1000)*Užs4!L79,0)+(IF(Užs4!I79="KLIEN-PVC-1mm",(Užs4!H79/1000)*Užs4!L79,0)+(IF(Užs4!J79="KLIEN-PVC-1mm",(Užs4!H79/1000)*Užs4!L79,0)))))</f>
        <v>0</v>
      </c>
      <c r="AG40" s="93">
        <f>SUM(IF(Užs4!F79="KLIEN-PVC-2mm",(Užs4!E79/1000)*Užs4!L79,0)+(IF(Užs4!G79="KLIEN-PVC-2mm",(Užs4!E79/1000)*Užs4!L79,0)+(IF(Užs4!I79="KLIEN-PVC-2mm",(Užs4!H79/1000)*Užs4!L79,0)+(IF(Užs4!J79="KLIEN-PVC-2mm",(Užs4!H79/1000)*Užs4!L79,0)))))</f>
        <v>0</v>
      </c>
      <c r="AH40" s="93">
        <f>SUM(IF(Užs4!F79="KLIEN-PVC-42/2mm",(Užs4!E79/1000)*Užs4!L79,0)+(IF(Užs4!G79="KLIEN-PVC-42/2mm",(Užs4!E79/1000)*Užs4!L79,0)+(IF(Užs4!I79="KLIEN-PVC-42/2mm",(Užs4!H79/1000)*Užs4!L79,0)+(IF(Užs4!J79="KLIEN-PVC-42/2mm",(Užs4!H79/1000)*Užs4!L79,0)))))</f>
        <v>0</v>
      </c>
      <c r="AI40" s="315">
        <f>SUM(IF(Užs4!F79="KLIEN-BESIUL-08mm",(Užs4!E79/1000)*Užs4!L79,0)+(IF(Užs4!G79="KLIEN-BESIUL-08mm",(Užs4!E79/1000)*Užs4!L79,0)+(IF(Užs4!I79="KLIEN-BESIUL-08mm",(Užs4!H79/1000)*Užs4!L79,0)+(IF(Užs4!J79="KLIEN-BESIUL-08mm",(Užs4!H79/1000)*Užs4!L79,0)))))</f>
        <v>0</v>
      </c>
      <c r="AJ40" s="315">
        <f>SUM(IF(Užs4!F79="KLIEN-BESIUL-1mm",(Užs4!E79/1000)*Užs4!L79,0)+(IF(Užs4!G79="KLIEN-BESIUL-1mm",(Užs4!E79/1000)*Užs4!L79,0)+(IF(Užs4!I79="KLIEN-BESIUL-1mm",(Užs4!H79/1000)*Užs4!L79,0)+(IF(Užs4!J79="KLIEN-BESIUL-1mm",(Užs4!H79/1000)*Užs4!L79,0)))))</f>
        <v>0</v>
      </c>
      <c r="AK40" s="315">
        <f>SUM(IF(Užs4!F79="KLIEN-BESIUL-2mm",(Užs4!E79/1000)*Užs4!L79,0)+(IF(Užs4!G79="KLIEN-BESIUL-2mm",(Užs4!E79/1000)*Užs4!L79,0)+(IF(Užs4!I79="KLIEN-BESIUL-2mm",(Užs4!H79/1000)*Užs4!L79,0)+(IF(Užs4!J79="KLIEN-BESIUL-2mm",(Užs4!H79/1000)*Užs4!L79,0)))))</f>
        <v>0</v>
      </c>
      <c r="AL40" s="94">
        <f>SUM(IF(Užs4!F79="NE-PL-PVC-04mm",(Užs4!E79/1000)*Užs4!L79,0)+(IF(Užs4!G79="NE-PL-PVC-04mm",(Užs4!E79/1000)*Užs4!L79,0)+(IF(Užs4!I79="NE-PL-PVC-04mm",(Užs4!H79/1000)*Užs4!L79,0)+(IF(Užs4!J79="NE-PL-PVC-04mm",(Užs4!H79/1000)*Užs4!L79,0)))))</f>
        <v>0</v>
      </c>
      <c r="AM40" s="94">
        <f>SUM(IF(Užs4!F79="NE-PL-PVC-06mm",(Užs4!E79/1000)*Užs4!L79,0)+(IF(Užs4!G79="NE-PL-PVC-06mm",(Užs4!E79/1000)*Užs4!L79,0)+(IF(Užs4!I79="NE-PL-PVC-06mm",(Užs4!H79/1000)*Užs4!L79,0)+(IF(Užs4!J79="NE-PL-PVC-06mm",(Užs4!H79/1000)*Užs4!L79,0)))))</f>
        <v>0</v>
      </c>
      <c r="AN40" s="94">
        <f>SUM(IF(Užs4!F79="NE-PL-PVC-08mm",(Užs4!E79/1000)*Užs4!L79,0)+(IF(Užs4!G79="NE-PL-PVC-08mm",(Užs4!E79/1000)*Užs4!L79,0)+(IF(Užs4!I79="NE-PL-PVC-08mm",(Užs4!H79/1000)*Užs4!L79,0)+(IF(Užs4!J79="NE-PL-PVC-08mm",(Užs4!H79/1000)*Užs4!L79,0)))))</f>
        <v>0</v>
      </c>
      <c r="AO40" s="94">
        <f>SUM(IF(Užs4!F79="NE-PL-PVC-1mm",(Užs4!E79/1000)*Užs4!L79,0)+(IF(Užs4!G79="NE-PL-PVC-1mm",(Užs4!E79/1000)*Užs4!L79,0)+(IF(Užs4!I79="NE-PL-PVC-1mm",(Užs4!H79/1000)*Užs4!L79,0)+(IF(Užs4!J79="NE-PL-PVC-1mm",(Užs4!H79/1000)*Užs4!L79,0)))))</f>
        <v>0</v>
      </c>
      <c r="AP40" s="94">
        <f>SUM(IF(Užs4!F79="NE-PL-PVC-2mm",(Užs4!E79/1000)*Užs4!L79,0)+(IF(Užs4!G79="NE-PL-PVC-2mm",(Užs4!E79/1000)*Užs4!L79,0)+(IF(Užs4!I79="NE-PL-PVC-2mm",(Užs4!H79/1000)*Užs4!L79,0)+(IF(Užs4!J79="NE-PL-PVC-2mm",(Užs4!H79/1000)*Užs4!L79,0)))))</f>
        <v>0</v>
      </c>
      <c r="AQ40" s="94">
        <f>SUM(IF(Užs4!F79="NE-PL-PVC-42/2mm",(Užs4!E79/1000)*Užs4!L79,0)+(IF(Užs4!G79="NE-PL-PVC-42/2mm",(Užs4!E79/1000)*Užs4!L79,0)+(IF(Užs4!I79="NE-PL-PVC-42/2mm",(Užs4!H79/1000)*Užs4!L79,0)+(IF(Užs4!J79="NE-PL-PVC-42/2mm",(Užs4!H79/1000)*Užs4!L79,0)))))</f>
        <v>0</v>
      </c>
      <c r="AR40" s="79"/>
    </row>
    <row r="41" spans="1:44" ht="16.8">
      <c r="A41" s="79"/>
      <c r="B41" s="79"/>
      <c r="C41" s="95"/>
      <c r="D41" s="79"/>
      <c r="E41" s="79"/>
      <c r="F41" s="79"/>
      <c r="G41" s="79"/>
      <c r="H41" s="79"/>
      <c r="I41" s="79"/>
      <c r="J41" s="79"/>
      <c r="K41" s="87">
        <v>40</v>
      </c>
      <c r="L41" s="88">
        <f>Užs4!L80</f>
        <v>0</v>
      </c>
      <c r="M41" s="89">
        <f>(Užs4!E80/1000)*(Užs4!H80/1000)*Užs4!L80</f>
        <v>0</v>
      </c>
      <c r="N41" s="90">
        <f>SUM(IF(Užs4!F80="MEL",(Užs4!E80/1000)*Užs4!L80,0)+(IF(Užs4!G80="MEL",(Užs4!E80/1000)*Užs4!L80,0)+(IF(Užs4!I80="MEL",(Užs4!H80/1000)*Užs4!L80,0)+(IF(Užs4!J80="MEL",(Užs4!H80/1000)*Užs4!L80,0)))))</f>
        <v>0</v>
      </c>
      <c r="O41" s="91">
        <f>SUM(IF(Užs4!F80="MEL-BALTAS",(Užs4!E80/1000)*Užs4!L80,0)+(IF(Užs4!G80="MEL-BALTAS",(Užs4!E80/1000)*Užs4!L80,0)+(IF(Užs4!I80="MEL-BALTAS",(Užs4!H80/1000)*Užs4!L80,0)+(IF(Užs4!J80="MEL-BALTAS",(Užs4!H80/1000)*Užs4!L80,0)))))</f>
        <v>0</v>
      </c>
      <c r="P41" s="91">
        <f>SUM(IF(Užs4!F80="MEL-PILKAS",(Užs4!E80/1000)*Užs4!L80,0)+(IF(Užs4!G80="MEL-PILKAS",(Užs4!E80/1000)*Užs4!L80,0)+(IF(Užs4!I80="MEL-PILKAS",(Užs4!H80/1000)*Užs4!L80,0)+(IF(Užs4!J80="MEL-PILKAS",(Užs4!H80/1000)*Užs4!L80,0)))))</f>
        <v>0</v>
      </c>
      <c r="Q41" s="91">
        <f>SUM(IF(Užs4!F80="MEL-KLIENTO",(Užs4!E80/1000)*Užs4!L80,0)+(IF(Užs4!G80="MEL-KLIENTO",(Užs4!E80/1000)*Užs4!L80,0)+(IF(Užs4!I80="MEL-KLIENTO",(Užs4!H80/1000)*Užs4!L80,0)+(IF(Užs4!J80="MEL-KLIENTO",(Užs4!H80/1000)*Užs4!L80,0)))))</f>
        <v>0</v>
      </c>
      <c r="R41" s="91">
        <f>SUM(IF(Užs4!F80="MEL-NE-PL",(Užs4!E80/1000)*Užs4!L80,0)+(IF(Užs4!G80="MEL-NE-PL",(Užs4!E80/1000)*Užs4!L80,0)+(IF(Užs4!I80="MEL-NE-PL",(Užs4!H80/1000)*Užs4!L80,0)+(IF(Užs4!J80="MEL-NE-PL",(Užs4!H80/1000)*Užs4!L80,0)))))</f>
        <v>0</v>
      </c>
      <c r="S41" s="91">
        <f>SUM(IF(Užs4!F80="MEL-40mm",(Užs4!E80/1000)*Užs4!L80,0)+(IF(Užs4!G80="MEL-40mm",(Užs4!E80/1000)*Užs4!L80,0)+(IF(Užs4!I80="MEL-40mm",(Užs4!H80/1000)*Užs4!L80,0)+(IF(Užs4!J80="MEL-40mm",(Užs4!H80/1000)*Užs4!L80,0)))))</f>
        <v>0</v>
      </c>
      <c r="T41" s="92">
        <f>SUM(IF(Užs4!F80="PVC-04mm",(Užs4!E80/1000)*Užs4!L80,0)+(IF(Užs4!G80="PVC-04mm",(Užs4!E80/1000)*Užs4!L80,0)+(IF(Užs4!I80="PVC-04mm",(Užs4!H80/1000)*Užs4!L80,0)+(IF(Užs4!J80="PVC-04mm",(Užs4!H80/1000)*Užs4!L80,0)))))</f>
        <v>0</v>
      </c>
      <c r="U41" s="92">
        <f>SUM(IF(Užs4!F80="PVC-06mm",(Užs4!E80/1000)*Užs4!L80,0)+(IF(Užs4!G80="PVC-06mm",(Užs4!E80/1000)*Užs4!L80,0)+(IF(Užs4!I80="PVC-06mm",(Užs4!H80/1000)*Užs4!L80,0)+(IF(Užs4!J80="PVC-06mm",(Užs4!H80/1000)*Užs4!L80,0)))))</f>
        <v>0</v>
      </c>
      <c r="V41" s="92">
        <f>SUM(IF(Užs4!F80="PVC-08mm",(Užs4!E80/1000)*Užs4!L80,0)+(IF(Užs4!G80="PVC-08mm",(Užs4!E80/1000)*Užs4!L80,0)+(IF(Užs4!I80="PVC-08mm",(Užs4!H80/1000)*Užs4!L80,0)+(IF(Užs4!J80="PVC-08mm",(Užs4!H80/1000)*Užs4!L80,0)))))</f>
        <v>0</v>
      </c>
      <c r="W41" s="92">
        <f>SUM(IF(Užs4!F80="PVC-1mm",(Užs4!E80/1000)*Užs4!L80,0)+(IF(Užs4!G80="PVC-1mm",(Užs4!E80/1000)*Užs4!L80,0)+(IF(Užs4!I80="PVC-1mm",(Užs4!H80/1000)*Užs4!L80,0)+(IF(Užs4!J80="PVC-1mm",(Užs4!H80/1000)*Užs4!L80,0)))))</f>
        <v>0</v>
      </c>
      <c r="X41" s="92">
        <f>SUM(IF(Užs4!F80="PVC-2mm",(Užs4!E80/1000)*Užs4!L80,0)+(IF(Užs4!G80="PVC-2mm",(Užs4!E80/1000)*Užs4!L80,0)+(IF(Užs4!I80="PVC-2mm",(Užs4!H80/1000)*Užs4!L80,0)+(IF(Užs4!J80="PVC-2mm",(Užs4!H80/1000)*Užs4!L80,0)))))</f>
        <v>0</v>
      </c>
      <c r="Y41" s="92">
        <f>SUM(IF(Užs4!F80="PVC-42/2mm",(Užs4!E80/1000)*Užs4!L80,0)+(IF(Užs4!G80="PVC-42/2mm",(Užs4!E80/1000)*Užs4!L80,0)+(IF(Užs4!I80="PVC-42/2mm",(Užs4!H80/1000)*Užs4!L80,0)+(IF(Užs4!J80="PVC-42/2mm",(Užs4!H80/1000)*Užs4!L80,0)))))</f>
        <v>0</v>
      </c>
      <c r="Z41" s="313">
        <f>SUM(IF(Užs4!F80="BESIULIS-08mm",(Užs4!E80/1000)*Užs4!L80,0)+(IF(Užs4!G80="BESIULIS-08mm",(Užs4!E80/1000)*Užs4!L80,0)+(IF(Užs4!I80="BESIULIS-08mm",(Užs4!H80/1000)*Užs4!L80,0)+(IF(Užs4!J80="BESIULIS-08mm",(Užs4!H80/1000)*Užs4!L80,0)))))</f>
        <v>0</v>
      </c>
      <c r="AA41" s="313">
        <f>SUM(IF(Užs4!F80="BESIULIS-1mm",(Užs4!E80/1000)*Užs4!L80,0)+(IF(Užs4!G80="BESIULIS-1mm",(Užs4!E80/1000)*Užs4!L80,0)+(IF(Užs4!I80="BESIULIS-1mm",(Užs4!H80/1000)*Užs4!L80,0)+(IF(Užs4!J80="BESIULIS-1mm",(Užs4!H80/1000)*Užs4!L80,0)))))</f>
        <v>0</v>
      </c>
      <c r="AB41" s="313">
        <f>SUM(IF(Užs4!F80="BESIULIS-2mm",(Užs4!E80/1000)*Užs4!L80,0)+(IF(Užs4!G80="BESIULIS-2mm",(Užs4!E80/1000)*Užs4!L80,0)+(IF(Užs4!I80="BESIULIS-2mm",(Užs4!H80/1000)*Užs4!L80,0)+(IF(Užs4!J80="BESIULIS-2mm",(Užs4!H80/1000)*Užs4!L80,0)))))</f>
        <v>0</v>
      </c>
      <c r="AC41" s="93">
        <f>SUM(IF(Užs4!F80="KLIEN-PVC-04mm",(Užs4!E80/1000)*Užs4!L80,0)+(IF(Užs4!G80="KLIEN-PVC-04mm",(Užs4!E80/1000)*Užs4!L80,0)+(IF(Užs4!I80="KLIEN-PVC-04mm",(Užs4!H80/1000)*Užs4!L80,0)+(IF(Užs4!J80="KLIEN-PVC-04mm",(Užs4!H80/1000)*Užs4!L80,0)))))</f>
        <v>0</v>
      </c>
      <c r="AD41" s="93">
        <f>SUM(IF(Užs4!F80="KLIEN-PVC-06mm",(Užs4!E80/1000)*Užs4!L80,0)+(IF(Užs4!G80="KLIEN-PVC-06mm",(Užs4!E80/1000)*Užs4!L80,0)+(IF(Užs4!I80="KLIEN-PVC-06mm",(Užs4!H80/1000)*Užs4!L80,0)+(IF(Užs4!J80="KLIEN-PVC-06mm",(Užs4!H80/1000)*Užs4!L80,0)))))</f>
        <v>0</v>
      </c>
      <c r="AE41" s="93">
        <f>SUM(IF(Užs4!F80="KLIEN-PVC-08mm",(Užs4!E80/1000)*Užs4!L80,0)+(IF(Užs4!G80="KLIEN-PVC-08mm",(Užs4!E80/1000)*Užs4!L80,0)+(IF(Užs4!I80="KLIEN-PVC-08mm",(Užs4!H80/1000)*Užs4!L80,0)+(IF(Užs4!J80="KLIEN-PVC-08mm",(Užs4!H80/1000)*Užs4!L80,0)))))</f>
        <v>0</v>
      </c>
      <c r="AF41" s="93">
        <f>SUM(IF(Užs4!F80="KLIEN-PVC-1mm",(Užs4!E80/1000)*Užs4!L80,0)+(IF(Užs4!G80="KLIEN-PVC-1mm",(Užs4!E80/1000)*Užs4!L80,0)+(IF(Užs4!I80="KLIEN-PVC-1mm",(Užs4!H80/1000)*Užs4!L80,0)+(IF(Užs4!J80="KLIEN-PVC-1mm",(Užs4!H80/1000)*Užs4!L80,0)))))</f>
        <v>0</v>
      </c>
      <c r="AG41" s="93">
        <f>SUM(IF(Užs4!F80="KLIEN-PVC-2mm",(Užs4!E80/1000)*Užs4!L80,0)+(IF(Užs4!G80="KLIEN-PVC-2mm",(Užs4!E80/1000)*Užs4!L80,0)+(IF(Užs4!I80="KLIEN-PVC-2mm",(Užs4!H80/1000)*Užs4!L80,0)+(IF(Užs4!J80="KLIEN-PVC-2mm",(Užs4!H80/1000)*Užs4!L80,0)))))</f>
        <v>0</v>
      </c>
      <c r="AH41" s="93">
        <f>SUM(IF(Užs4!F80="KLIEN-PVC-42/2mm",(Užs4!E80/1000)*Užs4!L80,0)+(IF(Užs4!G80="KLIEN-PVC-42/2mm",(Užs4!E80/1000)*Užs4!L80,0)+(IF(Užs4!I80="KLIEN-PVC-42/2mm",(Užs4!H80/1000)*Užs4!L80,0)+(IF(Užs4!J80="KLIEN-PVC-42/2mm",(Užs4!H80/1000)*Užs4!L80,0)))))</f>
        <v>0</v>
      </c>
      <c r="AI41" s="315">
        <f>SUM(IF(Užs4!F80="KLIEN-BESIUL-08mm",(Užs4!E80/1000)*Užs4!L80,0)+(IF(Užs4!G80="KLIEN-BESIUL-08mm",(Užs4!E80/1000)*Užs4!L80,0)+(IF(Užs4!I80="KLIEN-BESIUL-08mm",(Užs4!H80/1000)*Užs4!L80,0)+(IF(Užs4!J80="KLIEN-BESIUL-08mm",(Užs4!H80/1000)*Užs4!L80,0)))))</f>
        <v>0</v>
      </c>
      <c r="AJ41" s="315">
        <f>SUM(IF(Užs4!F80="KLIEN-BESIUL-1mm",(Užs4!E80/1000)*Užs4!L80,0)+(IF(Užs4!G80="KLIEN-BESIUL-1mm",(Užs4!E80/1000)*Užs4!L80,0)+(IF(Užs4!I80="KLIEN-BESIUL-1mm",(Užs4!H80/1000)*Užs4!L80,0)+(IF(Užs4!J80="KLIEN-BESIUL-1mm",(Užs4!H80/1000)*Užs4!L80,0)))))</f>
        <v>0</v>
      </c>
      <c r="AK41" s="315">
        <f>SUM(IF(Užs4!F80="KLIEN-BESIUL-2mm",(Užs4!E80/1000)*Užs4!L80,0)+(IF(Užs4!G80="KLIEN-BESIUL-2mm",(Užs4!E80/1000)*Užs4!L80,0)+(IF(Užs4!I80="KLIEN-BESIUL-2mm",(Užs4!H80/1000)*Užs4!L80,0)+(IF(Užs4!J80="KLIEN-BESIUL-2mm",(Užs4!H80/1000)*Užs4!L80,0)))))</f>
        <v>0</v>
      </c>
      <c r="AL41" s="94">
        <f>SUM(IF(Užs4!F80="NE-PL-PVC-04mm",(Užs4!E80/1000)*Užs4!L80,0)+(IF(Užs4!G80="NE-PL-PVC-04mm",(Užs4!E80/1000)*Užs4!L80,0)+(IF(Užs4!I80="NE-PL-PVC-04mm",(Užs4!H80/1000)*Užs4!L80,0)+(IF(Užs4!J80="NE-PL-PVC-04mm",(Užs4!H80/1000)*Užs4!L80,0)))))</f>
        <v>0</v>
      </c>
      <c r="AM41" s="94">
        <f>SUM(IF(Užs4!F80="NE-PL-PVC-06mm",(Užs4!E80/1000)*Užs4!L80,0)+(IF(Užs4!G80="NE-PL-PVC-06mm",(Užs4!E80/1000)*Užs4!L80,0)+(IF(Užs4!I80="NE-PL-PVC-06mm",(Užs4!H80/1000)*Užs4!L80,0)+(IF(Užs4!J80="NE-PL-PVC-06mm",(Užs4!H80/1000)*Užs4!L80,0)))))</f>
        <v>0</v>
      </c>
      <c r="AN41" s="94">
        <f>SUM(IF(Užs4!F80="NE-PL-PVC-08mm",(Užs4!E80/1000)*Užs4!L80,0)+(IF(Užs4!G80="NE-PL-PVC-08mm",(Užs4!E80/1000)*Užs4!L80,0)+(IF(Užs4!I80="NE-PL-PVC-08mm",(Užs4!H80/1000)*Užs4!L80,0)+(IF(Užs4!J80="NE-PL-PVC-08mm",(Užs4!H80/1000)*Užs4!L80,0)))))</f>
        <v>0</v>
      </c>
      <c r="AO41" s="94">
        <f>SUM(IF(Užs4!F80="NE-PL-PVC-1mm",(Užs4!E80/1000)*Užs4!L80,0)+(IF(Užs4!G80="NE-PL-PVC-1mm",(Užs4!E80/1000)*Užs4!L80,0)+(IF(Užs4!I80="NE-PL-PVC-1mm",(Užs4!H80/1000)*Užs4!L80,0)+(IF(Užs4!J80="NE-PL-PVC-1mm",(Užs4!H80/1000)*Užs4!L80,0)))))</f>
        <v>0</v>
      </c>
      <c r="AP41" s="94">
        <f>SUM(IF(Užs4!F80="NE-PL-PVC-2mm",(Užs4!E80/1000)*Užs4!L80,0)+(IF(Užs4!G80="NE-PL-PVC-2mm",(Užs4!E80/1000)*Užs4!L80,0)+(IF(Užs4!I80="NE-PL-PVC-2mm",(Užs4!H80/1000)*Užs4!L80,0)+(IF(Užs4!J80="NE-PL-PVC-2mm",(Užs4!H80/1000)*Užs4!L80,0)))))</f>
        <v>0</v>
      </c>
      <c r="AQ41" s="94">
        <f>SUM(IF(Užs4!F80="NE-PL-PVC-42/2mm",(Užs4!E80/1000)*Užs4!L80,0)+(IF(Užs4!G80="NE-PL-PVC-42/2mm",(Užs4!E80/1000)*Užs4!L80,0)+(IF(Užs4!I80="NE-PL-PVC-42/2mm",(Užs4!H80/1000)*Užs4!L80,0)+(IF(Užs4!J80="NE-PL-PVC-42/2mm",(Užs4!H80/1000)*Užs4!L80,0)))))</f>
        <v>0</v>
      </c>
      <c r="AR41" s="79"/>
    </row>
    <row r="42" spans="1:44" ht="16.8">
      <c r="A42" s="79"/>
      <c r="B42" s="79"/>
      <c r="C42" s="95"/>
      <c r="D42" s="79"/>
      <c r="E42" s="79"/>
      <c r="F42" s="79"/>
      <c r="G42" s="79"/>
      <c r="H42" s="79"/>
      <c r="I42" s="79"/>
      <c r="J42" s="79"/>
      <c r="K42" s="87">
        <v>41</v>
      </c>
      <c r="L42" s="88">
        <f>Užs4!L81</f>
        <v>0</v>
      </c>
      <c r="M42" s="89">
        <f>(Užs4!E81/1000)*(Užs4!H81/1000)*Užs4!L81</f>
        <v>0</v>
      </c>
      <c r="N42" s="90">
        <f>SUM(IF(Užs4!F81="MEL",(Užs4!E81/1000)*Užs4!L81,0)+(IF(Užs4!G81="MEL",(Užs4!E81/1000)*Užs4!L81,0)+(IF(Užs4!I81="MEL",(Užs4!H81/1000)*Užs4!L81,0)+(IF(Užs4!J81="MEL",(Užs4!H81/1000)*Užs4!L81,0)))))</f>
        <v>0</v>
      </c>
      <c r="O42" s="91">
        <f>SUM(IF(Užs4!F81="MEL-BALTAS",(Užs4!E81/1000)*Užs4!L81,0)+(IF(Užs4!G81="MEL-BALTAS",(Užs4!E81/1000)*Užs4!L81,0)+(IF(Užs4!I81="MEL-BALTAS",(Užs4!H81/1000)*Užs4!L81,0)+(IF(Užs4!J81="MEL-BALTAS",(Užs4!H81/1000)*Užs4!L81,0)))))</f>
        <v>0</v>
      </c>
      <c r="P42" s="91">
        <f>SUM(IF(Užs4!F81="MEL-PILKAS",(Užs4!E81/1000)*Užs4!L81,0)+(IF(Užs4!G81="MEL-PILKAS",(Užs4!E81/1000)*Užs4!L81,0)+(IF(Užs4!I81="MEL-PILKAS",(Užs4!H81/1000)*Užs4!L81,0)+(IF(Užs4!J81="MEL-PILKAS",(Užs4!H81/1000)*Užs4!L81,0)))))</f>
        <v>0</v>
      </c>
      <c r="Q42" s="91">
        <f>SUM(IF(Užs4!F81="MEL-KLIENTO",(Užs4!E81/1000)*Užs4!L81,0)+(IF(Užs4!G81="MEL-KLIENTO",(Užs4!E81/1000)*Užs4!L81,0)+(IF(Užs4!I81="MEL-KLIENTO",(Užs4!H81/1000)*Užs4!L81,0)+(IF(Užs4!J81="MEL-KLIENTO",(Užs4!H81/1000)*Užs4!L81,0)))))</f>
        <v>0</v>
      </c>
      <c r="R42" s="91">
        <f>SUM(IF(Užs4!F81="MEL-NE-PL",(Užs4!E81/1000)*Užs4!L81,0)+(IF(Užs4!G81="MEL-NE-PL",(Užs4!E81/1000)*Užs4!L81,0)+(IF(Užs4!I81="MEL-NE-PL",(Užs4!H81/1000)*Užs4!L81,0)+(IF(Užs4!J81="MEL-NE-PL",(Užs4!H81/1000)*Užs4!L81,0)))))</f>
        <v>0</v>
      </c>
      <c r="S42" s="91">
        <f>SUM(IF(Užs4!F81="MEL-40mm",(Užs4!E81/1000)*Užs4!L81,0)+(IF(Užs4!G81="MEL-40mm",(Užs4!E81/1000)*Užs4!L81,0)+(IF(Užs4!I81="MEL-40mm",(Užs4!H81/1000)*Užs4!L81,0)+(IF(Užs4!J81="MEL-40mm",(Užs4!H81/1000)*Užs4!L81,0)))))</f>
        <v>0</v>
      </c>
      <c r="T42" s="92">
        <f>SUM(IF(Užs4!F81="PVC-04mm",(Užs4!E81/1000)*Užs4!L81,0)+(IF(Užs4!G81="PVC-04mm",(Užs4!E81/1000)*Užs4!L81,0)+(IF(Užs4!I81="PVC-04mm",(Užs4!H81/1000)*Užs4!L81,0)+(IF(Užs4!J81="PVC-04mm",(Užs4!H81/1000)*Užs4!L81,0)))))</f>
        <v>0</v>
      </c>
      <c r="U42" s="92">
        <f>SUM(IF(Užs4!F81="PVC-06mm",(Užs4!E81/1000)*Užs4!L81,0)+(IF(Užs4!G81="PVC-06mm",(Užs4!E81/1000)*Užs4!L81,0)+(IF(Užs4!I81="PVC-06mm",(Užs4!H81/1000)*Užs4!L81,0)+(IF(Užs4!J81="PVC-06mm",(Užs4!H81/1000)*Užs4!L81,0)))))</f>
        <v>0</v>
      </c>
      <c r="V42" s="92">
        <f>SUM(IF(Užs4!F81="PVC-08mm",(Užs4!E81/1000)*Užs4!L81,0)+(IF(Užs4!G81="PVC-08mm",(Užs4!E81/1000)*Užs4!L81,0)+(IF(Užs4!I81="PVC-08mm",(Užs4!H81/1000)*Užs4!L81,0)+(IF(Užs4!J81="PVC-08mm",(Užs4!H81/1000)*Užs4!L81,0)))))</f>
        <v>0</v>
      </c>
      <c r="W42" s="92">
        <f>SUM(IF(Užs4!F81="PVC-1mm",(Užs4!E81/1000)*Užs4!L81,0)+(IF(Užs4!G81="PVC-1mm",(Užs4!E81/1000)*Užs4!L81,0)+(IF(Užs4!I81="PVC-1mm",(Užs4!H81/1000)*Užs4!L81,0)+(IF(Užs4!J81="PVC-1mm",(Užs4!H81/1000)*Užs4!L81,0)))))</f>
        <v>0</v>
      </c>
      <c r="X42" s="92">
        <f>SUM(IF(Užs4!F81="PVC-2mm",(Užs4!E81/1000)*Užs4!L81,0)+(IF(Užs4!G81="PVC-2mm",(Užs4!E81/1000)*Užs4!L81,0)+(IF(Užs4!I81="PVC-2mm",(Užs4!H81/1000)*Užs4!L81,0)+(IF(Užs4!J81="PVC-2mm",(Užs4!H81/1000)*Užs4!L81,0)))))</f>
        <v>0</v>
      </c>
      <c r="Y42" s="92">
        <f>SUM(IF(Užs4!F81="PVC-42/2mm",(Užs4!E81/1000)*Užs4!L81,0)+(IF(Užs4!G81="PVC-42/2mm",(Užs4!E81/1000)*Užs4!L81,0)+(IF(Užs4!I81="PVC-42/2mm",(Užs4!H81/1000)*Užs4!L81,0)+(IF(Užs4!J81="PVC-42/2mm",(Užs4!H81/1000)*Užs4!L81,0)))))</f>
        <v>0</v>
      </c>
      <c r="Z42" s="313">
        <f>SUM(IF(Užs4!F81="BESIULIS-08mm",(Užs4!E81/1000)*Užs4!L81,0)+(IF(Užs4!G81="BESIULIS-08mm",(Užs4!E81/1000)*Užs4!L81,0)+(IF(Užs4!I81="BESIULIS-08mm",(Užs4!H81/1000)*Užs4!L81,0)+(IF(Užs4!J81="BESIULIS-08mm",(Užs4!H81/1000)*Užs4!L81,0)))))</f>
        <v>0</v>
      </c>
      <c r="AA42" s="313">
        <f>SUM(IF(Užs4!F81="BESIULIS-1mm",(Užs4!E81/1000)*Užs4!L81,0)+(IF(Užs4!G81="BESIULIS-1mm",(Užs4!E81/1000)*Užs4!L81,0)+(IF(Užs4!I81="BESIULIS-1mm",(Užs4!H81/1000)*Užs4!L81,0)+(IF(Užs4!J81="BESIULIS-1mm",(Užs4!H81/1000)*Užs4!L81,0)))))</f>
        <v>0</v>
      </c>
      <c r="AB42" s="313">
        <f>SUM(IF(Užs4!F81="BESIULIS-2mm",(Užs4!E81/1000)*Užs4!L81,0)+(IF(Užs4!G81="BESIULIS-2mm",(Užs4!E81/1000)*Užs4!L81,0)+(IF(Užs4!I81="BESIULIS-2mm",(Užs4!H81/1000)*Užs4!L81,0)+(IF(Užs4!J81="BESIULIS-2mm",(Užs4!H81/1000)*Užs4!L81,0)))))</f>
        <v>0</v>
      </c>
      <c r="AC42" s="93">
        <f>SUM(IF(Užs4!F81="KLIEN-PVC-04mm",(Užs4!E81/1000)*Užs4!L81,0)+(IF(Užs4!G81="KLIEN-PVC-04mm",(Užs4!E81/1000)*Užs4!L81,0)+(IF(Užs4!I81="KLIEN-PVC-04mm",(Užs4!H81/1000)*Užs4!L81,0)+(IF(Užs4!J81="KLIEN-PVC-04mm",(Užs4!H81/1000)*Užs4!L81,0)))))</f>
        <v>0</v>
      </c>
      <c r="AD42" s="93">
        <f>SUM(IF(Užs4!F81="KLIEN-PVC-06mm",(Užs4!E81/1000)*Užs4!L81,0)+(IF(Užs4!G81="KLIEN-PVC-06mm",(Užs4!E81/1000)*Užs4!L81,0)+(IF(Užs4!I81="KLIEN-PVC-06mm",(Užs4!H81/1000)*Užs4!L81,0)+(IF(Užs4!J81="KLIEN-PVC-06mm",(Užs4!H81/1000)*Užs4!L81,0)))))</f>
        <v>0</v>
      </c>
      <c r="AE42" s="93">
        <f>SUM(IF(Užs4!F81="KLIEN-PVC-08mm",(Užs4!E81/1000)*Užs4!L81,0)+(IF(Užs4!G81="KLIEN-PVC-08mm",(Užs4!E81/1000)*Užs4!L81,0)+(IF(Užs4!I81="KLIEN-PVC-08mm",(Užs4!H81/1000)*Užs4!L81,0)+(IF(Užs4!J81="KLIEN-PVC-08mm",(Užs4!H81/1000)*Užs4!L81,0)))))</f>
        <v>0</v>
      </c>
      <c r="AF42" s="93">
        <f>SUM(IF(Užs4!F81="KLIEN-PVC-1mm",(Užs4!E81/1000)*Užs4!L81,0)+(IF(Užs4!G81="KLIEN-PVC-1mm",(Užs4!E81/1000)*Užs4!L81,0)+(IF(Užs4!I81="KLIEN-PVC-1mm",(Užs4!H81/1000)*Užs4!L81,0)+(IF(Užs4!J81="KLIEN-PVC-1mm",(Užs4!H81/1000)*Užs4!L81,0)))))</f>
        <v>0</v>
      </c>
      <c r="AG42" s="93">
        <f>SUM(IF(Užs4!F81="KLIEN-PVC-2mm",(Užs4!E81/1000)*Užs4!L81,0)+(IF(Užs4!G81="KLIEN-PVC-2mm",(Užs4!E81/1000)*Užs4!L81,0)+(IF(Užs4!I81="KLIEN-PVC-2mm",(Užs4!H81/1000)*Užs4!L81,0)+(IF(Užs4!J81="KLIEN-PVC-2mm",(Užs4!H81/1000)*Užs4!L81,0)))))</f>
        <v>0</v>
      </c>
      <c r="AH42" s="93">
        <f>SUM(IF(Užs4!F81="KLIEN-PVC-42/2mm",(Užs4!E81/1000)*Užs4!L81,0)+(IF(Užs4!G81="KLIEN-PVC-42/2mm",(Užs4!E81/1000)*Užs4!L81,0)+(IF(Užs4!I81="KLIEN-PVC-42/2mm",(Užs4!H81/1000)*Užs4!L81,0)+(IF(Užs4!J81="KLIEN-PVC-42/2mm",(Užs4!H81/1000)*Užs4!L81,0)))))</f>
        <v>0</v>
      </c>
      <c r="AI42" s="315">
        <f>SUM(IF(Užs4!F81="KLIEN-BESIUL-08mm",(Užs4!E81/1000)*Užs4!L81,0)+(IF(Užs4!G81="KLIEN-BESIUL-08mm",(Užs4!E81/1000)*Užs4!L81,0)+(IF(Užs4!I81="KLIEN-BESIUL-08mm",(Užs4!H81/1000)*Užs4!L81,0)+(IF(Užs4!J81="KLIEN-BESIUL-08mm",(Užs4!H81/1000)*Užs4!L81,0)))))</f>
        <v>0</v>
      </c>
      <c r="AJ42" s="315">
        <f>SUM(IF(Užs4!F81="KLIEN-BESIUL-1mm",(Užs4!E81/1000)*Užs4!L81,0)+(IF(Užs4!G81="KLIEN-BESIUL-1mm",(Užs4!E81/1000)*Užs4!L81,0)+(IF(Užs4!I81="KLIEN-BESIUL-1mm",(Užs4!H81/1000)*Užs4!L81,0)+(IF(Užs4!J81="KLIEN-BESIUL-1mm",(Užs4!H81/1000)*Užs4!L81,0)))))</f>
        <v>0</v>
      </c>
      <c r="AK42" s="315">
        <f>SUM(IF(Užs4!F81="KLIEN-BESIUL-2mm",(Užs4!E81/1000)*Užs4!L81,0)+(IF(Užs4!G81="KLIEN-BESIUL-2mm",(Užs4!E81/1000)*Užs4!L81,0)+(IF(Užs4!I81="KLIEN-BESIUL-2mm",(Užs4!H81/1000)*Užs4!L81,0)+(IF(Užs4!J81="KLIEN-BESIUL-2mm",(Užs4!H81/1000)*Užs4!L81,0)))))</f>
        <v>0</v>
      </c>
      <c r="AL42" s="94">
        <f>SUM(IF(Užs4!F81="NE-PL-PVC-04mm",(Užs4!E81/1000)*Užs4!L81,0)+(IF(Užs4!G81="NE-PL-PVC-04mm",(Užs4!E81/1000)*Užs4!L81,0)+(IF(Užs4!I81="NE-PL-PVC-04mm",(Užs4!H81/1000)*Užs4!L81,0)+(IF(Užs4!J81="NE-PL-PVC-04mm",(Užs4!H81/1000)*Užs4!L81,0)))))</f>
        <v>0</v>
      </c>
      <c r="AM42" s="94">
        <f>SUM(IF(Užs4!F81="NE-PL-PVC-06mm",(Užs4!E81/1000)*Užs4!L81,0)+(IF(Užs4!G81="NE-PL-PVC-06mm",(Užs4!E81/1000)*Užs4!L81,0)+(IF(Užs4!I81="NE-PL-PVC-06mm",(Užs4!H81/1000)*Užs4!L81,0)+(IF(Užs4!J81="NE-PL-PVC-06mm",(Užs4!H81/1000)*Užs4!L81,0)))))</f>
        <v>0</v>
      </c>
      <c r="AN42" s="94">
        <f>SUM(IF(Užs4!F81="NE-PL-PVC-08mm",(Užs4!E81/1000)*Užs4!L81,0)+(IF(Užs4!G81="NE-PL-PVC-08mm",(Užs4!E81/1000)*Užs4!L81,0)+(IF(Užs4!I81="NE-PL-PVC-08mm",(Užs4!H81/1000)*Užs4!L81,0)+(IF(Užs4!J81="NE-PL-PVC-08mm",(Užs4!H81/1000)*Užs4!L81,0)))))</f>
        <v>0</v>
      </c>
      <c r="AO42" s="94">
        <f>SUM(IF(Užs4!F81="NE-PL-PVC-1mm",(Užs4!E81/1000)*Užs4!L81,0)+(IF(Užs4!G81="NE-PL-PVC-1mm",(Užs4!E81/1000)*Užs4!L81,0)+(IF(Užs4!I81="NE-PL-PVC-1mm",(Užs4!H81/1000)*Užs4!L81,0)+(IF(Užs4!J81="NE-PL-PVC-1mm",(Užs4!H81/1000)*Užs4!L81,0)))))</f>
        <v>0</v>
      </c>
      <c r="AP42" s="94">
        <f>SUM(IF(Užs4!F81="NE-PL-PVC-2mm",(Užs4!E81/1000)*Užs4!L81,0)+(IF(Užs4!G81="NE-PL-PVC-2mm",(Užs4!E81/1000)*Užs4!L81,0)+(IF(Užs4!I81="NE-PL-PVC-2mm",(Užs4!H81/1000)*Užs4!L81,0)+(IF(Užs4!J81="NE-PL-PVC-2mm",(Užs4!H81/1000)*Užs4!L81,0)))))</f>
        <v>0</v>
      </c>
      <c r="AQ42" s="94">
        <f>SUM(IF(Užs4!F81="NE-PL-PVC-42/2mm",(Užs4!E81/1000)*Užs4!L81,0)+(IF(Užs4!G81="NE-PL-PVC-42/2mm",(Užs4!E81/1000)*Užs4!L81,0)+(IF(Užs4!I81="NE-PL-PVC-42/2mm",(Užs4!H81/1000)*Užs4!L81,0)+(IF(Užs4!J81="NE-PL-PVC-42/2mm",(Užs4!H81/1000)*Užs4!L81,0)))))</f>
        <v>0</v>
      </c>
      <c r="AR42" s="79"/>
    </row>
    <row r="43" spans="1:44" ht="16.8">
      <c r="A43" s="79"/>
      <c r="B43" s="79"/>
      <c r="C43" s="95"/>
      <c r="D43" s="79"/>
      <c r="E43" s="79"/>
      <c r="F43" s="79"/>
      <c r="G43" s="79"/>
      <c r="H43" s="79"/>
      <c r="I43" s="79"/>
      <c r="J43" s="79"/>
      <c r="K43" s="87">
        <v>42</v>
      </c>
      <c r="L43" s="88">
        <f>Užs4!L82</f>
        <v>0</v>
      </c>
      <c r="M43" s="89">
        <f>(Užs4!E82/1000)*(Užs4!H82/1000)*Užs4!L82</f>
        <v>0</v>
      </c>
      <c r="N43" s="90">
        <f>SUM(IF(Užs4!F82="MEL",(Užs4!E82/1000)*Užs4!L82,0)+(IF(Užs4!G82="MEL",(Užs4!E82/1000)*Užs4!L82,0)+(IF(Užs4!I82="MEL",(Užs4!H82/1000)*Užs4!L82,0)+(IF(Užs4!J82="MEL",(Užs4!H82/1000)*Užs4!L82,0)))))</f>
        <v>0</v>
      </c>
      <c r="O43" s="91">
        <f>SUM(IF(Užs4!F82="MEL-BALTAS",(Užs4!E82/1000)*Užs4!L82,0)+(IF(Užs4!G82="MEL-BALTAS",(Užs4!E82/1000)*Užs4!L82,0)+(IF(Užs4!I82="MEL-BALTAS",(Užs4!H82/1000)*Užs4!L82,0)+(IF(Užs4!J82="MEL-BALTAS",(Užs4!H82/1000)*Užs4!L82,0)))))</f>
        <v>0</v>
      </c>
      <c r="P43" s="91">
        <f>SUM(IF(Užs4!F82="MEL-PILKAS",(Užs4!E82/1000)*Užs4!L82,0)+(IF(Užs4!G82="MEL-PILKAS",(Užs4!E82/1000)*Užs4!L82,0)+(IF(Užs4!I82="MEL-PILKAS",(Užs4!H82/1000)*Užs4!L82,0)+(IF(Užs4!J82="MEL-PILKAS",(Užs4!H82/1000)*Užs4!L82,0)))))</f>
        <v>0</v>
      </c>
      <c r="Q43" s="91">
        <f>SUM(IF(Užs4!F82="MEL-KLIENTO",(Užs4!E82/1000)*Užs4!L82,0)+(IF(Užs4!G82="MEL-KLIENTO",(Užs4!E82/1000)*Užs4!L82,0)+(IF(Užs4!I82="MEL-KLIENTO",(Užs4!H82/1000)*Užs4!L82,0)+(IF(Užs4!J82="MEL-KLIENTO",(Užs4!H82/1000)*Užs4!L82,0)))))</f>
        <v>0</v>
      </c>
      <c r="R43" s="91">
        <f>SUM(IF(Užs4!F82="MEL-NE-PL",(Užs4!E82/1000)*Užs4!L82,0)+(IF(Užs4!G82="MEL-NE-PL",(Užs4!E82/1000)*Užs4!L82,0)+(IF(Užs4!I82="MEL-NE-PL",(Užs4!H82/1000)*Užs4!L82,0)+(IF(Užs4!J82="MEL-NE-PL",(Užs4!H82/1000)*Užs4!L82,0)))))</f>
        <v>0</v>
      </c>
      <c r="S43" s="91">
        <f>SUM(IF(Užs4!F82="MEL-40mm",(Užs4!E82/1000)*Užs4!L82,0)+(IF(Užs4!G82="MEL-40mm",(Užs4!E82/1000)*Užs4!L82,0)+(IF(Užs4!I82="MEL-40mm",(Užs4!H82/1000)*Užs4!L82,0)+(IF(Užs4!J82="MEL-40mm",(Užs4!H82/1000)*Užs4!L82,0)))))</f>
        <v>0</v>
      </c>
      <c r="T43" s="92">
        <f>SUM(IF(Užs4!F82="PVC-04mm",(Užs4!E82/1000)*Užs4!L82,0)+(IF(Užs4!G82="PVC-04mm",(Užs4!E82/1000)*Užs4!L82,0)+(IF(Užs4!I82="PVC-04mm",(Užs4!H82/1000)*Užs4!L82,0)+(IF(Užs4!J82="PVC-04mm",(Užs4!H82/1000)*Užs4!L82,0)))))</f>
        <v>0</v>
      </c>
      <c r="U43" s="92">
        <f>SUM(IF(Užs4!F82="PVC-06mm",(Užs4!E82/1000)*Užs4!L82,0)+(IF(Užs4!G82="PVC-06mm",(Užs4!E82/1000)*Užs4!L82,0)+(IF(Užs4!I82="PVC-06mm",(Užs4!H82/1000)*Užs4!L82,0)+(IF(Užs4!J82="PVC-06mm",(Užs4!H82/1000)*Užs4!L82,0)))))</f>
        <v>0</v>
      </c>
      <c r="V43" s="92">
        <f>SUM(IF(Užs4!F82="PVC-08mm",(Užs4!E82/1000)*Užs4!L82,0)+(IF(Užs4!G82="PVC-08mm",(Užs4!E82/1000)*Užs4!L82,0)+(IF(Užs4!I82="PVC-08mm",(Užs4!H82/1000)*Užs4!L82,0)+(IF(Užs4!J82="PVC-08mm",(Užs4!H82/1000)*Užs4!L82,0)))))</f>
        <v>0</v>
      </c>
      <c r="W43" s="92">
        <f>SUM(IF(Užs4!F82="PVC-1mm",(Užs4!E82/1000)*Užs4!L82,0)+(IF(Užs4!G82="PVC-1mm",(Užs4!E82/1000)*Užs4!L82,0)+(IF(Užs4!I82="PVC-1mm",(Užs4!H82/1000)*Užs4!L82,0)+(IF(Užs4!J82="PVC-1mm",(Užs4!H82/1000)*Užs4!L82,0)))))</f>
        <v>0</v>
      </c>
      <c r="X43" s="92">
        <f>SUM(IF(Užs4!F82="PVC-2mm",(Užs4!E82/1000)*Užs4!L82,0)+(IF(Užs4!G82="PVC-2mm",(Užs4!E82/1000)*Užs4!L82,0)+(IF(Užs4!I82="PVC-2mm",(Užs4!H82/1000)*Užs4!L82,0)+(IF(Užs4!J82="PVC-2mm",(Užs4!H82/1000)*Užs4!L82,0)))))</f>
        <v>0</v>
      </c>
      <c r="Y43" s="92">
        <f>SUM(IF(Užs4!F82="PVC-42/2mm",(Užs4!E82/1000)*Užs4!L82,0)+(IF(Užs4!G82="PVC-42/2mm",(Užs4!E82/1000)*Užs4!L82,0)+(IF(Užs4!I82="PVC-42/2mm",(Užs4!H82/1000)*Užs4!L82,0)+(IF(Užs4!J82="PVC-42/2mm",(Užs4!H82/1000)*Užs4!L82,0)))))</f>
        <v>0</v>
      </c>
      <c r="Z43" s="313">
        <f>SUM(IF(Užs4!F82="BESIULIS-08mm",(Užs4!E82/1000)*Užs4!L82,0)+(IF(Užs4!G82="BESIULIS-08mm",(Užs4!E82/1000)*Užs4!L82,0)+(IF(Užs4!I82="BESIULIS-08mm",(Užs4!H82/1000)*Užs4!L82,0)+(IF(Užs4!J82="BESIULIS-08mm",(Užs4!H82/1000)*Užs4!L82,0)))))</f>
        <v>0</v>
      </c>
      <c r="AA43" s="313">
        <f>SUM(IF(Užs4!F82="BESIULIS-1mm",(Užs4!E82/1000)*Užs4!L82,0)+(IF(Užs4!G82="BESIULIS-1mm",(Užs4!E82/1000)*Užs4!L82,0)+(IF(Užs4!I82="BESIULIS-1mm",(Užs4!H82/1000)*Užs4!L82,0)+(IF(Užs4!J82="BESIULIS-1mm",(Užs4!H82/1000)*Užs4!L82,0)))))</f>
        <v>0</v>
      </c>
      <c r="AB43" s="313">
        <f>SUM(IF(Užs4!F82="BESIULIS-2mm",(Užs4!E82/1000)*Užs4!L82,0)+(IF(Užs4!G82="BESIULIS-2mm",(Užs4!E82/1000)*Užs4!L82,0)+(IF(Užs4!I82="BESIULIS-2mm",(Užs4!H82/1000)*Užs4!L82,0)+(IF(Užs4!J82="BESIULIS-2mm",(Užs4!H82/1000)*Užs4!L82,0)))))</f>
        <v>0</v>
      </c>
      <c r="AC43" s="93">
        <f>SUM(IF(Užs4!F82="KLIEN-PVC-04mm",(Užs4!E82/1000)*Užs4!L82,0)+(IF(Užs4!G82="KLIEN-PVC-04mm",(Užs4!E82/1000)*Užs4!L82,0)+(IF(Užs4!I82="KLIEN-PVC-04mm",(Užs4!H82/1000)*Užs4!L82,0)+(IF(Užs4!J82="KLIEN-PVC-04mm",(Užs4!H82/1000)*Užs4!L82,0)))))</f>
        <v>0</v>
      </c>
      <c r="AD43" s="93">
        <f>SUM(IF(Užs4!F82="KLIEN-PVC-06mm",(Užs4!E82/1000)*Užs4!L82,0)+(IF(Užs4!G82="KLIEN-PVC-06mm",(Užs4!E82/1000)*Užs4!L82,0)+(IF(Užs4!I82="KLIEN-PVC-06mm",(Užs4!H82/1000)*Užs4!L82,0)+(IF(Užs4!J82="KLIEN-PVC-06mm",(Užs4!H82/1000)*Užs4!L82,0)))))</f>
        <v>0</v>
      </c>
      <c r="AE43" s="93">
        <f>SUM(IF(Užs4!F82="KLIEN-PVC-08mm",(Užs4!E82/1000)*Užs4!L82,0)+(IF(Užs4!G82="KLIEN-PVC-08mm",(Užs4!E82/1000)*Užs4!L82,0)+(IF(Užs4!I82="KLIEN-PVC-08mm",(Užs4!H82/1000)*Užs4!L82,0)+(IF(Užs4!J82="KLIEN-PVC-08mm",(Užs4!H82/1000)*Užs4!L82,0)))))</f>
        <v>0</v>
      </c>
      <c r="AF43" s="93">
        <f>SUM(IF(Užs4!F82="KLIEN-PVC-1mm",(Užs4!E82/1000)*Užs4!L82,0)+(IF(Užs4!G82="KLIEN-PVC-1mm",(Užs4!E82/1000)*Užs4!L82,0)+(IF(Užs4!I82="KLIEN-PVC-1mm",(Užs4!H82/1000)*Užs4!L82,0)+(IF(Užs4!J82="KLIEN-PVC-1mm",(Užs4!H82/1000)*Užs4!L82,0)))))</f>
        <v>0</v>
      </c>
      <c r="AG43" s="93">
        <f>SUM(IF(Užs4!F82="KLIEN-PVC-2mm",(Užs4!E82/1000)*Užs4!L82,0)+(IF(Užs4!G82="KLIEN-PVC-2mm",(Užs4!E82/1000)*Užs4!L82,0)+(IF(Užs4!I82="KLIEN-PVC-2mm",(Užs4!H82/1000)*Užs4!L82,0)+(IF(Užs4!J82="KLIEN-PVC-2mm",(Užs4!H82/1000)*Užs4!L82,0)))))</f>
        <v>0</v>
      </c>
      <c r="AH43" s="93">
        <f>SUM(IF(Užs4!F82="KLIEN-PVC-42/2mm",(Užs4!E82/1000)*Užs4!L82,0)+(IF(Užs4!G82="KLIEN-PVC-42/2mm",(Užs4!E82/1000)*Užs4!L82,0)+(IF(Užs4!I82="KLIEN-PVC-42/2mm",(Užs4!H82/1000)*Užs4!L82,0)+(IF(Užs4!J82="KLIEN-PVC-42/2mm",(Užs4!H82/1000)*Užs4!L82,0)))))</f>
        <v>0</v>
      </c>
      <c r="AI43" s="315">
        <f>SUM(IF(Užs4!F82="KLIEN-BESIUL-08mm",(Užs4!E82/1000)*Užs4!L82,0)+(IF(Užs4!G82="KLIEN-BESIUL-08mm",(Užs4!E82/1000)*Užs4!L82,0)+(IF(Užs4!I82="KLIEN-BESIUL-08mm",(Užs4!H82/1000)*Užs4!L82,0)+(IF(Užs4!J82="KLIEN-BESIUL-08mm",(Užs4!H82/1000)*Užs4!L82,0)))))</f>
        <v>0</v>
      </c>
      <c r="AJ43" s="315">
        <f>SUM(IF(Užs4!F82="KLIEN-BESIUL-1mm",(Užs4!E82/1000)*Užs4!L82,0)+(IF(Užs4!G82="KLIEN-BESIUL-1mm",(Užs4!E82/1000)*Užs4!L82,0)+(IF(Užs4!I82="KLIEN-BESIUL-1mm",(Užs4!H82/1000)*Užs4!L82,0)+(IF(Užs4!J82="KLIEN-BESIUL-1mm",(Užs4!H82/1000)*Užs4!L82,0)))))</f>
        <v>0</v>
      </c>
      <c r="AK43" s="315">
        <f>SUM(IF(Užs4!F82="KLIEN-BESIUL-2mm",(Užs4!E82/1000)*Užs4!L82,0)+(IF(Užs4!G82="KLIEN-BESIUL-2mm",(Užs4!E82/1000)*Užs4!L82,0)+(IF(Užs4!I82="KLIEN-BESIUL-2mm",(Užs4!H82/1000)*Užs4!L82,0)+(IF(Užs4!J82="KLIEN-BESIUL-2mm",(Užs4!H82/1000)*Užs4!L82,0)))))</f>
        <v>0</v>
      </c>
      <c r="AL43" s="94">
        <f>SUM(IF(Užs4!F82="NE-PL-PVC-04mm",(Užs4!E82/1000)*Užs4!L82,0)+(IF(Užs4!G82="NE-PL-PVC-04mm",(Užs4!E82/1000)*Užs4!L82,0)+(IF(Užs4!I82="NE-PL-PVC-04mm",(Užs4!H82/1000)*Užs4!L82,0)+(IF(Užs4!J82="NE-PL-PVC-04mm",(Užs4!H82/1000)*Užs4!L82,0)))))</f>
        <v>0</v>
      </c>
      <c r="AM43" s="94">
        <f>SUM(IF(Užs4!F82="NE-PL-PVC-06mm",(Užs4!E82/1000)*Užs4!L82,0)+(IF(Užs4!G82="NE-PL-PVC-06mm",(Užs4!E82/1000)*Užs4!L82,0)+(IF(Užs4!I82="NE-PL-PVC-06mm",(Užs4!H82/1000)*Užs4!L82,0)+(IF(Užs4!J82="NE-PL-PVC-06mm",(Užs4!H82/1000)*Užs4!L82,0)))))</f>
        <v>0</v>
      </c>
      <c r="AN43" s="94">
        <f>SUM(IF(Užs4!F82="NE-PL-PVC-08mm",(Užs4!E82/1000)*Užs4!L82,0)+(IF(Užs4!G82="NE-PL-PVC-08mm",(Užs4!E82/1000)*Užs4!L82,0)+(IF(Užs4!I82="NE-PL-PVC-08mm",(Užs4!H82/1000)*Užs4!L82,0)+(IF(Užs4!J82="NE-PL-PVC-08mm",(Užs4!H82/1000)*Užs4!L82,0)))))</f>
        <v>0</v>
      </c>
      <c r="AO43" s="94">
        <f>SUM(IF(Užs4!F82="NE-PL-PVC-1mm",(Užs4!E82/1000)*Užs4!L82,0)+(IF(Užs4!G82="NE-PL-PVC-1mm",(Užs4!E82/1000)*Užs4!L82,0)+(IF(Užs4!I82="NE-PL-PVC-1mm",(Užs4!H82/1000)*Užs4!L82,0)+(IF(Užs4!J82="NE-PL-PVC-1mm",(Užs4!H82/1000)*Užs4!L82,0)))))</f>
        <v>0</v>
      </c>
      <c r="AP43" s="94">
        <f>SUM(IF(Užs4!F82="NE-PL-PVC-2mm",(Užs4!E82/1000)*Užs4!L82,0)+(IF(Užs4!G82="NE-PL-PVC-2mm",(Užs4!E82/1000)*Užs4!L82,0)+(IF(Užs4!I82="NE-PL-PVC-2mm",(Užs4!H82/1000)*Užs4!L82,0)+(IF(Užs4!J82="NE-PL-PVC-2mm",(Užs4!H82/1000)*Užs4!L82,0)))))</f>
        <v>0</v>
      </c>
      <c r="AQ43" s="94">
        <f>SUM(IF(Užs4!F82="NE-PL-PVC-42/2mm",(Užs4!E82/1000)*Užs4!L82,0)+(IF(Užs4!G82="NE-PL-PVC-42/2mm",(Užs4!E82/1000)*Užs4!L82,0)+(IF(Užs4!I82="NE-PL-PVC-42/2mm",(Užs4!H82/1000)*Užs4!L82,0)+(IF(Užs4!J82="NE-PL-PVC-42/2mm",(Užs4!H82/1000)*Užs4!L82,0)))))</f>
        <v>0</v>
      </c>
      <c r="AR43" s="79"/>
    </row>
    <row r="44" spans="1:44" ht="16.8">
      <c r="A44" s="79"/>
      <c r="B44" s="79"/>
      <c r="C44" s="95"/>
      <c r="D44" s="79"/>
      <c r="E44" s="79"/>
      <c r="F44" s="79"/>
      <c r="G44" s="79"/>
      <c r="H44" s="79"/>
      <c r="I44" s="79"/>
      <c r="J44" s="79"/>
      <c r="K44" s="87">
        <v>43</v>
      </c>
      <c r="L44" s="88">
        <f>Užs4!L83</f>
        <v>0</v>
      </c>
      <c r="M44" s="89">
        <f>(Užs4!E83/1000)*(Užs4!H83/1000)*Užs4!L83</f>
        <v>0</v>
      </c>
      <c r="N44" s="90">
        <f>SUM(IF(Užs4!F83="MEL",(Užs4!E83/1000)*Užs4!L83,0)+(IF(Užs4!G83="MEL",(Užs4!E83/1000)*Užs4!L83,0)+(IF(Užs4!I83="MEL",(Užs4!H83/1000)*Užs4!L83,0)+(IF(Užs4!J83="MEL",(Užs4!H83/1000)*Užs4!L83,0)))))</f>
        <v>0</v>
      </c>
      <c r="O44" s="91">
        <f>SUM(IF(Užs4!F83="MEL-BALTAS",(Užs4!E83/1000)*Užs4!L83,0)+(IF(Užs4!G83="MEL-BALTAS",(Užs4!E83/1000)*Užs4!L83,0)+(IF(Užs4!I83="MEL-BALTAS",(Užs4!H83/1000)*Užs4!L83,0)+(IF(Užs4!J83="MEL-BALTAS",(Užs4!H83/1000)*Užs4!L83,0)))))</f>
        <v>0</v>
      </c>
      <c r="P44" s="91">
        <f>SUM(IF(Užs4!F83="MEL-PILKAS",(Užs4!E83/1000)*Užs4!L83,0)+(IF(Užs4!G83="MEL-PILKAS",(Užs4!E83/1000)*Užs4!L83,0)+(IF(Užs4!I83="MEL-PILKAS",(Užs4!H83/1000)*Užs4!L83,0)+(IF(Užs4!J83="MEL-PILKAS",(Užs4!H83/1000)*Užs4!L83,0)))))</f>
        <v>0</v>
      </c>
      <c r="Q44" s="91">
        <f>SUM(IF(Užs4!F83="MEL-KLIENTO",(Užs4!E83/1000)*Užs4!L83,0)+(IF(Užs4!G83="MEL-KLIENTO",(Užs4!E83/1000)*Užs4!L83,0)+(IF(Užs4!I83="MEL-KLIENTO",(Užs4!H83/1000)*Užs4!L83,0)+(IF(Užs4!J83="MEL-KLIENTO",(Užs4!H83/1000)*Užs4!L83,0)))))</f>
        <v>0</v>
      </c>
      <c r="R44" s="91">
        <f>SUM(IF(Užs4!F83="MEL-NE-PL",(Užs4!E83/1000)*Užs4!L83,0)+(IF(Užs4!G83="MEL-NE-PL",(Užs4!E83/1000)*Užs4!L83,0)+(IF(Užs4!I83="MEL-NE-PL",(Užs4!H83/1000)*Užs4!L83,0)+(IF(Užs4!J83="MEL-NE-PL",(Užs4!H83/1000)*Užs4!L83,0)))))</f>
        <v>0</v>
      </c>
      <c r="S44" s="91">
        <f>SUM(IF(Užs4!F83="MEL-40mm",(Užs4!E83/1000)*Užs4!L83,0)+(IF(Užs4!G83="MEL-40mm",(Užs4!E83/1000)*Užs4!L83,0)+(IF(Užs4!I83="MEL-40mm",(Užs4!H83/1000)*Užs4!L83,0)+(IF(Užs4!J83="MEL-40mm",(Užs4!H83/1000)*Užs4!L83,0)))))</f>
        <v>0</v>
      </c>
      <c r="T44" s="92">
        <f>SUM(IF(Užs4!F83="PVC-04mm",(Užs4!E83/1000)*Užs4!L83,0)+(IF(Užs4!G83="PVC-04mm",(Užs4!E83/1000)*Užs4!L83,0)+(IF(Užs4!I83="PVC-04mm",(Užs4!H83/1000)*Užs4!L83,0)+(IF(Užs4!J83="PVC-04mm",(Užs4!H83/1000)*Užs4!L83,0)))))</f>
        <v>0</v>
      </c>
      <c r="U44" s="92">
        <f>SUM(IF(Užs4!F83="PVC-06mm",(Užs4!E83/1000)*Užs4!L83,0)+(IF(Užs4!G83="PVC-06mm",(Užs4!E83/1000)*Užs4!L83,0)+(IF(Užs4!I83="PVC-06mm",(Užs4!H83/1000)*Užs4!L83,0)+(IF(Užs4!J83="PVC-06mm",(Užs4!H83/1000)*Užs4!L83,0)))))</f>
        <v>0</v>
      </c>
      <c r="V44" s="92">
        <f>SUM(IF(Užs4!F83="PVC-08mm",(Užs4!E83/1000)*Užs4!L83,0)+(IF(Užs4!G83="PVC-08mm",(Užs4!E83/1000)*Užs4!L83,0)+(IF(Užs4!I83="PVC-08mm",(Užs4!H83/1000)*Užs4!L83,0)+(IF(Užs4!J83="PVC-08mm",(Užs4!H83/1000)*Užs4!L83,0)))))</f>
        <v>0</v>
      </c>
      <c r="W44" s="92">
        <f>SUM(IF(Užs4!F83="PVC-1mm",(Užs4!E83/1000)*Užs4!L83,0)+(IF(Užs4!G83="PVC-1mm",(Užs4!E83/1000)*Užs4!L83,0)+(IF(Užs4!I83="PVC-1mm",(Užs4!H83/1000)*Užs4!L83,0)+(IF(Užs4!J83="PVC-1mm",(Užs4!H83/1000)*Užs4!L83,0)))))</f>
        <v>0</v>
      </c>
      <c r="X44" s="92">
        <f>SUM(IF(Užs4!F83="PVC-2mm",(Užs4!E83/1000)*Užs4!L83,0)+(IF(Užs4!G83="PVC-2mm",(Užs4!E83/1000)*Užs4!L83,0)+(IF(Užs4!I83="PVC-2mm",(Užs4!H83/1000)*Užs4!L83,0)+(IF(Užs4!J83="PVC-2mm",(Užs4!H83/1000)*Užs4!L83,0)))))</f>
        <v>0</v>
      </c>
      <c r="Y44" s="92">
        <f>SUM(IF(Užs4!F83="PVC-42/2mm",(Užs4!E83/1000)*Užs4!L83,0)+(IF(Užs4!G83="PVC-42/2mm",(Užs4!E83/1000)*Užs4!L83,0)+(IF(Užs4!I83="PVC-42/2mm",(Užs4!H83/1000)*Užs4!L83,0)+(IF(Užs4!J83="PVC-42/2mm",(Užs4!H83/1000)*Užs4!L83,0)))))</f>
        <v>0</v>
      </c>
      <c r="Z44" s="313">
        <f>SUM(IF(Užs4!F83="BESIULIS-08mm",(Užs4!E83/1000)*Užs4!L83,0)+(IF(Užs4!G83="BESIULIS-08mm",(Užs4!E83/1000)*Užs4!L83,0)+(IF(Užs4!I83="BESIULIS-08mm",(Užs4!H83/1000)*Užs4!L83,0)+(IF(Užs4!J83="BESIULIS-08mm",(Užs4!H83/1000)*Užs4!L83,0)))))</f>
        <v>0</v>
      </c>
      <c r="AA44" s="313">
        <f>SUM(IF(Užs4!F83="BESIULIS-1mm",(Užs4!E83/1000)*Užs4!L83,0)+(IF(Užs4!G83="BESIULIS-1mm",(Užs4!E83/1000)*Užs4!L83,0)+(IF(Užs4!I83="BESIULIS-1mm",(Užs4!H83/1000)*Užs4!L83,0)+(IF(Užs4!J83="BESIULIS-1mm",(Užs4!H83/1000)*Užs4!L83,0)))))</f>
        <v>0</v>
      </c>
      <c r="AB44" s="313">
        <f>SUM(IF(Užs4!F83="BESIULIS-2mm",(Užs4!E83/1000)*Užs4!L83,0)+(IF(Užs4!G83="BESIULIS-2mm",(Užs4!E83/1000)*Užs4!L83,0)+(IF(Užs4!I83="BESIULIS-2mm",(Užs4!H83/1000)*Užs4!L83,0)+(IF(Užs4!J83="BESIULIS-2mm",(Užs4!H83/1000)*Užs4!L83,0)))))</f>
        <v>0</v>
      </c>
      <c r="AC44" s="93">
        <f>SUM(IF(Užs4!F83="KLIEN-PVC-04mm",(Užs4!E83/1000)*Užs4!L83,0)+(IF(Užs4!G83="KLIEN-PVC-04mm",(Užs4!E83/1000)*Užs4!L83,0)+(IF(Užs4!I83="KLIEN-PVC-04mm",(Užs4!H83/1000)*Užs4!L83,0)+(IF(Užs4!J83="KLIEN-PVC-04mm",(Užs4!H83/1000)*Užs4!L83,0)))))</f>
        <v>0</v>
      </c>
      <c r="AD44" s="93">
        <f>SUM(IF(Užs4!F83="KLIEN-PVC-06mm",(Užs4!E83/1000)*Užs4!L83,0)+(IF(Užs4!G83="KLIEN-PVC-06mm",(Užs4!E83/1000)*Užs4!L83,0)+(IF(Užs4!I83="KLIEN-PVC-06mm",(Užs4!H83/1000)*Užs4!L83,0)+(IF(Užs4!J83="KLIEN-PVC-06mm",(Užs4!H83/1000)*Užs4!L83,0)))))</f>
        <v>0</v>
      </c>
      <c r="AE44" s="93">
        <f>SUM(IF(Užs4!F83="KLIEN-PVC-08mm",(Užs4!E83/1000)*Užs4!L83,0)+(IF(Užs4!G83="KLIEN-PVC-08mm",(Užs4!E83/1000)*Užs4!L83,0)+(IF(Užs4!I83="KLIEN-PVC-08mm",(Užs4!H83/1000)*Užs4!L83,0)+(IF(Užs4!J83="KLIEN-PVC-08mm",(Užs4!H83/1000)*Užs4!L83,0)))))</f>
        <v>0</v>
      </c>
      <c r="AF44" s="93">
        <f>SUM(IF(Užs4!F83="KLIEN-PVC-1mm",(Užs4!E83/1000)*Užs4!L83,0)+(IF(Užs4!G83="KLIEN-PVC-1mm",(Užs4!E83/1000)*Užs4!L83,0)+(IF(Užs4!I83="KLIEN-PVC-1mm",(Užs4!H83/1000)*Užs4!L83,0)+(IF(Užs4!J83="KLIEN-PVC-1mm",(Užs4!H83/1000)*Užs4!L83,0)))))</f>
        <v>0</v>
      </c>
      <c r="AG44" s="93">
        <f>SUM(IF(Užs4!F83="KLIEN-PVC-2mm",(Užs4!E83/1000)*Užs4!L83,0)+(IF(Užs4!G83="KLIEN-PVC-2mm",(Užs4!E83/1000)*Užs4!L83,0)+(IF(Užs4!I83="KLIEN-PVC-2mm",(Užs4!H83/1000)*Užs4!L83,0)+(IF(Užs4!J83="KLIEN-PVC-2mm",(Užs4!H83/1000)*Užs4!L83,0)))))</f>
        <v>0</v>
      </c>
      <c r="AH44" s="93">
        <f>SUM(IF(Užs4!F83="KLIEN-PVC-42/2mm",(Užs4!E83/1000)*Užs4!L83,0)+(IF(Užs4!G83="KLIEN-PVC-42/2mm",(Užs4!E83/1000)*Užs4!L83,0)+(IF(Užs4!I83="KLIEN-PVC-42/2mm",(Užs4!H83/1000)*Užs4!L83,0)+(IF(Užs4!J83="KLIEN-PVC-42/2mm",(Užs4!H83/1000)*Užs4!L83,0)))))</f>
        <v>0</v>
      </c>
      <c r="AI44" s="315">
        <f>SUM(IF(Užs4!F83="KLIEN-BESIUL-08mm",(Užs4!E83/1000)*Užs4!L83,0)+(IF(Užs4!G83="KLIEN-BESIUL-08mm",(Užs4!E83/1000)*Užs4!L83,0)+(IF(Užs4!I83="KLIEN-BESIUL-08mm",(Užs4!H83/1000)*Užs4!L83,0)+(IF(Užs4!J83="KLIEN-BESIUL-08mm",(Užs4!H83/1000)*Užs4!L83,0)))))</f>
        <v>0</v>
      </c>
      <c r="AJ44" s="315">
        <f>SUM(IF(Užs4!F83="KLIEN-BESIUL-1mm",(Užs4!E83/1000)*Užs4!L83,0)+(IF(Užs4!G83="KLIEN-BESIUL-1mm",(Užs4!E83/1000)*Užs4!L83,0)+(IF(Užs4!I83="KLIEN-BESIUL-1mm",(Užs4!H83/1000)*Užs4!L83,0)+(IF(Užs4!J83="KLIEN-BESIUL-1mm",(Užs4!H83/1000)*Užs4!L83,0)))))</f>
        <v>0</v>
      </c>
      <c r="AK44" s="315">
        <f>SUM(IF(Užs4!F83="KLIEN-BESIUL-2mm",(Užs4!E83/1000)*Užs4!L83,0)+(IF(Užs4!G83="KLIEN-BESIUL-2mm",(Užs4!E83/1000)*Užs4!L83,0)+(IF(Užs4!I83="KLIEN-BESIUL-2mm",(Užs4!H83/1000)*Užs4!L83,0)+(IF(Užs4!J83="KLIEN-BESIUL-2mm",(Užs4!H83/1000)*Užs4!L83,0)))))</f>
        <v>0</v>
      </c>
      <c r="AL44" s="94">
        <f>SUM(IF(Užs4!F83="NE-PL-PVC-04mm",(Užs4!E83/1000)*Užs4!L83,0)+(IF(Užs4!G83="NE-PL-PVC-04mm",(Užs4!E83/1000)*Užs4!L83,0)+(IF(Užs4!I83="NE-PL-PVC-04mm",(Užs4!H83/1000)*Užs4!L83,0)+(IF(Užs4!J83="NE-PL-PVC-04mm",(Užs4!H83/1000)*Užs4!L83,0)))))</f>
        <v>0</v>
      </c>
      <c r="AM44" s="94">
        <f>SUM(IF(Užs4!F83="NE-PL-PVC-06mm",(Užs4!E83/1000)*Užs4!L83,0)+(IF(Užs4!G83="NE-PL-PVC-06mm",(Užs4!E83/1000)*Užs4!L83,0)+(IF(Užs4!I83="NE-PL-PVC-06mm",(Užs4!H83/1000)*Užs4!L83,0)+(IF(Užs4!J83="NE-PL-PVC-06mm",(Užs4!H83/1000)*Užs4!L83,0)))))</f>
        <v>0</v>
      </c>
      <c r="AN44" s="94">
        <f>SUM(IF(Užs4!F83="NE-PL-PVC-08mm",(Užs4!E83/1000)*Užs4!L83,0)+(IF(Užs4!G83="NE-PL-PVC-08mm",(Užs4!E83/1000)*Užs4!L83,0)+(IF(Užs4!I83="NE-PL-PVC-08mm",(Užs4!H83/1000)*Užs4!L83,0)+(IF(Užs4!J83="NE-PL-PVC-08mm",(Užs4!H83/1000)*Užs4!L83,0)))))</f>
        <v>0</v>
      </c>
      <c r="AO44" s="94">
        <f>SUM(IF(Užs4!F83="NE-PL-PVC-1mm",(Užs4!E83/1000)*Užs4!L83,0)+(IF(Užs4!G83="NE-PL-PVC-1mm",(Užs4!E83/1000)*Užs4!L83,0)+(IF(Užs4!I83="NE-PL-PVC-1mm",(Užs4!H83/1000)*Užs4!L83,0)+(IF(Užs4!J83="NE-PL-PVC-1mm",(Užs4!H83/1000)*Užs4!L83,0)))))</f>
        <v>0</v>
      </c>
      <c r="AP44" s="94">
        <f>SUM(IF(Užs4!F83="NE-PL-PVC-2mm",(Užs4!E83/1000)*Užs4!L83,0)+(IF(Užs4!G83="NE-PL-PVC-2mm",(Užs4!E83/1000)*Užs4!L83,0)+(IF(Užs4!I83="NE-PL-PVC-2mm",(Užs4!H83/1000)*Užs4!L83,0)+(IF(Užs4!J83="NE-PL-PVC-2mm",(Užs4!H83/1000)*Užs4!L83,0)))))</f>
        <v>0</v>
      </c>
      <c r="AQ44" s="94">
        <f>SUM(IF(Užs4!F83="NE-PL-PVC-42/2mm",(Užs4!E83/1000)*Užs4!L83,0)+(IF(Užs4!G83="NE-PL-PVC-42/2mm",(Užs4!E83/1000)*Užs4!L83,0)+(IF(Užs4!I83="NE-PL-PVC-42/2mm",(Užs4!H83/1000)*Užs4!L83,0)+(IF(Užs4!J83="NE-PL-PVC-42/2mm",(Užs4!H83/1000)*Užs4!L83,0)))))</f>
        <v>0</v>
      </c>
      <c r="AR44" s="79"/>
    </row>
    <row r="45" spans="1:44" ht="16.8">
      <c r="A45" s="79"/>
      <c r="B45" s="79"/>
      <c r="C45" s="95"/>
      <c r="D45" s="79"/>
      <c r="E45" s="79"/>
      <c r="F45" s="79"/>
      <c r="G45" s="79"/>
      <c r="H45" s="79"/>
      <c r="I45" s="79"/>
      <c r="J45" s="79"/>
      <c r="K45" s="87">
        <v>44</v>
      </c>
      <c r="L45" s="88">
        <f>Užs4!L84</f>
        <v>0</v>
      </c>
      <c r="M45" s="89">
        <f>(Užs4!E84/1000)*(Užs4!H84/1000)*Užs4!L84</f>
        <v>0</v>
      </c>
      <c r="N45" s="90">
        <f>SUM(IF(Užs4!F84="MEL",(Užs4!E84/1000)*Užs4!L84,0)+(IF(Užs4!G84="MEL",(Užs4!E84/1000)*Užs4!L84,0)+(IF(Užs4!I84="MEL",(Užs4!H84/1000)*Užs4!L84,0)+(IF(Užs4!J84="MEL",(Užs4!H84/1000)*Užs4!L84,0)))))</f>
        <v>0</v>
      </c>
      <c r="O45" s="91">
        <f>SUM(IF(Užs4!F84="MEL-BALTAS",(Užs4!E84/1000)*Užs4!L84,0)+(IF(Užs4!G84="MEL-BALTAS",(Užs4!E84/1000)*Užs4!L84,0)+(IF(Užs4!I84="MEL-BALTAS",(Užs4!H84/1000)*Užs4!L84,0)+(IF(Užs4!J84="MEL-BALTAS",(Užs4!H84/1000)*Užs4!L84,0)))))</f>
        <v>0</v>
      </c>
      <c r="P45" s="91">
        <f>SUM(IF(Užs4!F84="MEL-PILKAS",(Užs4!E84/1000)*Užs4!L84,0)+(IF(Užs4!G84="MEL-PILKAS",(Užs4!E84/1000)*Užs4!L84,0)+(IF(Užs4!I84="MEL-PILKAS",(Užs4!H84/1000)*Užs4!L84,0)+(IF(Užs4!J84="MEL-PILKAS",(Užs4!H84/1000)*Užs4!L84,0)))))</f>
        <v>0</v>
      </c>
      <c r="Q45" s="91">
        <f>SUM(IF(Užs4!F84="MEL-KLIENTO",(Užs4!E84/1000)*Užs4!L84,0)+(IF(Užs4!G84="MEL-KLIENTO",(Užs4!E84/1000)*Užs4!L84,0)+(IF(Užs4!I84="MEL-KLIENTO",(Užs4!H84/1000)*Užs4!L84,0)+(IF(Užs4!J84="MEL-KLIENTO",(Užs4!H84/1000)*Užs4!L84,0)))))</f>
        <v>0</v>
      </c>
      <c r="R45" s="91">
        <f>SUM(IF(Užs4!F84="MEL-NE-PL",(Užs4!E84/1000)*Užs4!L84,0)+(IF(Užs4!G84="MEL-NE-PL",(Užs4!E84/1000)*Užs4!L84,0)+(IF(Užs4!I84="MEL-NE-PL",(Užs4!H84/1000)*Užs4!L84,0)+(IF(Užs4!J84="MEL-NE-PL",(Užs4!H84/1000)*Užs4!L84,0)))))</f>
        <v>0</v>
      </c>
      <c r="S45" s="91">
        <f>SUM(IF(Užs4!F84="MEL-40mm",(Užs4!E84/1000)*Užs4!L84,0)+(IF(Užs4!G84="MEL-40mm",(Užs4!E84/1000)*Užs4!L84,0)+(IF(Užs4!I84="MEL-40mm",(Užs4!H84/1000)*Užs4!L84,0)+(IF(Užs4!J84="MEL-40mm",(Užs4!H84/1000)*Užs4!L84,0)))))</f>
        <v>0</v>
      </c>
      <c r="T45" s="92">
        <f>SUM(IF(Užs4!F84="PVC-04mm",(Užs4!E84/1000)*Užs4!L84,0)+(IF(Užs4!G84="PVC-04mm",(Užs4!E84/1000)*Užs4!L84,0)+(IF(Užs4!I84="PVC-04mm",(Užs4!H84/1000)*Užs4!L84,0)+(IF(Užs4!J84="PVC-04mm",(Užs4!H84/1000)*Užs4!L84,0)))))</f>
        <v>0</v>
      </c>
      <c r="U45" s="92">
        <f>SUM(IF(Užs4!F84="PVC-06mm",(Užs4!E84/1000)*Užs4!L84,0)+(IF(Užs4!G84="PVC-06mm",(Užs4!E84/1000)*Užs4!L84,0)+(IF(Užs4!I84="PVC-06mm",(Užs4!H84/1000)*Užs4!L84,0)+(IF(Užs4!J84="PVC-06mm",(Užs4!H84/1000)*Užs4!L84,0)))))</f>
        <v>0</v>
      </c>
      <c r="V45" s="92">
        <f>SUM(IF(Užs4!F84="PVC-08mm",(Užs4!E84/1000)*Užs4!L84,0)+(IF(Užs4!G84="PVC-08mm",(Užs4!E84/1000)*Užs4!L84,0)+(IF(Užs4!I84="PVC-08mm",(Užs4!H84/1000)*Užs4!L84,0)+(IF(Užs4!J84="PVC-08mm",(Užs4!H84/1000)*Užs4!L84,0)))))</f>
        <v>0</v>
      </c>
      <c r="W45" s="92">
        <f>SUM(IF(Užs4!F84="PVC-1mm",(Užs4!E84/1000)*Užs4!L84,0)+(IF(Užs4!G84="PVC-1mm",(Užs4!E84/1000)*Užs4!L84,0)+(IF(Užs4!I84="PVC-1mm",(Užs4!H84/1000)*Užs4!L84,0)+(IF(Užs4!J84="PVC-1mm",(Užs4!H84/1000)*Užs4!L84,0)))))</f>
        <v>0</v>
      </c>
      <c r="X45" s="92">
        <f>SUM(IF(Užs4!F84="PVC-2mm",(Užs4!E84/1000)*Užs4!L84,0)+(IF(Užs4!G84="PVC-2mm",(Užs4!E84/1000)*Užs4!L84,0)+(IF(Užs4!I84="PVC-2mm",(Užs4!H84/1000)*Užs4!L84,0)+(IF(Užs4!J84="PVC-2mm",(Užs4!H84/1000)*Užs4!L84,0)))))</f>
        <v>0</v>
      </c>
      <c r="Y45" s="92">
        <f>SUM(IF(Užs4!F84="PVC-42/2mm",(Užs4!E84/1000)*Užs4!L84,0)+(IF(Užs4!G84="PVC-42/2mm",(Užs4!E84/1000)*Užs4!L84,0)+(IF(Užs4!I84="PVC-42/2mm",(Užs4!H84/1000)*Užs4!L84,0)+(IF(Užs4!J84="PVC-42/2mm",(Užs4!H84/1000)*Užs4!L84,0)))))</f>
        <v>0</v>
      </c>
      <c r="Z45" s="313">
        <f>SUM(IF(Užs4!F84="BESIULIS-08mm",(Užs4!E84/1000)*Užs4!L84,0)+(IF(Užs4!G84="BESIULIS-08mm",(Užs4!E84/1000)*Užs4!L84,0)+(IF(Užs4!I84="BESIULIS-08mm",(Užs4!H84/1000)*Užs4!L84,0)+(IF(Užs4!J84="BESIULIS-08mm",(Užs4!H84/1000)*Užs4!L84,0)))))</f>
        <v>0</v>
      </c>
      <c r="AA45" s="313">
        <f>SUM(IF(Užs4!F84="BESIULIS-1mm",(Užs4!E84/1000)*Užs4!L84,0)+(IF(Užs4!G84="BESIULIS-1mm",(Užs4!E84/1000)*Užs4!L84,0)+(IF(Užs4!I84="BESIULIS-1mm",(Užs4!H84/1000)*Užs4!L84,0)+(IF(Užs4!J84="BESIULIS-1mm",(Užs4!H84/1000)*Užs4!L84,0)))))</f>
        <v>0</v>
      </c>
      <c r="AB45" s="313">
        <f>SUM(IF(Užs4!F84="BESIULIS-2mm",(Užs4!E84/1000)*Užs4!L84,0)+(IF(Užs4!G84="BESIULIS-2mm",(Užs4!E84/1000)*Užs4!L84,0)+(IF(Užs4!I84="BESIULIS-2mm",(Užs4!H84/1000)*Užs4!L84,0)+(IF(Užs4!J84="BESIULIS-2mm",(Užs4!H84/1000)*Užs4!L84,0)))))</f>
        <v>0</v>
      </c>
      <c r="AC45" s="93">
        <f>SUM(IF(Užs4!F84="KLIEN-PVC-04mm",(Užs4!E84/1000)*Užs4!L84,0)+(IF(Užs4!G84="KLIEN-PVC-04mm",(Užs4!E84/1000)*Užs4!L84,0)+(IF(Užs4!I84="KLIEN-PVC-04mm",(Užs4!H84/1000)*Užs4!L84,0)+(IF(Užs4!J84="KLIEN-PVC-04mm",(Užs4!H84/1000)*Užs4!L84,0)))))</f>
        <v>0</v>
      </c>
      <c r="AD45" s="93">
        <f>SUM(IF(Užs4!F84="KLIEN-PVC-06mm",(Užs4!E84/1000)*Užs4!L84,0)+(IF(Užs4!G84="KLIEN-PVC-06mm",(Užs4!E84/1000)*Užs4!L84,0)+(IF(Užs4!I84="KLIEN-PVC-06mm",(Užs4!H84/1000)*Užs4!L84,0)+(IF(Užs4!J84="KLIEN-PVC-06mm",(Užs4!H84/1000)*Užs4!L84,0)))))</f>
        <v>0</v>
      </c>
      <c r="AE45" s="93">
        <f>SUM(IF(Užs4!F84="KLIEN-PVC-08mm",(Užs4!E84/1000)*Užs4!L84,0)+(IF(Užs4!G84="KLIEN-PVC-08mm",(Užs4!E84/1000)*Užs4!L84,0)+(IF(Užs4!I84="KLIEN-PVC-08mm",(Užs4!H84/1000)*Užs4!L84,0)+(IF(Užs4!J84="KLIEN-PVC-08mm",(Užs4!H84/1000)*Užs4!L84,0)))))</f>
        <v>0</v>
      </c>
      <c r="AF45" s="93">
        <f>SUM(IF(Užs4!F84="KLIEN-PVC-1mm",(Užs4!E84/1000)*Užs4!L84,0)+(IF(Užs4!G84="KLIEN-PVC-1mm",(Užs4!E84/1000)*Užs4!L84,0)+(IF(Užs4!I84="KLIEN-PVC-1mm",(Užs4!H84/1000)*Užs4!L84,0)+(IF(Užs4!J84="KLIEN-PVC-1mm",(Užs4!H84/1000)*Užs4!L84,0)))))</f>
        <v>0</v>
      </c>
      <c r="AG45" s="93">
        <f>SUM(IF(Užs4!F84="KLIEN-PVC-2mm",(Užs4!E84/1000)*Užs4!L84,0)+(IF(Užs4!G84="KLIEN-PVC-2mm",(Užs4!E84/1000)*Užs4!L84,0)+(IF(Užs4!I84="KLIEN-PVC-2mm",(Užs4!H84/1000)*Užs4!L84,0)+(IF(Užs4!J84="KLIEN-PVC-2mm",(Užs4!H84/1000)*Užs4!L84,0)))))</f>
        <v>0</v>
      </c>
      <c r="AH45" s="93">
        <f>SUM(IF(Užs4!F84="KLIEN-PVC-42/2mm",(Užs4!E84/1000)*Užs4!L84,0)+(IF(Užs4!G84="KLIEN-PVC-42/2mm",(Užs4!E84/1000)*Užs4!L84,0)+(IF(Užs4!I84="KLIEN-PVC-42/2mm",(Užs4!H84/1000)*Užs4!L84,0)+(IF(Užs4!J84="KLIEN-PVC-42/2mm",(Užs4!H84/1000)*Užs4!L84,0)))))</f>
        <v>0</v>
      </c>
      <c r="AI45" s="315">
        <f>SUM(IF(Užs4!F84="KLIEN-BESIUL-08mm",(Užs4!E84/1000)*Užs4!L84,0)+(IF(Užs4!G84="KLIEN-BESIUL-08mm",(Užs4!E84/1000)*Užs4!L84,0)+(IF(Užs4!I84="KLIEN-BESIUL-08mm",(Užs4!H84/1000)*Užs4!L84,0)+(IF(Užs4!J84="KLIEN-BESIUL-08mm",(Užs4!H84/1000)*Užs4!L84,0)))))</f>
        <v>0</v>
      </c>
      <c r="AJ45" s="315">
        <f>SUM(IF(Užs4!F84="KLIEN-BESIUL-1mm",(Užs4!E84/1000)*Užs4!L84,0)+(IF(Užs4!G84="KLIEN-BESIUL-1mm",(Užs4!E84/1000)*Užs4!L84,0)+(IF(Užs4!I84="KLIEN-BESIUL-1mm",(Užs4!H84/1000)*Užs4!L84,0)+(IF(Užs4!J84="KLIEN-BESIUL-1mm",(Užs4!H84/1000)*Užs4!L84,0)))))</f>
        <v>0</v>
      </c>
      <c r="AK45" s="315">
        <f>SUM(IF(Užs4!F84="KLIEN-BESIUL-2mm",(Užs4!E84/1000)*Užs4!L84,0)+(IF(Užs4!G84="KLIEN-BESIUL-2mm",(Užs4!E84/1000)*Užs4!L84,0)+(IF(Užs4!I84="KLIEN-BESIUL-2mm",(Užs4!H84/1000)*Užs4!L84,0)+(IF(Užs4!J84="KLIEN-BESIUL-2mm",(Užs4!H84/1000)*Užs4!L84,0)))))</f>
        <v>0</v>
      </c>
      <c r="AL45" s="94">
        <f>SUM(IF(Užs4!F84="NE-PL-PVC-04mm",(Užs4!E84/1000)*Užs4!L84,0)+(IF(Užs4!G84="NE-PL-PVC-04mm",(Užs4!E84/1000)*Užs4!L84,0)+(IF(Užs4!I84="NE-PL-PVC-04mm",(Užs4!H84/1000)*Užs4!L84,0)+(IF(Užs4!J84="NE-PL-PVC-04mm",(Užs4!H84/1000)*Užs4!L84,0)))))</f>
        <v>0</v>
      </c>
      <c r="AM45" s="94">
        <f>SUM(IF(Užs4!F84="NE-PL-PVC-06mm",(Užs4!E84/1000)*Užs4!L84,0)+(IF(Užs4!G84="NE-PL-PVC-06mm",(Užs4!E84/1000)*Užs4!L84,0)+(IF(Užs4!I84="NE-PL-PVC-06mm",(Užs4!H84/1000)*Užs4!L84,0)+(IF(Užs4!J84="NE-PL-PVC-06mm",(Užs4!H84/1000)*Užs4!L84,0)))))</f>
        <v>0</v>
      </c>
      <c r="AN45" s="94">
        <f>SUM(IF(Užs4!F84="NE-PL-PVC-08mm",(Užs4!E84/1000)*Užs4!L84,0)+(IF(Užs4!G84="NE-PL-PVC-08mm",(Užs4!E84/1000)*Užs4!L84,0)+(IF(Užs4!I84="NE-PL-PVC-08mm",(Užs4!H84/1000)*Užs4!L84,0)+(IF(Užs4!J84="NE-PL-PVC-08mm",(Užs4!H84/1000)*Užs4!L84,0)))))</f>
        <v>0</v>
      </c>
      <c r="AO45" s="94">
        <f>SUM(IF(Užs4!F84="NE-PL-PVC-1mm",(Užs4!E84/1000)*Užs4!L84,0)+(IF(Užs4!G84="NE-PL-PVC-1mm",(Užs4!E84/1000)*Užs4!L84,0)+(IF(Užs4!I84="NE-PL-PVC-1mm",(Užs4!H84/1000)*Užs4!L84,0)+(IF(Užs4!J84="NE-PL-PVC-1mm",(Užs4!H84/1000)*Užs4!L84,0)))))</f>
        <v>0</v>
      </c>
      <c r="AP45" s="94">
        <f>SUM(IF(Užs4!F84="NE-PL-PVC-2mm",(Užs4!E84/1000)*Užs4!L84,0)+(IF(Užs4!G84="NE-PL-PVC-2mm",(Užs4!E84/1000)*Užs4!L84,0)+(IF(Užs4!I84="NE-PL-PVC-2mm",(Užs4!H84/1000)*Užs4!L84,0)+(IF(Užs4!J84="NE-PL-PVC-2mm",(Užs4!H84/1000)*Užs4!L84,0)))))</f>
        <v>0</v>
      </c>
      <c r="AQ45" s="94">
        <f>SUM(IF(Užs4!F84="NE-PL-PVC-42/2mm",(Užs4!E84/1000)*Užs4!L84,0)+(IF(Užs4!G84="NE-PL-PVC-42/2mm",(Užs4!E84/1000)*Užs4!L84,0)+(IF(Užs4!I84="NE-PL-PVC-42/2mm",(Užs4!H84/1000)*Užs4!L84,0)+(IF(Užs4!J84="NE-PL-PVC-42/2mm",(Užs4!H84/1000)*Užs4!L84,0)))))</f>
        <v>0</v>
      </c>
      <c r="AR45" s="79"/>
    </row>
    <row r="46" spans="1:44" ht="16.8">
      <c r="A46" s="79"/>
      <c r="B46" s="79"/>
      <c r="C46" s="95"/>
      <c r="D46" s="79"/>
      <c r="E46" s="79"/>
      <c r="F46" s="79"/>
      <c r="G46" s="79"/>
      <c r="H46" s="79"/>
      <c r="I46" s="79"/>
      <c r="J46" s="79"/>
      <c r="K46" s="87">
        <v>45</v>
      </c>
      <c r="L46" s="88">
        <f>Užs4!L85</f>
        <v>0</v>
      </c>
      <c r="M46" s="89">
        <f>(Užs4!E85/1000)*(Užs4!H85/1000)*Užs4!L85</f>
        <v>0</v>
      </c>
      <c r="N46" s="90">
        <f>SUM(IF(Užs4!F85="MEL",(Užs4!E85/1000)*Užs4!L85,0)+(IF(Užs4!G85="MEL",(Užs4!E85/1000)*Užs4!L85,0)+(IF(Užs4!I85="MEL",(Užs4!H85/1000)*Užs4!L85,0)+(IF(Užs4!J85="MEL",(Užs4!H85/1000)*Užs4!L85,0)))))</f>
        <v>0</v>
      </c>
      <c r="O46" s="91">
        <f>SUM(IF(Užs4!F85="MEL-BALTAS",(Užs4!E85/1000)*Užs4!L85,0)+(IF(Užs4!G85="MEL-BALTAS",(Užs4!E85/1000)*Užs4!L85,0)+(IF(Užs4!I85="MEL-BALTAS",(Užs4!H85/1000)*Užs4!L85,0)+(IF(Užs4!J85="MEL-BALTAS",(Užs4!H85/1000)*Užs4!L85,0)))))</f>
        <v>0</v>
      </c>
      <c r="P46" s="91">
        <f>SUM(IF(Užs4!F85="MEL-PILKAS",(Užs4!E85/1000)*Užs4!L85,0)+(IF(Užs4!G85="MEL-PILKAS",(Užs4!E85/1000)*Užs4!L85,0)+(IF(Užs4!I85="MEL-PILKAS",(Užs4!H85/1000)*Užs4!L85,0)+(IF(Užs4!J85="MEL-PILKAS",(Užs4!H85/1000)*Užs4!L85,0)))))</f>
        <v>0</v>
      </c>
      <c r="Q46" s="91">
        <f>SUM(IF(Užs4!F85="MEL-KLIENTO",(Užs4!E85/1000)*Užs4!L85,0)+(IF(Užs4!G85="MEL-KLIENTO",(Užs4!E85/1000)*Užs4!L85,0)+(IF(Užs4!I85="MEL-KLIENTO",(Užs4!H85/1000)*Užs4!L85,0)+(IF(Užs4!J85="MEL-KLIENTO",(Užs4!H85/1000)*Užs4!L85,0)))))</f>
        <v>0</v>
      </c>
      <c r="R46" s="91">
        <f>SUM(IF(Užs4!F85="MEL-NE-PL",(Užs4!E85/1000)*Užs4!L85,0)+(IF(Užs4!G85="MEL-NE-PL",(Užs4!E85/1000)*Užs4!L85,0)+(IF(Užs4!I85="MEL-NE-PL",(Užs4!H85/1000)*Užs4!L85,0)+(IF(Užs4!J85="MEL-NE-PL",(Užs4!H85/1000)*Užs4!L85,0)))))</f>
        <v>0</v>
      </c>
      <c r="S46" s="91">
        <f>SUM(IF(Užs4!F85="MEL-40mm",(Užs4!E85/1000)*Užs4!L85,0)+(IF(Užs4!G85="MEL-40mm",(Užs4!E85/1000)*Užs4!L85,0)+(IF(Užs4!I85="MEL-40mm",(Užs4!H85/1000)*Užs4!L85,0)+(IF(Užs4!J85="MEL-40mm",(Užs4!H85/1000)*Užs4!L85,0)))))</f>
        <v>0</v>
      </c>
      <c r="T46" s="92">
        <f>SUM(IF(Užs4!F85="PVC-04mm",(Užs4!E85/1000)*Užs4!L85,0)+(IF(Užs4!G85="PVC-04mm",(Užs4!E85/1000)*Užs4!L85,0)+(IF(Užs4!I85="PVC-04mm",(Užs4!H85/1000)*Užs4!L85,0)+(IF(Užs4!J85="PVC-04mm",(Užs4!H85/1000)*Užs4!L85,0)))))</f>
        <v>0</v>
      </c>
      <c r="U46" s="92">
        <f>SUM(IF(Užs4!F85="PVC-06mm",(Užs4!E85/1000)*Užs4!L85,0)+(IF(Užs4!G85="PVC-06mm",(Užs4!E85/1000)*Užs4!L85,0)+(IF(Užs4!I85="PVC-06mm",(Užs4!H85/1000)*Užs4!L85,0)+(IF(Užs4!J85="PVC-06mm",(Užs4!H85/1000)*Užs4!L85,0)))))</f>
        <v>0</v>
      </c>
      <c r="V46" s="92">
        <f>SUM(IF(Užs4!F85="PVC-08mm",(Užs4!E85/1000)*Užs4!L85,0)+(IF(Užs4!G85="PVC-08mm",(Užs4!E85/1000)*Užs4!L85,0)+(IF(Užs4!I85="PVC-08mm",(Užs4!H85/1000)*Užs4!L85,0)+(IF(Užs4!J85="PVC-08mm",(Užs4!H85/1000)*Užs4!L85,0)))))</f>
        <v>0</v>
      </c>
      <c r="W46" s="92">
        <f>SUM(IF(Užs4!F85="PVC-1mm",(Užs4!E85/1000)*Užs4!L85,0)+(IF(Užs4!G85="PVC-1mm",(Užs4!E85/1000)*Užs4!L85,0)+(IF(Užs4!I85="PVC-1mm",(Užs4!H85/1000)*Užs4!L85,0)+(IF(Užs4!J85="PVC-1mm",(Užs4!H85/1000)*Užs4!L85,0)))))</f>
        <v>0</v>
      </c>
      <c r="X46" s="92">
        <f>SUM(IF(Užs4!F85="PVC-2mm",(Užs4!E85/1000)*Užs4!L85,0)+(IF(Užs4!G85="PVC-2mm",(Užs4!E85/1000)*Užs4!L85,0)+(IF(Užs4!I85="PVC-2mm",(Užs4!H85/1000)*Užs4!L85,0)+(IF(Užs4!J85="PVC-2mm",(Užs4!H85/1000)*Užs4!L85,0)))))</f>
        <v>0</v>
      </c>
      <c r="Y46" s="92">
        <f>SUM(IF(Užs4!F85="PVC-42/2mm",(Užs4!E85/1000)*Užs4!L85,0)+(IF(Užs4!G85="PVC-42/2mm",(Užs4!E85/1000)*Užs4!L85,0)+(IF(Užs4!I85="PVC-42/2mm",(Užs4!H85/1000)*Užs4!L85,0)+(IF(Užs4!J85="PVC-42/2mm",(Užs4!H85/1000)*Užs4!L85,0)))))</f>
        <v>0</v>
      </c>
      <c r="Z46" s="313">
        <f>SUM(IF(Užs4!F85="BESIULIS-08mm",(Užs4!E85/1000)*Užs4!L85,0)+(IF(Užs4!G85="BESIULIS-08mm",(Užs4!E85/1000)*Užs4!L85,0)+(IF(Užs4!I85="BESIULIS-08mm",(Užs4!H85/1000)*Užs4!L85,0)+(IF(Užs4!J85="BESIULIS-08mm",(Užs4!H85/1000)*Užs4!L85,0)))))</f>
        <v>0</v>
      </c>
      <c r="AA46" s="313">
        <f>SUM(IF(Užs4!F85="BESIULIS-1mm",(Užs4!E85/1000)*Užs4!L85,0)+(IF(Užs4!G85="BESIULIS-1mm",(Užs4!E85/1000)*Užs4!L85,0)+(IF(Užs4!I85="BESIULIS-1mm",(Užs4!H85/1000)*Užs4!L85,0)+(IF(Užs4!J85="BESIULIS-1mm",(Užs4!H85/1000)*Užs4!L85,0)))))</f>
        <v>0</v>
      </c>
      <c r="AB46" s="313">
        <f>SUM(IF(Užs4!F85="BESIULIS-2mm",(Užs4!E85/1000)*Užs4!L85,0)+(IF(Užs4!G85="BESIULIS-2mm",(Užs4!E85/1000)*Užs4!L85,0)+(IF(Užs4!I85="BESIULIS-2mm",(Užs4!H85/1000)*Užs4!L85,0)+(IF(Užs4!J85="BESIULIS-2mm",(Užs4!H85/1000)*Užs4!L85,0)))))</f>
        <v>0</v>
      </c>
      <c r="AC46" s="93">
        <f>SUM(IF(Užs4!F85="KLIEN-PVC-04mm",(Užs4!E85/1000)*Užs4!L85,0)+(IF(Užs4!G85="KLIEN-PVC-04mm",(Užs4!E85/1000)*Užs4!L85,0)+(IF(Užs4!I85="KLIEN-PVC-04mm",(Užs4!H85/1000)*Užs4!L85,0)+(IF(Užs4!J85="KLIEN-PVC-04mm",(Užs4!H85/1000)*Užs4!L85,0)))))</f>
        <v>0</v>
      </c>
      <c r="AD46" s="93">
        <f>SUM(IF(Užs4!F85="KLIEN-PVC-06mm",(Užs4!E85/1000)*Užs4!L85,0)+(IF(Užs4!G85="KLIEN-PVC-06mm",(Užs4!E85/1000)*Užs4!L85,0)+(IF(Užs4!I85="KLIEN-PVC-06mm",(Užs4!H85/1000)*Užs4!L85,0)+(IF(Užs4!J85="KLIEN-PVC-06mm",(Užs4!H85/1000)*Užs4!L85,0)))))</f>
        <v>0</v>
      </c>
      <c r="AE46" s="93">
        <f>SUM(IF(Užs4!F85="KLIEN-PVC-08mm",(Užs4!E85/1000)*Užs4!L85,0)+(IF(Užs4!G85="KLIEN-PVC-08mm",(Užs4!E85/1000)*Užs4!L85,0)+(IF(Užs4!I85="KLIEN-PVC-08mm",(Užs4!H85/1000)*Užs4!L85,0)+(IF(Užs4!J85="KLIEN-PVC-08mm",(Užs4!H85/1000)*Užs4!L85,0)))))</f>
        <v>0</v>
      </c>
      <c r="AF46" s="93">
        <f>SUM(IF(Užs4!F85="KLIEN-PVC-1mm",(Užs4!E85/1000)*Užs4!L85,0)+(IF(Užs4!G85="KLIEN-PVC-1mm",(Užs4!E85/1000)*Užs4!L85,0)+(IF(Užs4!I85="KLIEN-PVC-1mm",(Užs4!H85/1000)*Užs4!L85,0)+(IF(Užs4!J85="KLIEN-PVC-1mm",(Užs4!H85/1000)*Užs4!L85,0)))))</f>
        <v>0</v>
      </c>
      <c r="AG46" s="93">
        <f>SUM(IF(Užs4!F85="KLIEN-PVC-2mm",(Užs4!E85/1000)*Užs4!L85,0)+(IF(Užs4!G85="KLIEN-PVC-2mm",(Užs4!E85/1000)*Užs4!L85,0)+(IF(Užs4!I85="KLIEN-PVC-2mm",(Užs4!H85/1000)*Užs4!L85,0)+(IF(Užs4!J85="KLIEN-PVC-2mm",(Užs4!H85/1000)*Užs4!L85,0)))))</f>
        <v>0</v>
      </c>
      <c r="AH46" s="93">
        <f>SUM(IF(Užs4!F85="KLIEN-PVC-42/2mm",(Užs4!E85/1000)*Užs4!L85,0)+(IF(Užs4!G85="KLIEN-PVC-42/2mm",(Užs4!E85/1000)*Užs4!L85,0)+(IF(Užs4!I85="KLIEN-PVC-42/2mm",(Užs4!H85/1000)*Užs4!L85,0)+(IF(Užs4!J85="KLIEN-PVC-42/2mm",(Užs4!H85/1000)*Užs4!L85,0)))))</f>
        <v>0</v>
      </c>
      <c r="AI46" s="315">
        <f>SUM(IF(Užs4!F85="KLIEN-BESIUL-08mm",(Užs4!E85/1000)*Užs4!L85,0)+(IF(Užs4!G85="KLIEN-BESIUL-08mm",(Užs4!E85/1000)*Užs4!L85,0)+(IF(Užs4!I85="KLIEN-BESIUL-08mm",(Užs4!H85/1000)*Užs4!L85,0)+(IF(Užs4!J85="KLIEN-BESIUL-08mm",(Užs4!H85/1000)*Užs4!L85,0)))))</f>
        <v>0</v>
      </c>
      <c r="AJ46" s="315">
        <f>SUM(IF(Užs4!F85="KLIEN-BESIUL-1mm",(Užs4!E85/1000)*Užs4!L85,0)+(IF(Užs4!G85="KLIEN-BESIUL-1mm",(Užs4!E85/1000)*Užs4!L85,0)+(IF(Užs4!I85="KLIEN-BESIUL-1mm",(Užs4!H85/1000)*Užs4!L85,0)+(IF(Užs4!J85="KLIEN-BESIUL-1mm",(Užs4!H85/1000)*Užs4!L85,0)))))</f>
        <v>0</v>
      </c>
      <c r="AK46" s="315">
        <f>SUM(IF(Užs4!F85="KLIEN-BESIUL-2mm",(Užs4!E85/1000)*Užs4!L85,0)+(IF(Užs4!G85="KLIEN-BESIUL-2mm",(Užs4!E85/1000)*Užs4!L85,0)+(IF(Užs4!I85="KLIEN-BESIUL-2mm",(Užs4!H85/1000)*Užs4!L85,0)+(IF(Užs4!J85="KLIEN-BESIUL-2mm",(Užs4!H85/1000)*Užs4!L85,0)))))</f>
        <v>0</v>
      </c>
      <c r="AL46" s="94">
        <f>SUM(IF(Užs4!F85="NE-PL-PVC-04mm",(Užs4!E85/1000)*Užs4!L85,0)+(IF(Užs4!G85="NE-PL-PVC-04mm",(Užs4!E85/1000)*Užs4!L85,0)+(IF(Užs4!I85="NE-PL-PVC-04mm",(Užs4!H85/1000)*Užs4!L85,0)+(IF(Užs4!J85="NE-PL-PVC-04mm",(Užs4!H85/1000)*Užs4!L85,0)))))</f>
        <v>0</v>
      </c>
      <c r="AM46" s="94">
        <f>SUM(IF(Užs4!F85="NE-PL-PVC-06mm",(Užs4!E85/1000)*Užs4!L85,0)+(IF(Užs4!G85="NE-PL-PVC-06mm",(Užs4!E85/1000)*Užs4!L85,0)+(IF(Užs4!I85="NE-PL-PVC-06mm",(Užs4!H85/1000)*Užs4!L85,0)+(IF(Užs4!J85="NE-PL-PVC-06mm",(Užs4!H85/1000)*Užs4!L85,0)))))</f>
        <v>0</v>
      </c>
      <c r="AN46" s="94">
        <f>SUM(IF(Užs4!F85="NE-PL-PVC-08mm",(Užs4!E85/1000)*Užs4!L85,0)+(IF(Užs4!G85="NE-PL-PVC-08mm",(Užs4!E85/1000)*Užs4!L85,0)+(IF(Užs4!I85="NE-PL-PVC-08mm",(Užs4!H85/1000)*Užs4!L85,0)+(IF(Užs4!J85="NE-PL-PVC-08mm",(Užs4!H85/1000)*Užs4!L85,0)))))</f>
        <v>0</v>
      </c>
      <c r="AO46" s="94">
        <f>SUM(IF(Užs4!F85="NE-PL-PVC-1mm",(Užs4!E85/1000)*Užs4!L85,0)+(IF(Užs4!G85="NE-PL-PVC-1mm",(Užs4!E85/1000)*Užs4!L85,0)+(IF(Užs4!I85="NE-PL-PVC-1mm",(Užs4!H85/1000)*Užs4!L85,0)+(IF(Užs4!J85="NE-PL-PVC-1mm",(Užs4!H85/1000)*Užs4!L85,0)))))</f>
        <v>0</v>
      </c>
      <c r="AP46" s="94">
        <f>SUM(IF(Užs4!F85="NE-PL-PVC-2mm",(Užs4!E85/1000)*Užs4!L85,0)+(IF(Užs4!G85="NE-PL-PVC-2mm",(Užs4!E85/1000)*Užs4!L85,0)+(IF(Užs4!I85="NE-PL-PVC-2mm",(Užs4!H85/1000)*Užs4!L85,0)+(IF(Užs4!J85="NE-PL-PVC-2mm",(Užs4!H85/1000)*Užs4!L85,0)))))</f>
        <v>0</v>
      </c>
      <c r="AQ46" s="94">
        <f>SUM(IF(Užs4!F85="NE-PL-PVC-42/2mm",(Užs4!E85/1000)*Užs4!L85,0)+(IF(Užs4!G85="NE-PL-PVC-42/2mm",(Užs4!E85/1000)*Užs4!L85,0)+(IF(Užs4!I85="NE-PL-PVC-42/2mm",(Užs4!H85/1000)*Užs4!L85,0)+(IF(Užs4!J85="NE-PL-PVC-42/2mm",(Užs4!H85/1000)*Užs4!L85,0)))))</f>
        <v>0</v>
      </c>
      <c r="AR46" s="79"/>
    </row>
    <row r="47" spans="1:44" ht="16.8">
      <c r="A47" s="79"/>
      <c r="B47" s="79"/>
      <c r="C47" s="95"/>
      <c r="D47" s="79"/>
      <c r="E47" s="79"/>
      <c r="F47" s="79"/>
      <c r="G47" s="79"/>
      <c r="H47" s="79"/>
      <c r="I47" s="79"/>
      <c r="J47" s="79"/>
      <c r="K47" s="87">
        <v>46</v>
      </c>
      <c r="L47" s="88">
        <f>Užs4!L86</f>
        <v>0</v>
      </c>
      <c r="M47" s="89">
        <f>(Užs4!E86/1000)*(Užs4!H86/1000)*Užs4!L86</f>
        <v>0</v>
      </c>
      <c r="N47" s="90">
        <f>SUM(IF(Užs4!F86="MEL",(Užs4!E86/1000)*Užs4!L86,0)+(IF(Užs4!G86="MEL",(Užs4!E86/1000)*Užs4!L86,0)+(IF(Užs4!I86="MEL",(Užs4!H86/1000)*Užs4!L86,0)+(IF(Užs4!J86="MEL",(Užs4!H86/1000)*Užs4!L86,0)))))</f>
        <v>0</v>
      </c>
      <c r="O47" s="91">
        <f>SUM(IF(Užs4!F86="MEL-BALTAS",(Užs4!E86/1000)*Užs4!L86,0)+(IF(Užs4!G86="MEL-BALTAS",(Užs4!E86/1000)*Užs4!L86,0)+(IF(Užs4!I86="MEL-BALTAS",(Užs4!H86/1000)*Užs4!L86,0)+(IF(Užs4!J86="MEL-BALTAS",(Užs4!H86/1000)*Užs4!L86,0)))))</f>
        <v>0</v>
      </c>
      <c r="P47" s="91">
        <f>SUM(IF(Užs4!F86="MEL-PILKAS",(Užs4!E86/1000)*Užs4!L86,0)+(IF(Užs4!G86="MEL-PILKAS",(Užs4!E86/1000)*Užs4!L86,0)+(IF(Užs4!I86="MEL-PILKAS",(Užs4!H86/1000)*Užs4!L86,0)+(IF(Užs4!J86="MEL-PILKAS",(Užs4!H86/1000)*Užs4!L86,0)))))</f>
        <v>0</v>
      </c>
      <c r="Q47" s="91">
        <f>SUM(IF(Užs4!F86="MEL-KLIENTO",(Užs4!E86/1000)*Užs4!L86,0)+(IF(Užs4!G86="MEL-KLIENTO",(Užs4!E86/1000)*Užs4!L86,0)+(IF(Užs4!I86="MEL-KLIENTO",(Užs4!H86/1000)*Užs4!L86,0)+(IF(Užs4!J86="MEL-KLIENTO",(Užs4!H86/1000)*Užs4!L86,0)))))</f>
        <v>0</v>
      </c>
      <c r="R47" s="91">
        <f>SUM(IF(Užs4!F86="MEL-NE-PL",(Užs4!E86/1000)*Užs4!L86,0)+(IF(Užs4!G86="MEL-NE-PL",(Užs4!E86/1000)*Užs4!L86,0)+(IF(Užs4!I86="MEL-NE-PL",(Užs4!H86/1000)*Užs4!L86,0)+(IF(Užs4!J86="MEL-NE-PL",(Užs4!H86/1000)*Užs4!L86,0)))))</f>
        <v>0</v>
      </c>
      <c r="S47" s="91">
        <f>SUM(IF(Užs4!F86="MEL-40mm",(Užs4!E86/1000)*Užs4!L86,0)+(IF(Užs4!G86="MEL-40mm",(Užs4!E86/1000)*Užs4!L86,0)+(IF(Užs4!I86="MEL-40mm",(Užs4!H86/1000)*Užs4!L86,0)+(IF(Užs4!J86="MEL-40mm",(Užs4!H86/1000)*Užs4!L86,0)))))</f>
        <v>0</v>
      </c>
      <c r="T47" s="92">
        <f>SUM(IF(Užs4!F86="PVC-04mm",(Užs4!E86/1000)*Užs4!L86,0)+(IF(Užs4!G86="PVC-04mm",(Užs4!E86/1000)*Užs4!L86,0)+(IF(Užs4!I86="PVC-04mm",(Užs4!H86/1000)*Užs4!L86,0)+(IF(Užs4!J86="PVC-04mm",(Užs4!H86/1000)*Užs4!L86,0)))))</f>
        <v>0</v>
      </c>
      <c r="U47" s="92">
        <f>SUM(IF(Užs4!F86="PVC-06mm",(Užs4!E86/1000)*Užs4!L86,0)+(IF(Užs4!G86="PVC-06mm",(Užs4!E86/1000)*Užs4!L86,0)+(IF(Užs4!I86="PVC-06mm",(Užs4!H86/1000)*Užs4!L86,0)+(IF(Užs4!J86="PVC-06mm",(Užs4!H86/1000)*Užs4!L86,0)))))</f>
        <v>0</v>
      </c>
      <c r="V47" s="92">
        <f>SUM(IF(Užs4!F86="PVC-08mm",(Užs4!E86/1000)*Užs4!L86,0)+(IF(Užs4!G86="PVC-08mm",(Užs4!E86/1000)*Užs4!L86,0)+(IF(Užs4!I86="PVC-08mm",(Užs4!H86/1000)*Užs4!L86,0)+(IF(Užs4!J86="PVC-08mm",(Užs4!H86/1000)*Užs4!L86,0)))))</f>
        <v>0</v>
      </c>
      <c r="W47" s="92">
        <f>SUM(IF(Užs4!F86="PVC-1mm",(Užs4!E86/1000)*Užs4!L86,0)+(IF(Užs4!G86="PVC-1mm",(Užs4!E86/1000)*Užs4!L86,0)+(IF(Užs4!I86="PVC-1mm",(Užs4!H86/1000)*Užs4!L86,0)+(IF(Užs4!J86="PVC-1mm",(Užs4!H86/1000)*Užs4!L86,0)))))</f>
        <v>0</v>
      </c>
      <c r="X47" s="92">
        <f>SUM(IF(Užs4!F86="PVC-2mm",(Užs4!E86/1000)*Užs4!L86,0)+(IF(Užs4!G86="PVC-2mm",(Užs4!E86/1000)*Užs4!L86,0)+(IF(Užs4!I86="PVC-2mm",(Užs4!H86/1000)*Užs4!L86,0)+(IF(Užs4!J86="PVC-2mm",(Užs4!H86/1000)*Užs4!L86,0)))))</f>
        <v>0</v>
      </c>
      <c r="Y47" s="92">
        <f>SUM(IF(Užs4!F86="PVC-42/2mm",(Užs4!E86/1000)*Užs4!L86,0)+(IF(Užs4!G86="PVC-42/2mm",(Užs4!E86/1000)*Užs4!L86,0)+(IF(Užs4!I86="PVC-42/2mm",(Užs4!H86/1000)*Užs4!L86,0)+(IF(Užs4!J86="PVC-42/2mm",(Užs4!H86/1000)*Užs4!L86,0)))))</f>
        <v>0</v>
      </c>
      <c r="Z47" s="313">
        <f>SUM(IF(Užs4!F86="BESIULIS-08mm",(Užs4!E86/1000)*Užs4!L86,0)+(IF(Užs4!G86="BESIULIS-08mm",(Užs4!E86/1000)*Užs4!L86,0)+(IF(Užs4!I86="BESIULIS-08mm",(Užs4!H86/1000)*Užs4!L86,0)+(IF(Užs4!J86="BESIULIS-08mm",(Užs4!H86/1000)*Užs4!L86,0)))))</f>
        <v>0</v>
      </c>
      <c r="AA47" s="313">
        <f>SUM(IF(Užs4!F86="BESIULIS-1mm",(Užs4!E86/1000)*Užs4!L86,0)+(IF(Užs4!G86="BESIULIS-1mm",(Užs4!E86/1000)*Užs4!L86,0)+(IF(Užs4!I86="BESIULIS-1mm",(Užs4!H86/1000)*Užs4!L86,0)+(IF(Užs4!J86="BESIULIS-1mm",(Užs4!H86/1000)*Užs4!L86,0)))))</f>
        <v>0</v>
      </c>
      <c r="AB47" s="313">
        <f>SUM(IF(Užs4!F86="BESIULIS-2mm",(Užs4!E86/1000)*Užs4!L86,0)+(IF(Užs4!G86="BESIULIS-2mm",(Užs4!E86/1000)*Užs4!L86,0)+(IF(Užs4!I86="BESIULIS-2mm",(Užs4!H86/1000)*Užs4!L86,0)+(IF(Užs4!J86="BESIULIS-2mm",(Užs4!H86/1000)*Užs4!L86,0)))))</f>
        <v>0</v>
      </c>
      <c r="AC47" s="93">
        <f>SUM(IF(Užs4!F86="KLIEN-PVC-04mm",(Užs4!E86/1000)*Užs4!L86,0)+(IF(Užs4!G86="KLIEN-PVC-04mm",(Užs4!E86/1000)*Užs4!L86,0)+(IF(Užs4!I86="KLIEN-PVC-04mm",(Užs4!H86/1000)*Užs4!L86,0)+(IF(Užs4!J86="KLIEN-PVC-04mm",(Užs4!H86/1000)*Užs4!L86,0)))))</f>
        <v>0</v>
      </c>
      <c r="AD47" s="93">
        <f>SUM(IF(Užs4!F86="KLIEN-PVC-06mm",(Užs4!E86/1000)*Užs4!L86,0)+(IF(Užs4!G86="KLIEN-PVC-06mm",(Užs4!E86/1000)*Užs4!L86,0)+(IF(Užs4!I86="KLIEN-PVC-06mm",(Užs4!H86/1000)*Užs4!L86,0)+(IF(Užs4!J86="KLIEN-PVC-06mm",(Užs4!H86/1000)*Užs4!L86,0)))))</f>
        <v>0</v>
      </c>
      <c r="AE47" s="93">
        <f>SUM(IF(Užs4!F86="KLIEN-PVC-08mm",(Užs4!E86/1000)*Užs4!L86,0)+(IF(Užs4!G86="KLIEN-PVC-08mm",(Užs4!E86/1000)*Užs4!L86,0)+(IF(Užs4!I86="KLIEN-PVC-08mm",(Užs4!H86/1000)*Užs4!L86,0)+(IF(Užs4!J86="KLIEN-PVC-08mm",(Užs4!H86/1000)*Užs4!L86,0)))))</f>
        <v>0</v>
      </c>
      <c r="AF47" s="93">
        <f>SUM(IF(Užs4!F86="KLIEN-PVC-1mm",(Užs4!E86/1000)*Užs4!L86,0)+(IF(Užs4!G86="KLIEN-PVC-1mm",(Užs4!E86/1000)*Užs4!L86,0)+(IF(Užs4!I86="KLIEN-PVC-1mm",(Užs4!H86/1000)*Užs4!L86,0)+(IF(Užs4!J86="KLIEN-PVC-1mm",(Užs4!H86/1000)*Užs4!L86,0)))))</f>
        <v>0</v>
      </c>
      <c r="AG47" s="93">
        <f>SUM(IF(Užs4!F86="KLIEN-PVC-2mm",(Užs4!E86/1000)*Užs4!L86,0)+(IF(Užs4!G86="KLIEN-PVC-2mm",(Užs4!E86/1000)*Užs4!L86,0)+(IF(Užs4!I86="KLIEN-PVC-2mm",(Užs4!H86/1000)*Užs4!L86,0)+(IF(Užs4!J86="KLIEN-PVC-2mm",(Užs4!H86/1000)*Užs4!L86,0)))))</f>
        <v>0</v>
      </c>
      <c r="AH47" s="93">
        <f>SUM(IF(Užs4!F86="KLIEN-PVC-42/2mm",(Užs4!E86/1000)*Užs4!L86,0)+(IF(Užs4!G86="KLIEN-PVC-42/2mm",(Užs4!E86/1000)*Užs4!L86,0)+(IF(Užs4!I86="KLIEN-PVC-42/2mm",(Užs4!H86/1000)*Užs4!L86,0)+(IF(Užs4!J86="KLIEN-PVC-42/2mm",(Užs4!H86/1000)*Užs4!L86,0)))))</f>
        <v>0</v>
      </c>
      <c r="AI47" s="315">
        <f>SUM(IF(Užs4!F86="KLIEN-BESIUL-08mm",(Užs4!E86/1000)*Užs4!L86,0)+(IF(Užs4!G86="KLIEN-BESIUL-08mm",(Užs4!E86/1000)*Užs4!L86,0)+(IF(Užs4!I86="KLIEN-BESIUL-08mm",(Užs4!H86/1000)*Užs4!L86,0)+(IF(Užs4!J86="KLIEN-BESIUL-08mm",(Užs4!H86/1000)*Užs4!L86,0)))))</f>
        <v>0</v>
      </c>
      <c r="AJ47" s="315">
        <f>SUM(IF(Užs4!F86="KLIEN-BESIUL-1mm",(Užs4!E86/1000)*Užs4!L86,0)+(IF(Užs4!G86="KLIEN-BESIUL-1mm",(Užs4!E86/1000)*Užs4!L86,0)+(IF(Užs4!I86="KLIEN-BESIUL-1mm",(Užs4!H86/1000)*Užs4!L86,0)+(IF(Užs4!J86="KLIEN-BESIUL-1mm",(Užs4!H86/1000)*Užs4!L86,0)))))</f>
        <v>0</v>
      </c>
      <c r="AK47" s="315">
        <f>SUM(IF(Užs4!F86="KLIEN-BESIUL-2mm",(Užs4!E86/1000)*Užs4!L86,0)+(IF(Užs4!G86="KLIEN-BESIUL-2mm",(Užs4!E86/1000)*Užs4!L86,0)+(IF(Užs4!I86="KLIEN-BESIUL-2mm",(Užs4!H86/1000)*Užs4!L86,0)+(IF(Užs4!J86="KLIEN-BESIUL-2mm",(Užs4!H86/1000)*Užs4!L86,0)))))</f>
        <v>0</v>
      </c>
      <c r="AL47" s="94">
        <f>SUM(IF(Užs4!F86="NE-PL-PVC-04mm",(Užs4!E86/1000)*Užs4!L86,0)+(IF(Užs4!G86="NE-PL-PVC-04mm",(Užs4!E86/1000)*Užs4!L86,0)+(IF(Užs4!I86="NE-PL-PVC-04mm",(Užs4!H86/1000)*Užs4!L86,0)+(IF(Užs4!J86="NE-PL-PVC-04mm",(Užs4!H86/1000)*Užs4!L86,0)))))</f>
        <v>0</v>
      </c>
      <c r="AM47" s="94">
        <f>SUM(IF(Užs4!F86="NE-PL-PVC-06mm",(Užs4!E86/1000)*Užs4!L86,0)+(IF(Užs4!G86="NE-PL-PVC-06mm",(Užs4!E86/1000)*Užs4!L86,0)+(IF(Užs4!I86="NE-PL-PVC-06mm",(Užs4!H86/1000)*Užs4!L86,0)+(IF(Užs4!J86="NE-PL-PVC-06mm",(Užs4!H86/1000)*Užs4!L86,0)))))</f>
        <v>0</v>
      </c>
      <c r="AN47" s="94">
        <f>SUM(IF(Užs4!F86="NE-PL-PVC-08mm",(Užs4!E86/1000)*Užs4!L86,0)+(IF(Užs4!G86="NE-PL-PVC-08mm",(Užs4!E86/1000)*Užs4!L86,0)+(IF(Užs4!I86="NE-PL-PVC-08mm",(Užs4!H86/1000)*Užs4!L86,0)+(IF(Užs4!J86="NE-PL-PVC-08mm",(Užs4!H86/1000)*Užs4!L86,0)))))</f>
        <v>0</v>
      </c>
      <c r="AO47" s="94">
        <f>SUM(IF(Užs4!F86="NE-PL-PVC-1mm",(Užs4!E86/1000)*Užs4!L86,0)+(IF(Užs4!G86="NE-PL-PVC-1mm",(Užs4!E86/1000)*Užs4!L86,0)+(IF(Užs4!I86="NE-PL-PVC-1mm",(Užs4!H86/1000)*Užs4!L86,0)+(IF(Užs4!J86="NE-PL-PVC-1mm",(Užs4!H86/1000)*Užs4!L86,0)))))</f>
        <v>0</v>
      </c>
      <c r="AP47" s="94">
        <f>SUM(IF(Užs4!F86="NE-PL-PVC-2mm",(Užs4!E86/1000)*Užs4!L86,0)+(IF(Užs4!G86="NE-PL-PVC-2mm",(Užs4!E86/1000)*Užs4!L86,0)+(IF(Užs4!I86="NE-PL-PVC-2mm",(Užs4!H86/1000)*Užs4!L86,0)+(IF(Užs4!J86="NE-PL-PVC-2mm",(Užs4!H86/1000)*Užs4!L86,0)))))</f>
        <v>0</v>
      </c>
      <c r="AQ47" s="94">
        <f>SUM(IF(Užs4!F86="NE-PL-PVC-42/2mm",(Užs4!E86/1000)*Užs4!L86,0)+(IF(Užs4!G86="NE-PL-PVC-42/2mm",(Užs4!E86/1000)*Užs4!L86,0)+(IF(Užs4!I86="NE-PL-PVC-42/2mm",(Užs4!H86/1000)*Užs4!L86,0)+(IF(Užs4!J86="NE-PL-PVC-42/2mm",(Užs4!H86/1000)*Užs4!L86,0)))))</f>
        <v>0</v>
      </c>
      <c r="AR47" s="79"/>
    </row>
    <row r="48" spans="1:44" ht="16.8">
      <c r="A48" s="79"/>
      <c r="B48" s="79"/>
      <c r="C48" s="95"/>
      <c r="D48" s="79"/>
      <c r="E48" s="79"/>
      <c r="F48" s="79"/>
      <c r="G48" s="79"/>
      <c r="H48" s="79"/>
      <c r="I48" s="79"/>
      <c r="J48" s="79"/>
      <c r="K48" s="87">
        <v>47</v>
      </c>
      <c r="L48" s="88">
        <f>Užs4!L87</f>
        <v>0</v>
      </c>
      <c r="M48" s="89">
        <f>(Užs4!E87/1000)*(Užs4!H87/1000)*Užs4!L87</f>
        <v>0</v>
      </c>
      <c r="N48" s="90">
        <f>SUM(IF(Užs4!F87="MEL",(Užs4!E87/1000)*Užs4!L87,0)+(IF(Užs4!G87="MEL",(Užs4!E87/1000)*Užs4!L87,0)+(IF(Užs4!I87="MEL",(Užs4!H87/1000)*Užs4!L87,0)+(IF(Užs4!J87="MEL",(Užs4!H87/1000)*Užs4!L87,0)))))</f>
        <v>0</v>
      </c>
      <c r="O48" s="91">
        <f>SUM(IF(Užs4!F87="MEL-BALTAS",(Užs4!E87/1000)*Užs4!L87,0)+(IF(Užs4!G87="MEL-BALTAS",(Užs4!E87/1000)*Užs4!L87,0)+(IF(Užs4!I87="MEL-BALTAS",(Užs4!H87/1000)*Užs4!L87,0)+(IF(Užs4!J87="MEL-BALTAS",(Užs4!H87/1000)*Užs4!L87,0)))))</f>
        <v>0</v>
      </c>
      <c r="P48" s="91">
        <f>SUM(IF(Užs4!F87="MEL-PILKAS",(Užs4!E87/1000)*Užs4!L87,0)+(IF(Užs4!G87="MEL-PILKAS",(Užs4!E87/1000)*Užs4!L87,0)+(IF(Užs4!I87="MEL-PILKAS",(Užs4!H87/1000)*Užs4!L87,0)+(IF(Užs4!J87="MEL-PILKAS",(Užs4!H87/1000)*Užs4!L87,0)))))</f>
        <v>0</v>
      </c>
      <c r="Q48" s="91">
        <f>SUM(IF(Užs4!F87="MEL-KLIENTO",(Užs4!E87/1000)*Užs4!L87,0)+(IF(Užs4!G87="MEL-KLIENTO",(Užs4!E87/1000)*Užs4!L87,0)+(IF(Užs4!I87="MEL-KLIENTO",(Užs4!H87/1000)*Užs4!L87,0)+(IF(Užs4!J87="MEL-KLIENTO",(Užs4!H87/1000)*Užs4!L87,0)))))</f>
        <v>0</v>
      </c>
      <c r="R48" s="91">
        <f>SUM(IF(Užs4!F87="MEL-NE-PL",(Užs4!E87/1000)*Užs4!L87,0)+(IF(Užs4!G87="MEL-NE-PL",(Užs4!E87/1000)*Užs4!L87,0)+(IF(Užs4!I87="MEL-NE-PL",(Užs4!H87/1000)*Užs4!L87,0)+(IF(Užs4!J87="MEL-NE-PL",(Užs4!H87/1000)*Užs4!L87,0)))))</f>
        <v>0</v>
      </c>
      <c r="S48" s="91">
        <f>SUM(IF(Užs4!F87="MEL-40mm",(Užs4!E87/1000)*Užs4!L87,0)+(IF(Užs4!G87="MEL-40mm",(Užs4!E87/1000)*Užs4!L87,0)+(IF(Užs4!I87="MEL-40mm",(Užs4!H87/1000)*Užs4!L87,0)+(IF(Užs4!J87="MEL-40mm",(Užs4!H87/1000)*Užs4!L87,0)))))</f>
        <v>0</v>
      </c>
      <c r="T48" s="92">
        <f>SUM(IF(Užs4!F87="PVC-04mm",(Užs4!E87/1000)*Užs4!L87,0)+(IF(Užs4!G87="PVC-04mm",(Užs4!E87/1000)*Užs4!L87,0)+(IF(Užs4!I87="PVC-04mm",(Užs4!H87/1000)*Užs4!L87,0)+(IF(Užs4!J87="PVC-04mm",(Užs4!H87/1000)*Užs4!L87,0)))))</f>
        <v>0</v>
      </c>
      <c r="U48" s="92">
        <f>SUM(IF(Užs4!F87="PVC-06mm",(Užs4!E87/1000)*Užs4!L87,0)+(IF(Užs4!G87="PVC-06mm",(Užs4!E87/1000)*Užs4!L87,0)+(IF(Užs4!I87="PVC-06mm",(Užs4!H87/1000)*Užs4!L87,0)+(IF(Užs4!J87="PVC-06mm",(Užs4!H87/1000)*Užs4!L87,0)))))</f>
        <v>0</v>
      </c>
      <c r="V48" s="92">
        <f>SUM(IF(Užs4!F87="PVC-08mm",(Užs4!E87/1000)*Užs4!L87,0)+(IF(Užs4!G87="PVC-08mm",(Užs4!E87/1000)*Užs4!L87,0)+(IF(Užs4!I87="PVC-08mm",(Užs4!H87/1000)*Užs4!L87,0)+(IF(Užs4!J87="PVC-08mm",(Užs4!H87/1000)*Užs4!L87,0)))))</f>
        <v>0</v>
      </c>
      <c r="W48" s="92">
        <f>SUM(IF(Užs4!F87="PVC-1mm",(Užs4!E87/1000)*Užs4!L87,0)+(IF(Užs4!G87="PVC-1mm",(Užs4!E87/1000)*Užs4!L87,0)+(IF(Užs4!I87="PVC-1mm",(Užs4!H87/1000)*Užs4!L87,0)+(IF(Užs4!J87="PVC-1mm",(Užs4!H87/1000)*Užs4!L87,0)))))</f>
        <v>0</v>
      </c>
      <c r="X48" s="92">
        <f>SUM(IF(Užs4!F87="PVC-2mm",(Užs4!E87/1000)*Užs4!L87,0)+(IF(Užs4!G87="PVC-2mm",(Užs4!E87/1000)*Užs4!L87,0)+(IF(Užs4!I87="PVC-2mm",(Užs4!H87/1000)*Užs4!L87,0)+(IF(Užs4!J87="PVC-2mm",(Užs4!H87/1000)*Užs4!L87,0)))))</f>
        <v>0</v>
      </c>
      <c r="Y48" s="92">
        <f>SUM(IF(Užs4!F87="PVC-42/2mm",(Užs4!E87/1000)*Užs4!L87,0)+(IF(Užs4!G87="PVC-42/2mm",(Užs4!E87/1000)*Užs4!L87,0)+(IF(Užs4!I87="PVC-42/2mm",(Užs4!H87/1000)*Užs4!L87,0)+(IF(Užs4!J87="PVC-42/2mm",(Užs4!H87/1000)*Užs4!L87,0)))))</f>
        <v>0</v>
      </c>
      <c r="Z48" s="313">
        <f>SUM(IF(Užs4!F87="BESIULIS-08mm",(Užs4!E87/1000)*Užs4!L87,0)+(IF(Užs4!G87="BESIULIS-08mm",(Užs4!E87/1000)*Užs4!L87,0)+(IF(Užs4!I87="BESIULIS-08mm",(Užs4!H87/1000)*Užs4!L87,0)+(IF(Užs4!J87="BESIULIS-08mm",(Užs4!H87/1000)*Užs4!L87,0)))))</f>
        <v>0</v>
      </c>
      <c r="AA48" s="313">
        <f>SUM(IF(Užs4!F87="BESIULIS-1mm",(Užs4!E87/1000)*Užs4!L87,0)+(IF(Užs4!G87="BESIULIS-1mm",(Užs4!E87/1000)*Užs4!L87,0)+(IF(Užs4!I87="BESIULIS-1mm",(Užs4!H87/1000)*Užs4!L87,0)+(IF(Užs4!J87="BESIULIS-1mm",(Užs4!H87/1000)*Užs4!L87,0)))))</f>
        <v>0</v>
      </c>
      <c r="AB48" s="313">
        <f>SUM(IF(Užs4!F87="BESIULIS-2mm",(Užs4!E87/1000)*Užs4!L87,0)+(IF(Užs4!G87="BESIULIS-2mm",(Užs4!E87/1000)*Užs4!L87,0)+(IF(Užs4!I87="BESIULIS-2mm",(Užs4!H87/1000)*Užs4!L87,0)+(IF(Užs4!J87="BESIULIS-2mm",(Užs4!H87/1000)*Užs4!L87,0)))))</f>
        <v>0</v>
      </c>
      <c r="AC48" s="93">
        <f>SUM(IF(Užs4!F87="KLIEN-PVC-04mm",(Užs4!E87/1000)*Užs4!L87,0)+(IF(Užs4!G87="KLIEN-PVC-04mm",(Užs4!E87/1000)*Užs4!L87,0)+(IF(Užs4!I87="KLIEN-PVC-04mm",(Užs4!H87/1000)*Užs4!L87,0)+(IF(Užs4!J87="KLIEN-PVC-04mm",(Užs4!H87/1000)*Užs4!L87,0)))))</f>
        <v>0</v>
      </c>
      <c r="AD48" s="93">
        <f>SUM(IF(Užs4!F87="KLIEN-PVC-06mm",(Užs4!E87/1000)*Užs4!L87,0)+(IF(Užs4!G87="KLIEN-PVC-06mm",(Užs4!E87/1000)*Užs4!L87,0)+(IF(Užs4!I87="KLIEN-PVC-06mm",(Užs4!H87/1000)*Užs4!L87,0)+(IF(Užs4!J87="KLIEN-PVC-06mm",(Užs4!H87/1000)*Užs4!L87,0)))))</f>
        <v>0</v>
      </c>
      <c r="AE48" s="93">
        <f>SUM(IF(Užs4!F87="KLIEN-PVC-08mm",(Užs4!E87/1000)*Užs4!L87,0)+(IF(Užs4!G87="KLIEN-PVC-08mm",(Užs4!E87/1000)*Užs4!L87,0)+(IF(Užs4!I87="KLIEN-PVC-08mm",(Užs4!H87/1000)*Užs4!L87,0)+(IF(Užs4!J87="KLIEN-PVC-08mm",(Užs4!H87/1000)*Užs4!L87,0)))))</f>
        <v>0</v>
      </c>
      <c r="AF48" s="93">
        <f>SUM(IF(Užs4!F87="KLIEN-PVC-1mm",(Užs4!E87/1000)*Užs4!L87,0)+(IF(Užs4!G87="KLIEN-PVC-1mm",(Užs4!E87/1000)*Užs4!L87,0)+(IF(Užs4!I87="KLIEN-PVC-1mm",(Užs4!H87/1000)*Užs4!L87,0)+(IF(Užs4!J87="KLIEN-PVC-1mm",(Užs4!H87/1000)*Užs4!L87,0)))))</f>
        <v>0</v>
      </c>
      <c r="AG48" s="93">
        <f>SUM(IF(Užs4!F87="KLIEN-PVC-2mm",(Užs4!E87/1000)*Užs4!L87,0)+(IF(Užs4!G87="KLIEN-PVC-2mm",(Užs4!E87/1000)*Užs4!L87,0)+(IF(Užs4!I87="KLIEN-PVC-2mm",(Užs4!H87/1000)*Užs4!L87,0)+(IF(Užs4!J87="KLIEN-PVC-2mm",(Užs4!H87/1000)*Užs4!L87,0)))))</f>
        <v>0</v>
      </c>
      <c r="AH48" s="93">
        <f>SUM(IF(Užs4!F87="KLIEN-PVC-42/2mm",(Užs4!E87/1000)*Užs4!L87,0)+(IF(Užs4!G87="KLIEN-PVC-42/2mm",(Užs4!E87/1000)*Užs4!L87,0)+(IF(Užs4!I87="KLIEN-PVC-42/2mm",(Užs4!H87/1000)*Užs4!L87,0)+(IF(Užs4!J87="KLIEN-PVC-42/2mm",(Užs4!H87/1000)*Užs4!L87,0)))))</f>
        <v>0</v>
      </c>
      <c r="AI48" s="315">
        <f>SUM(IF(Užs4!F87="KLIEN-BESIUL-08mm",(Užs4!E87/1000)*Užs4!L87,0)+(IF(Užs4!G87="KLIEN-BESIUL-08mm",(Užs4!E87/1000)*Užs4!L87,0)+(IF(Užs4!I87="KLIEN-BESIUL-08mm",(Užs4!H87/1000)*Užs4!L87,0)+(IF(Užs4!J87="KLIEN-BESIUL-08mm",(Užs4!H87/1000)*Užs4!L87,0)))))</f>
        <v>0</v>
      </c>
      <c r="AJ48" s="315">
        <f>SUM(IF(Užs4!F87="KLIEN-BESIUL-1mm",(Užs4!E87/1000)*Užs4!L87,0)+(IF(Užs4!G87="KLIEN-BESIUL-1mm",(Užs4!E87/1000)*Užs4!L87,0)+(IF(Užs4!I87="KLIEN-BESIUL-1mm",(Užs4!H87/1000)*Užs4!L87,0)+(IF(Užs4!J87="KLIEN-BESIUL-1mm",(Užs4!H87/1000)*Užs4!L87,0)))))</f>
        <v>0</v>
      </c>
      <c r="AK48" s="315">
        <f>SUM(IF(Užs4!F87="KLIEN-BESIUL-2mm",(Užs4!E87/1000)*Užs4!L87,0)+(IF(Užs4!G87="KLIEN-BESIUL-2mm",(Užs4!E87/1000)*Užs4!L87,0)+(IF(Užs4!I87="KLIEN-BESIUL-2mm",(Užs4!H87/1000)*Užs4!L87,0)+(IF(Užs4!J87="KLIEN-BESIUL-2mm",(Užs4!H87/1000)*Užs4!L87,0)))))</f>
        <v>0</v>
      </c>
      <c r="AL48" s="94">
        <f>SUM(IF(Užs4!F87="NE-PL-PVC-04mm",(Užs4!E87/1000)*Užs4!L87,0)+(IF(Užs4!G87="NE-PL-PVC-04mm",(Užs4!E87/1000)*Užs4!L87,0)+(IF(Užs4!I87="NE-PL-PVC-04mm",(Užs4!H87/1000)*Užs4!L87,0)+(IF(Užs4!J87="NE-PL-PVC-04mm",(Užs4!H87/1000)*Užs4!L87,0)))))</f>
        <v>0</v>
      </c>
      <c r="AM48" s="94">
        <f>SUM(IF(Užs4!F87="NE-PL-PVC-06mm",(Užs4!E87/1000)*Užs4!L87,0)+(IF(Užs4!G87="NE-PL-PVC-06mm",(Užs4!E87/1000)*Užs4!L87,0)+(IF(Užs4!I87="NE-PL-PVC-06mm",(Užs4!H87/1000)*Užs4!L87,0)+(IF(Užs4!J87="NE-PL-PVC-06mm",(Užs4!H87/1000)*Užs4!L87,0)))))</f>
        <v>0</v>
      </c>
      <c r="AN48" s="94">
        <f>SUM(IF(Užs4!F87="NE-PL-PVC-08mm",(Užs4!E87/1000)*Užs4!L87,0)+(IF(Užs4!G87="NE-PL-PVC-08mm",(Užs4!E87/1000)*Užs4!L87,0)+(IF(Užs4!I87="NE-PL-PVC-08mm",(Užs4!H87/1000)*Užs4!L87,0)+(IF(Užs4!J87="NE-PL-PVC-08mm",(Užs4!H87/1000)*Užs4!L87,0)))))</f>
        <v>0</v>
      </c>
      <c r="AO48" s="94">
        <f>SUM(IF(Užs4!F87="NE-PL-PVC-1mm",(Užs4!E87/1000)*Užs4!L87,0)+(IF(Užs4!G87="NE-PL-PVC-1mm",(Užs4!E87/1000)*Užs4!L87,0)+(IF(Užs4!I87="NE-PL-PVC-1mm",(Užs4!H87/1000)*Užs4!L87,0)+(IF(Užs4!J87="NE-PL-PVC-1mm",(Užs4!H87/1000)*Užs4!L87,0)))))</f>
        <v>0</v>
      </c>
      <c r="AP48" s="94">
        <f>SUM(IF(Užs4!F87="NE-PL-PVC-2mm",(Užs4!E87/1000)*Užs4!L87,0)+(IF(Užs4!G87="NE-PL-PVC-2mm",(Užs4!E87/1000)*Užs4!L87,0)+(IF(Užs4!I87="NE-PL-PVC-2mm",(Užs4!H87/1000)*Užs4!L87,0)+(IF(Užs4!J87="NE-PL-PVC-2mm",(Užs4!H87/1000)*Užs4!L87,0)))))</f>
        <v>0</v>
      </c>
      <c r="AQ48" s="94">
        <f>SUM(IF(Užs4!F87="NE-PL-PVC-42/2mm",(Užs4!E87/1000)*Užs4!L87,0)+(IF(Užs4!G87="NE-PL-PVC-42/2mm",(Užs4!E87/1000)*Užs4!L87,0)+(IF(Užs4!I87="NE-PL-PVC-42/2mm",(Užs4!H87/1000)*Užs4!L87,0)+(IF(Užs4!J87="NE-PL-PVC-42/2mm",(Užs4!H87/1000)*Užs4!L87,0)))))</f>
        <v>0</v>
      </c>
      <c r="AR48" s="79"/>
    </row>
    <row r="49" spans="1:44" ht="16.8">
      <c r="A49" s="79"/>
      <c r="B49" s="79"/>
      <c r="C49" s="95"/>
      <c r="D49" s="79"/>
      <c r="E49" s="79"/>
      <c r="F49" s="79"/>
      <c r="G49" s="79"/>
      <c r="H49" s="79"/>
      <c r="I49" s="79"/>
      <c r="J49" s="79"/>
      <c r="K49" s="87">
        <v>48</v>
      </c>
      <c r="L49" s="88">
        <f>Užs4!L88</f>
        <v>0</v>
      </c>
      <c r="M49" s="89">
        <f>(Užs4!E88/1000)*(Užs4!H88/1000)*Užs4!L88</f>
        <v>0</v>
      </c>
      <c r="N49" s="90">
        <f>SUM(IF(Užs4!F88="MEL",(Užs4!E88/1000)*Užs4!L88,0)+(IF(Užs4!G88="MEL",(Užs4!E88/1000)*Užs4!L88,0)+(IF(Užs4!I88="MEL",(Užs4!H88/1000)*Užs4!L88,0)+(IF(Užs4!J88="MEL",(Užs4!H88/1000)*Užs4!L88,0)))))</f>
        <v>0</v>
      </c>
      <c r="O49" s="91">
        <f>SUM(IF(Užs4!F88="MEL-BALTAS",(Užs4!E88/1000)*Užs4!L88,0)+(IF(Užs4!G88="MEL-BALTAS",(Užs4!E88/1000)*Užs4!L88,0)+(IF(Užs4!I88="MEL-BALTAS",(Užs4!H88/1000)*Užs4!L88,0)+(IF(Užs4!J88="MEL-BALTAS",(Užs4!H88/1000)*Užs4!L88,0)))))</f>
        <v>0</v>
      </c>
      <c r="P49" s="91">
        <f>SUM(IF(Užs4!F88="MEL-PILKAS",(Užs4!E88/1000)*Užs4!L88,0)+(IF(Užs4!G88="MEL-PILKAS",(Užs4!E88/1000)*Užs4!L88,0)+(IF(Užs4!I88="MEL-PILKAS",(Užs4!H88/1000)*Užs4!L88,0)+(IF(Užs4!J88="MEL-PILKAS",(Užs4!H88/1000)*Užs4!L88,0)))))</f>
        <v>0</v>
      </c>
      <c r="Q49" s="91">
        <f>SUM(IF(Užs4!F88="MEL-KLIENTO",(Užs4!E88/1000)*Užs4!L88,0)+(IF(Užs4!G88="MEL-KLIENTO",(Užs4!E88/1000)*Užs4!L88,0)+(IF(Užs4!I88="MEL-KLIENTO",(Užs4!H88/1000)*Užs4!L88,0)+(IF(Užs4!J88="MEL-KLIENTO",(Užs4!H88/1000)*Užs4!L88,0)))))</f>
        <v>0</v>
      </c>
      <c r="R49" s="91">
        <f>SUM(IF(Užs4!F88="MEL-NE-PL",(Užs4!E88/1000)*Užs4!L88,0)+(IF(Užs4!G88="MEL-NE-PL",(Užs4!E88/1000)*Užs4!L88,0)+(IF(Užs4!I88="MEL-NE-PL",(Užs4!H88/1000)*Užs4!L88,0)+(IF(Užs4!J88="MEL-NE-PL",(Užs4!H88/1000)*Užs4!L88,0)))))</f>
        <v>0</v>
      </c>
      <c r="S49" s="91">
        <f>SUM(IF(Užs4!F88="MEL-40mm",(Užs4!E88/1000)*Užs4!L88,0)+(IF(Užs4!G88="MEL-40mm",(Užs4!E88/1000)*Užs4!L88,0)+(IF(Užs4!I88="MEL-40mm",(Užs4!H88/1000)*Užs4!L88,0)+(IF(Užs4!J88="MEL-40mm",(Užs4!H88/1000)*Užs4!L88,0)))))</f>
        <v>0</v>
      </c>
      <c r="T49" s="92">
        <f>SUM(IF(Užs4!F88="PVC-04mm",(Užs4!E88/1000)*Užs4!L88,0)+(IF(Užs4!G88="PVC-04mm",(Užs4!E88/1000)*Užs4!L88,0)+(IF(Užs4!I88="PVC-04mm",(Užs4!H88/1000)*Užs4!L88,0)+(IF(Užs4!J88="PVC-04mm",(Užs4!H88/1000)*Užs4!L88,0)))))</f>
        <v>0</v>
      </c>
      <c r="U49" s="92">
        <f>SUM(IF(Užs4!F88="PVC-06mm",(Užs4!E88/1000)*Užs4!L88,0)+(IF(Užs4!G88="PVC-06mm",(Užs4!E88/1000)*Užs4!L88,0)+(IF(Užs4!I88="PVC-06mm",(Užs4!H88/1000)*Užs4!L88,0)+(IF(Užs4!J88="PVC-06mm",(Užs4!H88/1000)*Užs4!L88,0)))))</f>
        <v>0</v>
      </c>
      <c r="V49" s="92">
        <f>SUM(IF(Užs4!F88="PVC-08mm",(Užs4!E88/1000)*Užs4!L88,0)+(IF(Užs4!G88="PVC-08mm",(Užs4!E88/1000)*Užs4!L88,0)+(IF(Užs4!I88="PVC-08mm",(Užs4!H88/1000)*Užs4!L88,0)+(IF(Užs4!J88="PVC-08mm",(Užs4!H88/1000)*Užs4!L88,0)))))</f>
        <v>0</v>
      </c>
      <c r="W49" s="92">
        <f>SUM(IF(Užs4!F88="PVC-1mm",(Užs4!E88/1000)*Užs4!L88,0)+(IF(Užs4!G88="PVC-1mm",(Užs4!E88/1000)*Užs4!L88,0)+(IF(Užs4!I88="PVC-1mm",(Užs4!H88/1000)*Užs4!L88,0)+(IF(Užs4!J88="PVC-1mm",(Užs4!H88/1000)*Užs4!L88,0)))))</f>
        <v>0</v>
      </c>
      <c r="X49" s="92">
        <f>SUM(IF(Užs4!F88="PVC-2mm",(Užs4!E88/1000)*Užs4!L88,0)+(IF(Užs4!G88="PVC-2mm",(Užs4!E88/1000)*Užs4!L88,0)+(IF(Užs4!I88="PVC-2mm",(Užs4!H88/1000)*Užs4!L88,0)+(IF(Užs4!J88="PVC-2mm",(Užs4!H88/1000)*Užs4!L88,0)))))</f>
        <v>0</v>
      </c>
      <c r="Y49" s="92">
        <f>SUM(IF(Užs4!F88="PVC-42/2mm",(Užs4!E88/1000)*Užs4!L88,0)+(IF(Užs4!G88="PVC-42/2mm",(Užs4!E88/1000)*Užs4!L88,0)+(IF(Užs4!I88="PVC-42/2mm",(Užs4!H88/1000)*Užs4!L88,0)+(IF(Užs4!J88="PVC-42/2mm",(Užs4!H88/1000)*Užs4!L88,0)))))</f>
        <v>0</v>
      </c>
      <c r="Z49" s="313">
        <f>SUM(IF(Užs4!F88="BESIULIS-08mm",(Užs4!E88/1000)*Užs4!L88,0)+(IF(Užs4!G88="BESIULIS-08mm",(Užs4!E88/1000)*Užs4!L88,0)+(IF(Užs4!I88="BESIULIS-08mm",(Užs4!H88/1000)*Užs4!L88,0)+(IF(Užs4!J88="BESIULIS-08mm",(Užs4!H88/1000)*Užs4!L88,0)))))</f>
        <v>0</v>
      </c>
      <c r="AA49" s="313">
        <f>SUM(IF(Užs4!F88="BESIULIS-1mm",(Užs4!E88/1000)*Užs4!L88,0)+(IF(Užs4!G88="BESIULIS-1mm",(Užs4!E88/1000)*Užs4!L88,0)+(IF(Užs4!I88="BESIULIS-1mm",(Užs4!H88/1000)*Užs4!L88,0)+(IF(Užs4!J88="BESIULIS-1mm",(Užs4!H88/1000)*Užs4!L88,0)))))</f>
        <v>0</v>
      </c>
      <c r="AB49" s="313">
        <f>SUM(IF(Užs4!F88="BESIULIS-2mm",(Užs4!E88/1000)*Užs4!L88,0)+(IF(Užs4!G88="BESIULIS-2mm",(Užs4!E88/1000)*Užs4!L88,0)+(IF(Užs4!I88="BESIULIS-2mm",(Užs4!H88/1000)*Užs4!L88,0)+(IF(Užs4!J88="BESIULIS-2mm",(Užs4!H88/1000)*Užs4!L88,0)))))</f>
        <v>0</v>
      </c>
      <c r="AC49" s="93">
        <f>SUM(IF(Užs4!F88="KLIEN-PVC-04mm",(Užs4!E88/1000)*Užs4!L88,0)+(IF(Užs4!G88="KLIEN-PVC-04mm",(Užs4!E88/1000)*Užs4!L88,0)+(IF(Užs4!I88="KLIEN-PVC-04mm",(Užs4!H88/1000)*Užs4!L88,0)+(IF(Užs4!J88="KLIEN-PVC-04mm",(Užs4!H88/1000)*Užs4!L88,0)))))</f>
        <v>0</v>
      </c>
      <c r="AD49" s="93">
        <f>SUM(IF(Užs4!F88="KLIEN-PVC-06mm",(Užs4!E88/1000)*Užs4!L88,0)+(IF(Užs4!G88="KLIEN-PVC-06mm",(Užs4!E88/1000)*Užs4!L88,0)+(IF(Užs4!I88="KLIEN-PVC-06mm",(Užs4!H88/1000)*Užs4!L88,0)+(IF(Užs4!J88="KLIEN-PVC-06mm",(Užs4!H88/1000)*Užs4!L88,0)))))</f>
        <v>0</v>
      </c>
      <c r="AE49" s="93">
        <f>SUM(IF(Užs4!F88="KLIEN-PVC-08mm",(Užs4!E88/1000)*Užs4!L88,0)+(IF(Užs4!G88="KLIEN-PVC-08mm",(Užs4!E88/1000)*Užs4!L88,0)+(IF(Užs4!I88="KLIEN-PVC-08mm",(Užs4!H88/1000)*Užs4!L88,0)+(IF(Užs4!J88="KLIEN-PVC-08mm",(Užs4!H88/1000)*Užs4!L88,0)))))</f>
        <v>0</v>
      </c>
      <c r="AF49" s="93">
        <f>SUM(IF(Užs4!F88="KLIEN-PVC-1mm",(Užs4!E88/1000)*Užs4!L88,0)+(IF(Užs4!G88="KLIEN-PVC-1mm",(Užs4!E88/1000)*Užs4!L88,0)+(IF(Užs4!I88="KLIEN-PVC-1mm",(Užs4!H88/1000)*Užs4!L88,0)+(IF(Užs4!J88="KLIEN-PVC-1mm",(Užs4!H88/1000)*Užs4!L88,0)))))</f>
        <v>0</v>
      </c>
      <c r="AG49" s="93">
        <f>SUM(IF(Užs4!F88="KLIEN-PVC-2mm",(Užs4!E88/1000)*Užs4!L88,0)+(IF(Užs4!G88="KLIEN-PVC-2mm",(Užs4!E88/1000)*Užs4!L88,0)+(IF(Užs4!I88="KLIEN-PVC-2mm",(Užs4!H88/1000)*Užs4!L88,0)+(IF(Užs4!J88="KLIEN-PVC-2mm",(Užs4!H88/1000)*Užs4!L88,0)))))</f>
        <v>0</v>
      </c>
      <c r="AH49" s="93">
        <f>SUM(IF(Užs4!F88="KLIEN-PVC-42/2mm",(Užs4!E88/1000)*Užs4!L88,0)+(IF(Užs4!G88="KLIEN-PVC-42/2mm",(Užs4!E88/1000)*Užs4!L88,0)+(IF(Užs4!I88="KLIEN-PVC-42/2mm",(Užs4!H88/1000)*Užs4!L88,0)+(IF(Užs4!J88="KLIEN-PVC-42/2mm",(Užs4!H88/1000)*Užs4!L88,0)))))</f>
        <v>0</v>
      </c>
      <c r="AI49" s="315">
        <f>SUM(IF(Užs4!F88="KLIEN-BESIUL-08mm",(Užs4!E88/1000)*Užs4!L88,0)+(IF(Užs4!G88="KLIEN-BESIUL-08mm",(Užs4!E88/1000)*Užs4!L88,0)+(IF(Užs4!I88="KLIEN-BESIUL-08mm",(Užs4!H88/1000)*Užs4!L88,0)+(IF(Užs4!J88="KLIEN-BESIUL-08mm",(Užs4!H88/1000)*Užs4!L88,0)))))</f>
        <v>0</v>
      </c>
      <c r="AJ49" s="315">
        <f>SUM(IF(Užs4!F88="KLIEN-BESIUL-1mm",(Užs4!E88/1000)*Užs4!L88,0)+(IF(Užs4!G88="KLIEN-BESIUL-1mm",(Užs4!E88/1000)*Užs4!L88,0)+(IF(Užs4!I88="KLIEN-BESIUL-1mm",(Užs4!H88/1000)*Užs4!L88,0)+(IF(Užs4!J88="KLIEN-BESIUL-1mm",(Užs4!H88/1000)*Užs4!L88,0)))))</f>
        <v>0</v>
      </c>
      <c r="AK49" s="315">
        <f>SUM(IF(Užs4!F88="KLIEN-BESIUL-2mm",(Užs4!E88/1000)*Užs4!L88,0)+(IF(Užs4!G88="KLIEN-BESIUL-2mm",(Užs4!E88/1000)*Užs4!L88,0)+(IF(Užs4!I88="KLIEN-BESIUL-2mm",(Užs4!H88/1000)*Užs4!L88,0)+(IF(Užs4!J88="KLIEN-BESIUL-2mm",(Užs4!H88/1000)*Užs4!L88,0)))))</f>
        <v>0</v>
      </c>
      <c r="AL49" s="94">
        <f>SUM(IF(Užs4!F88="NE-PL-PVC-04mm",(Užs4!E88/1000)*Užs4!L88,0)+(IF(Užs4!G88="NE-PL-PVC-04mm",(Užs4!E88/1000)*Užs4!L88,0)+(IF(Užs4!I88="NE-PL-PVC-04mm",(Užs4!H88/1000)*Užs4!L88,0)+(IF(Užs4!J88="NE-PL-PVC-04mm",(Užs4!H88/1000)*Užs4!L88,0)))))</f>
        <v>0</v>
      </c>
      <c r="AM49" s="94">
        <f>SUM(IF(Užs4!F88="NE-PL-PVC-06mm",(Užs4!E88/1000)*Užs4!L88,0)+(IF(Užs4!G88="NE-PL-PVC-06mm",(Užs4!E88/1000)*Užs4!L88,0)+(IF(Užs4!I88="NE-PL-PVC-06mm",(Užs4!H88/1000)*Užs4!L88,0)+(IF(Užs4!J88="NE-PL-PVC-06mm",(Užs4!H88/1000)*Užs4!L88,0)))))</f>
        <v>0</v>
      </c>
      <c r="AN49" s="94">
        <f>SUM(IF(Užs4!F88="NE-PL-PVC-08mm",(Užs4!E88/1000)*Užs4!L88,0)+(IF(Užs4!G88="NE-PL-PVC-08mm",(Užs4!E88/1000)*Užs4!L88,0)+(IF(Užs4!I88="NE-PL-PVC-08mm",(Užs4!H88/1000)*Užs4!L88,0)+(IF(Užs4!J88="NE-PL-PVC-08mm",(Užs4!H88/1000)*Užs4!L88,0)))))</f>
        <v>0</v>
      </c>
      <c r="AO49" s="94">
        <f>SUM(IF(Užs4!F88="NE-PL-PVC-1mm",(Užs4!E88/1000)*Užs4!L88,0)+(IF(Užs4!G88="NE-PL-PVC-1mm",(Užs4!E88/1000)*Užs4!L88,0)+(IF(Užs4!I88="NE-PL-PVC-1mm",(Užs4!H88/1000)*Užs4!L88,0)+(IF(Užs4!J88="NE-PL-PVC-1mm",(Užs4!H88/1000)*Užs4!L88,0)))))</f>
        <v>0</v>
      </c>
      <c r="AP49" s="94">
        <f>SUM(IF(Užs4!F88="NE-PL-PVC-2mm",(Užs4!E88/1000)*Užs4!L88,0)+(IF(Užs4!G88="NE-PL-PVC-2mm",(Užs4!E88/1000)*Užs4!L88,0)+(IF(Užs4!I88="NE-PL-PVC-2mm",(Užs4!H88/1000)*Užs4!L88,0)+(IF(Užs4!J88="NE-PL-PVC-2mm",(Užs4!H88/1000)*Užs4!L88,0)))))</f>
        <v>0</v>
      </c>
      <c r="AQ49" s="94">
        <f>SUM(IF(Užs4!F88="NE-PL-PVC-42/2mm",(Užs4!E88/1000)*Užs4!L88,0)+(IF(Užs4!G88="NE-PL-PVC-42/2mm",(Užs4!E88/1000)*Užs4!L88,0)+(IF(Užs4!I88="NE-PL-PVC-42/2mm",(Užs4!H88/1000)*Užs4!L88,0)+(IF(Užs4!J88="NE-PL-PVC-42/2mm",(Užs4!H88/1000)*Užs4!L88,0)))))</f>
        <v>0</v>
      </c>
      <c r="AR49" s="79"/>
    </row>
    <row r="50" spans="1:44" ht="16.8">
      <c r="A50" s="79"/>
      <c r="B50" s="79"/>
      <c r="C50" s="95"/>
      <c r="D50" s="79"/>
      <c r="E50" s="79"/>
      <c r="F50" s="79"/>
      <c r="G50" s="79"/>
      <c r="H50" s="79"/>
      <c r="I50" s="79"/>
      <c r="J50" s="79"/>
      <c r="K50" s="87">
        <v>49</v>
      </c>
      <c r="L50" s="88">
        <f>Užs4!L89</f>
        <v>0</v>
      </c>
      <c r="M50" s="89">
        <f>(Užs4!E89/1000)*(Užs4!H89/1000)*Užs4!L89</f>
        <v>0</v>
      </c>
      <c r="N50" s="90">
        <f>SUM(IF(Užs4!F89="MEL",(Užs4!E89/1000)*Užs4!L89,0)+(IF(Užs4!G89="MEL",(Užs4!E89/1000)*Užs4!L89,0)+(IF(Užs4!I89="MEL",(Užs4!H89/1000)*Užs4!L89,0)+(IF(Užs4!J89="MEL",(Užs4!H89/1000)*Užs4!L89,0)))))</f>
        <v>0</v>
      </c>
      <c r="O50" s="91">
        <f>SUM(IF(Užs4!F89="MEL-BALTAS",(Užs4!E89/1000)*Užs4!L89,0)+(IF(Užs4!G89="MEL-BALTAS",(Užs4!E89/1000)*Užs4!L89,0)+(IF(Užs4!I89="MEL-BALTAS",(Užs4!H89/1000)*Užs4!L89,0)+(IF(Užs4!J89="MEL-BALTAS",(Užs4!H89/1000)*Užs4!L89,0)))))</f>
        <v>0</v>
      </c>
      <c r="P50" s="91">
        <f>SUM(IF(Užs4!F89="MEL-PILKAS",(Užs4!E89/1000)*Užs4!L89,0)+(IF(Užs4!G89="MEL-PILKAS",(Užs4!E89/1000)*Užs4!L89,0)+(IF(Užs4!I89="MEL-PILKAS",(Užs4!H89/1000)*Užs4!L89,0)+(IF(Užs4!J89="MEL-PILKAS",(Užs4!H89/1000)*Užs4!L89,0)))))</f>
        <v>0</v>
      </c>
      <c r="Q50" s="91">
        <f>SUM(IF(Užs4!F89="MEL-KLIENTO",(Užs4!E89/1000)*Užs4!L89,0)+(IF(Užs4!G89="MEL-KLIENTO",(Užs4!E89/1000)*Užs4!L89,0)+(IF(Užs4!I89="MEL-KLIENTO",(Užs4!H89/1000)*Užs4!L89,0)+(IF(Užs4!J89="MEL-KLIENTO",(Užs4!H89/1000)*Užs4!L89,0)))))</f>
        <v>0</v>
      </c>
      <c r="R50" s="91">
        <f>SUM(IF(Užs4!F89="MEL-NE-PL",(Užs4!E89/1000)*Užs4!L89,0)+(IF(Užs4!G89="MEL-NE-PL",(Užs4!E89/1000)*Užs4!L89,0)+(IF(Užs4!I89="MEL-NE-PL",(Užs4!H89/1000)*Užs4!L89,0)+(IF(Užs4!J89="MEL-NE-PL",(Užs4!H89/1000)*Užs4!L89,0)))))</f>
        <v>0</v>
      </c>
      <c r="S50" s="91">
        <f>SUM(IF(Užs4!F89="MEL-40mm",(Užs4!E89/1000)*Užs4!L89,0)+(IF(Užs4!G89="MEL-40mm",(Užs4!E89/1000)*Užs4!L89,0)+(IF(Užs4!I89="MEL-40mm",(Užs4!H89/1000)*Užs4!L89,0)+(IF(Užs4!J89="MEL-40mm",(Užs4!H89/1000)*Užs4!L89,0)))))</f>
        <v>0</v>
      </c>
      <c r="T50" s="92">
        <f>SUM(IF(Užs4!F89="PVC-04mm",(Užs4!E89/1000)*Užs4!L89,0)+(IF(Užs4!G89="PVC-04mm",(Užs4!E89/1000)*Užs4!L89,0)+(IF(Užs4!I89="PVC-04mm",(Užs4!H89/1000)*Užs4!L89,0)+(IF(Užs4!J89="PVC-04mm",(Užs4!H89/1000)*Užs4!L89,0)))))</f>
        <v>0</v>
      </c>
      <c r="U50" s="92">
        <f>SUM(IF(Užs4!F89="PVC-06mm",(Užs4!E89/1000)*Užs4!L89,0)+(IF(Užs4!G89="PVC-06mm",(Užs4!E89/1000)*Užs4!L89,0)+(IF(Užs4!I89="PVC-06mm",(Užs4!H89/1000)*Užs4!L89,0)+(IF(Užs4!J89="PVC-06mm",(Užs4!H89/1000)*Užs4!L89,0)))))</f>
        <v>0</v>
      </c>
      <c r="V50" s="92">
        <f>SUM(IF(Užs4!F89="PVC-08mm",(Užs4!E89/1000)*Užs4!L89,0)+(IF(Užs4!G89="PVC-08mm",(Užs4!E89/1000)*Užs4!L89,0)+(IF(Užs4!I89="PVC-08mm",(Užs4!H89/1000)*Užs4!L89,0)+(IF(Užs4!J89="PVC-08mm",(Užs4!H89/1000)*Užs4!L89,0)))))</f>
        <v>0</v>
      </c>
      <c r="W50" s="92">
        <f>SUM(IF(Užs4!F89="PVC-1mm",(Užs4!E89/1000)*Užs4!L89,0)+(IF(Užs4!G89="PVC-1mm",(Užs4!E89/1000)*Užs4!L89,0)+(IF(Užs4!I89="PVC-1mm",(Užs4!H89/1000)*Užs4!L89,0)+(IF(Užs4!J89="PVC-1mm",(Užs4!H89/1000)*Užs4!L89,0)))))</f>
        <v>0</v>
      </c>
      <c r="X50" s="92">
        <f>SUM(IF(Užs4!F89="PVC-2mm",(Užs4!E89/1000)*Užs4!L89,0)+(IF(Užs4!G89="PVC-2mm",(Užs4!E89/1000)*Užs4!L89,0)+(IF(Užs4!I89="PVC-2mm",(Užs4!H89/1000)*Užs4!L89,0)+(IF(Užs4!J89="PVC-2mm",(Užs4!H89/1000)*Užs4!L89,0)))))</f>
        <v>0</v>
      </c>
      <c r="Y50" s="92">
        <f>SUM(IF(Užs4!F89="PVC-42/2mm",(Užs4!E89/1000)*Užs4!L89,0)+(IF(Užs4!G89="PVC-42/2mm",(Užs4!E89/1000)*Užs4!L89,0)+(IF(Užs4!I89="PVC-42/2mm",(Užs4!H89/1000)*Užs4!L89,0)+(IF(Užs4!J89="PVC-42/2mm",(Užs4!H89/1000)*Užs4!L89,0)))))</f>
        <v>0</v>
      </c>
      <c r="Z50" s="313">
        <f>SUM(IF(Užs4!F89="BESIULIS-08mm",(Užs4!E89/1000)*Užs4!L89,0)+(IF(Užs4!G89="BESIULIS-08mm",(Užs4!E89/1000)*Užs4!L89,0)+(IF(Užs4!I89="BESIULIS-08mm",(Užs4!H89/1000)*Užs4!L89,0)+(IF(Užs4!J89="BESIULIS-08mm",(Užs4!H89/1000)*Užs4!L89,0)))))</f>
        <v>0</v>
      </c>
      <c r="AA50" s="313">
        <f>SUM(IF(Užs4!F89="BESIULIS-1mm",(Užs4!E89/1000)*Užs4!L89,0)+(IF(Užs4!G89="BESIULIS-1mm",(Užs4!E89/1000)*Užs4!L89,0)+(IF(Užs4!I89="BESIULIS-1mm",(Užs4!H89/1000)*Užs4!L89,0)+(IF(Užs4!J89="BESIULIS-1mm",(Užs4!H89/1000)*Užs4!L89,0)))))</f>
        <v>0</v>
      </c>
      <c r="AB50" s="313">
        <f>SUM(IF(Užs4!F89="BESIULIS-2mm",(Užs4!E89/1000)*Užs4!L89,0)+(IF(Užs4!G89="BESIULIS-2mm",(Užs4!E89/1000)*Užs4!L89,0)+(IF(Užs4!I89="BESIULIS-2mm",(Užs4!H89/1000)*Užs4!L89,0)+(IF(Užs4!J89="BESIULIS-2mm",(Užs4!H89/1000)*Užs4!L89,0)))))</f>
        <v>0</v>
      </c>
      <c r="AC50" s="93">
        <f>SUM(IF(Užs4!F89="KLIEN-PVC-04mm",(Užs4!E89/1000)*Užs4!L89,0)+(IF(Užs4!G89="KLIEN-PVC-04mm",(Užs4!E89/1000)*Užs4!L89,0)+(IF(Užs4!I89="KLIEN-PVC-04mm",(Užs4!H89/1000)*Užs4!L89,0)+(IF(Užs4!J89="KLIEN-PVC-04mm",(Užs4!H89/1000)*Užs4!L89,0)))))</f>
        <v>0</v>
      </c>
      <c r="AD50" s="93">
        <f>SUM(IF(Užs4!F89="KLIEN-PVC-06mm",(Užs4!E89/1000)*Užs4!L89,0)+(IF(Užs4!G89="KLIEN-PVC-06mm",(Užs4!E89/1000)*Užs4!L89,0)+(IF(Užs4!I89="KLIEN-PVC-06mm",(Užs4!H89/1000)*Užs4!L89,0)+(IF(Užs4!J89="KLIEN-PVC-06mm",(Užs4!H89/1000)*Užs4!L89,0)))))</f>
        <v>0</v>
      </c>
      <c r="AE50" s="93">
        <f>SUM(IF(Užs4!F89="KLIEN-PVC-08mm",(Užs4!E89/1000)*Užs4!L89,0)+(IF(Užs4!G89="KLIEN-PVC-08mm",(Užs4!E89/1000)*Užs4!L89,0)+(IF(Užs4!I89="KLIEN-PVC-08mm",(Užs4!H89/1000)*Užs4!L89,0)+(IF(Užs4!J89="KLIEN-PVC-08mm",(Užs4!H89/1000)*Užs4!L89,0)))))</f>
        <v>0</v>
      </c>
      <c r="AF50" s="93">
        <f>SUM(IF(Užs4!F89="KLIEN-PVC-1mm",(Užs4!E89/1000)*Užs4!L89,0)+(IF(Užs4!G89="KLIEN-PVC-1mm",(Užs4!E89/1000)*Užs4!L89,0)+(IF(Užs4!I89="KLIEN-PVC-1mm",(Užs4!H89/1000)*Užs4!L89,0)+(IF(Užs4!J89="KLIEN-PVC-1mm",(Užs4!H89/1000)*Užs4!L89,0)))))</f>
        <v>0</v>
      </c>
      <c r="AG50" s="93">
        <f>SUM(IF(Užs4!F89="KLIEN-PVC-2mm",(Užs4!E89/1000)*Užs4!L89,0)+(IF(Užs4!G89="KLIEN-PVC-2mm",(Užs4!E89/1000)*Užs4!L89,0)+(IF(Užs4!I89="KLIEN-PVC-2mm",(Užs4!H89/1000)*Užs4!L89,0)+(IF(Užs4!J89="KLIEN-PVC-2mm",(Užs4!H89/1000)*Užs4!L89,0)))))</f>
        <v>0</v>
      </c>
      <c r="AH50" s="93">
        <f>SUM(IF(Užs4!F89="KLIEN-PVC-42/2mm",(Užs4!E89/1000)*Užs4!L89,0)+(IF(Užs4!G89="KLIEN-PVC-42/2mm",(Užs4!E89/1000)*Užs4!L89,0)+(IF(Užs4!I89="KLIEN-PVC-42/2mm",(Užs4!H89/1000)*Užs4!L89,0)+(IF(Užs4!J89="KLIEN-PVC-42/2mm",(Užs4!H89/1000)*Užs4!L89,0)))))</f>
        <v>0</v>
      </c>
      <c r="AI50" s="315">
        <f>SUM(IF(Užs4!F89="KLIEN-BESIUL-08mm",(Užs4!E89/1000)*Užs4!L89,0)+(IF(Užs4!G89="KLIEN-BESIUL-08mm",(Užs4!E89/1000)*Užs4!L89,0)+(IF(Užs4!I89="KLIEN-BESIUL-08mm",(Užs4!H89/1000)*Užs4!L89,0)+(IF(Užs4!J89="KLIEN-BESIUL-08mm",(Užs4!H89/1000)*Užs4!L89,0)))))</f>
        <v>0</v>
      </c>
      <c r="AJ50" s="315">
        <f>SUM(IF(Užs4!F89="KLIEN-BESIUL-1mm",(Užs4!E89/1000)*Užs4!L89,0)+(IF(Užs4!G89="KLIEN-BESIUL-1mm",(Užs4!E89/1000)*Užs4!L89,0)+(IF(Užs4!I89="KLIEN-BESIUL-1mm",(Užs4!H89/1000)*Užs4!L89,0)+(IF(Užs4!J89="KLIEN-BESIUL-1mm",(Užs4!H89/1000)*Užs4!L89,0)))))</f>
        <v>0</v>
      </c>
      <c r="AK50" s="315">
        <f>SUM(IF(Užs4!F89="KLIEN-BESIUL-2mm",(Užs4!E89/1000)*Užs4!L89,0)+(IF(Užs4!G89="KLIEN-BESIUL-2mm",(Užs4!E89/1000)*Užs4!L89,0)+(IF(Užs4!I89="KLIEN-BESIUL-2mm",(Užs4!H89/1000)*Užs4!L89,0)+(IF(Užs4!J89="KLIEN-BESIUL-2mm",(Užs4!H89/1000)*Užs4!L89,0)))))</f>
        <v>0</v>
      </c>
      <c r="AL50" s="94">
        <f>SUM(IF(Užs4!F89="NE-PL-PVC-04mm",(Užs4!E89/1000)*Užs4!L89,0)+(IF(Užs4!G89="NE-PL-PVC-04mm",(Užs4!E89/1000)*Užs4!L89,0)+(IF(Užs4!I89="NE-PL-PVC-04mm",(Užs4!H89/1000)*Užs4!L89,0)+(IF(Užs4!J89="NE-PL-PVC-04mm",(Užs4!H89/1000)*Užs4!L89,0)))))</f>
        <v>0</v>
      </c>
      <c r="AM50" s="94">
        <f>SUM(IF(Užs4!F89="NE-PL-PVC-06mm",(Užs4!E89/1000)*Užs4!L89,0)+(IF(Užs4!G89="NE-PL-PVC-06mm",(Užs4!E89/1000)*Užs4!L89,0)+(IF(Užs4!I89="NE-PL-PVC-06mm",(Užs4!H89/1000)*Užs4!L89,0)+(IF(Užs4!J89="NE-PL-PVC-06mm",(Užs4!H89/1000)*Užs4!L89,0)))))</f>
        <v>0</v>
      </c>
      <c r="AN50" s="94">
        <f>SUM(IF(Užs4!F89="NE-PL-PVC-08mm",(Užs4!E89/1000)*Užs4!L89,0)+(IF(Užs4!G89="NE-PL-PVC-08mm",(Užs4!E89/1000)*Užs4!L89,0)+(IF(Užs4!I89="NE-PL-PVC-08mm",(Užs4!H89/1000)*Užs4!L89,0)+(IF(Užs4!J89="NE-PL-PVC-08mm",(Užs4!H89/1000)*Užs4!L89,0)))))</f>
        <v>0</v>
      </c>
      <c r="AO50" s="94">
        <f>SUM(IF(Užs4!F89="NE-PL-PVC-1mm",(Užs4!E89/1000)*Užs4!L89,0)+(IF(Užs4!G89="NE-PL-PVC-1mm",(Užs4!E89/1000)*Užs4!L89,0)+(IF(Užs4!I89="NE-PL-PVC-1mm",(Užs4!H89/1000)*Užs4!L89,0)+(IF(Užs4!J89="NE-PL-PVC-1mm",(Užs4!H89/1000)*Užs4!L89,0)))))</f>
        <v>0</v>
      </c>
      <c r="AP50" s="94">
        <f>SUM(IF(Užs4!F89="NE-PL-PVC-2mm",(Užs4!E89/1000)*Užs4!L89,0)+(IF(Užs4!G89="NE-PL-PVC-2mm",(Užs4!E89/1000)*Užs4!L89,0)+(IF(Užs4!I89="NE-PL-PVC-2mm",(Užs4!H89/1000)*Užs4!L89,0)+(IF(Užs4!J89="NE-PL-PVC-2mm",(Užs4!H89/1000)*Užs4!L89,0)))))</f>
        <v>0</v>
      </c>
      <c r="AQ50" s="94">
        <f>SUM(IF(Užs4!F89="NE-PL-PVC-42/2mm",(Užs4!E89/1000)*Užs4!L89,0)+(IF(Užs4!G89="NE-PL-PVC-42/2mm",(Užs4!E89/1000)*Užs4!L89,0)+(IF(Užs4!I89="NE-PL-PVC-42/2mm",(Užs4!H89/1000)*Užs4!L89,0)+(IF(Užs4!J89="NE-PL-PVC-42/2mm",(Užs4!H89/1000)*Užs4!L89,0)))))</f>
        <v>0</v>
      </c>
      <c r="AR50" s="79"/>
    </row>
    <row r="51" spans="1:44" ht="16.8">
      <c r="A51" s="79"/>
      <c r="B51" s="79"/>
      <c r="C51" s="95"/>
      <c r="D51" s="79"/>
      <c r="E51" s="79"/>
      <c r="F51" s="79"/>
      <c r="G51" s="79"/>
      <c r="H51" s="79"/>
      <c r="I51" s="79"/>
      <c r="J51" s="79"/>
      <c r="K51" s="87">
        <v>50</v>
      </c>
      <c r="L51" s="88">
        <f>Užs4!L90</f>
        <v>0</v>
      </c>
      <c r="M51" s="89">
        <f>(Užs4!E90/1000)*(Užs4!H90/1000)*Užs4!L90</f>
        <v>0</v>
      </c>
      <c r="N51" s="90">
        <f>SUM(IF(Užs4!F90="MEL",(Užs4!E90/1000)*Užs4!L90,0)+(IF(Užs4!G90="MEL",(Užs4!E90/1000)*Užs4!L90,0)+(IF(Užs4!I90="MEL",(Užs4!H90/1000)*Užs4!L90,0)+(IF(Užs4!J90="MEL",(Užs4!H90/1000)*Užs4!L90,0)))))</f>
        <v>0</v>
      </c>
      <c r="O51" s="91">
        <f>SUM(IF(Užs4!F90="MEL-BALTAS",(Užs4!E90/1000)*Užs4!L90,0)+(IF(Užs4!G90="MEL-BALTAS",(Užs4!E90/1000)*Užs4!L90,0)+(IF(Užs4!I90="MEL-BALTAS",(Užs4!H90/1000)*Užs4!L90,0)+(IF(Užs4!J90="MEL-BALTAS",(Užs4!H90/1000)*Užs4!L90,0)))))</f>
        <v>0</v>
      </c>
      <c r="P51" s="91">
        <f>SUM(IF(Užs4!F90="MEL-PILKAS",(Užs4!E90/1000)*Užs4!L90,0)+(IF(Užs4!G90="MEL-PILKAS",(Užs4!E90/1000)*Užs4!L90,0)+(IF(Užs4!I90="MEL-PILKAS",(Užs4!H90/1000)*Užs4!L90,0)+(IF(Užs4!J90="MEL-PILKAS",(Užs4!H90/1000)*Užs4!L90,0)))))</f>
        <v>0</v>
      </c>
      <c r="Q51" s="91">
        <f>SUM(IF(Užs4!F90="MEL-KLIENTO",(Užs4!E90/1000)*Užs4!L90,0)+(IF(Užs4!G90="MEL-KLIENTO",(Užs4!E90/1000)*Užs4!L90,0)+(IF(Užs4!I90="MEL-KLIENTO",(Užs4!H90/1000)*Užs4!L90,0)+(IF(Užs4!J90="MEL-KLIENTO",(Užs4!H90/1000)*Užs4!L90,0)))))</f>
        <v>0</v>
      </c>
      <c r="R51" s="91">
        <f>SUM(IF(Užs4!F90="MEL-NE-PL",(Užs4!E90/1000)*Užs4!L90,0)+(IF(Užs4!G90="MEL-NE-PL",(Užs4!E90/1000)*Užs4!L90,0)+(IF(Užs4!I90="MEL-NE-PL",(Užs4!H90/1000)*Užs4!L90,0)+(IF(Užs4!J90="MEL-NE-PL",(Užs4!H90/1000)*Užs4!L90,0)))))</f>
        <v>0</v>
      </c>
      <c r="S51" s="91">
        <f>SUM(IF(Užs4!F90="MEL-40mm",(Užs4!E90/1000)*Užs4!L90,0)+(IF(Užs4!G90="MEL-40mm",(Užs4!E90/1000)*Užs4!L90,0)+(IF(Užs4!I90="MEL-40mm",(Užs4!H90/1000)*Užs4!L90,0)+(IF(Užs4!J90="MEL-40mm",(Užs4!H90/1000)*Užs4!L90,0)))))</f>
        <v>0</v>
      </c>
      <c r="T51" s="92">
        <f>SUM(IF(Užs4!F90="PVC-04mm",(Užs4!E90/1000)*Užs4!L90,0)+(IF(Užs4!G90="PVC-04mm",(Užs4!E90/1000)*Užs4!L90,0)+(IF(Užs4!I90="PVC-04mm",(Užs4!H90/1000)*Užs4!L90,0)+(IF(Užs4!J90="PVC-04mm",(Užs4!H90/1000)*Užs4!L90,0)))))</f>
        <v>0</v>
      </c>
      <c r="U51" s="92">
        <f>SUM(IF(Užs4!F90="PVC-06mm",(Užs4!E90/1000)*Užs4!L90,0)+(IF(Užs4!G90="PVC-06mm",(Užs4!E90/1000)*Užs4!L90,0)+(IF(Užs4!I90="PVC-06mm",(Užs4!H90/1000)*Užs4!L90,0)+(IF(Užs4!J90="PVC-06mm",(Užs4!H90/1000)*Užs4!L90,0)))))</f>
        <v>0</v>
      </c>
      <c r="V51" s="92">
        <f>SUM(IF(Užs4!F90="PVC-08mm",(Užs4!E90/1000)*Užs4!L90,0)+(IF(Užs4!G90="PVC-08mm",(Užs4!E90/1000)*Užs4!L90,0)+(IF(Užs4!I90="PVC-08mm",(Užs4!H90/1000)*Užs4!L90,0)+(IF(Užs4!J90="PVC-08mm",(Užs4!H90/1000)*Užs4!L90,0)))))</f>
        <v>0</v>
      </c>
      <c r="W51" s="92">
        <f>SUM(IF(Užs4!F90="PVC-1mm",(Užs4!E90/1000)*Užs4!L90,0)+(IF(Užs4!G90="PVC-1mm",(Užs4!E90/1000)*Užs4!L90,0)+(IF(Užs4!I90="PVC-1mm",(Užs4!H90/1000)*Užs4!L90,0)+(IF(Užs4!J90="PVC-1mm",(Užs4!H90/1000)*Užs4!L90,0)))))</f>
        <v>0</v>
      </c>
      <c r="X51" s="92">
        <f>SUM(IF(Užs4!F90="PVC-2mm",(Užs4!E90/1000)*Užs4!L90,0)+(IF(Užs4!G90="PVC-2mm",(Užs4!E90/1000)*Užs4!L90,0)+(IF(Užs4!I90="PVC-2mm",(Užs4!H90/1000)*Užs4!L90,0)+(IF(Užs4!J90="PVC-2mm",(Užs4!H90/1000)*Užs4!L90,0)))))</f>
        <v>0</v>
      </c>
      <c r="Y51" s="92">
        <f>SUM(IF(Užs4!F90="PVC-42/2mm",(Užs4!E90/1000)*Užs4!L90,0)+(IF(Užs4!G90="PVC-42/2mm",(Užs4!E90/1000)*Užs4!L90,0)+(IF(Užs4!I90="PVC-42/2mm",(Užs4!H90/1000)*Užs4!L90,0)+(IF(Užs4!J90="PVC-42/2mm",(Užs4!H90/1000)*Užs4!L90,0)))))</f>
        <v>0</v>
      </c>
      <c r="Z51" s="313">
        <f>SUM(IF(Užs4!F90="BESIULIS-08mm",(Užs4!E90/1000)*Užs4!L90,0)+(IF(Užs4!G90="BESIULIS-08mm",(Užs4!E90/1000)*Užs4!L90,0)+(IF(Užs4!I90="BESIULIS-08mm",(Užs4!H90/1000)*Užs4!L90,0)+(IF(Užs4!J90="BESIULIS-08mm",(Užs4!H90/1000)*Užs4!L90,0)))))</f>
        <v>0</v>
      </c>
      <c r="AA51" s="313">
        <f>SUM(IF(Užs4!F90="BESIULIS-1mm",(Užs4!E90/1000)*Užs4!L90,0)+(IF(Užs4!G90="BESIULIS-1mm",(Užs4!E90/1000)*Užs4!L90,0)+(IF(Užs4!I90="BESIULIS-1mm",(Užs4!H90/1000)*Užs4!L90,0)+(IF(Užs4!J90="BESIULIS-1mm",(Užs4!H90/1000)*Užs4!L90,0)))))</f>
        <v>0</v>
      </c>
      <c r="AB51" s="313">
        <f>SUM(IF(Užs4!F90="BESIULIS-2mm",(Užs4!E90/1000)*Užs4!L90,0)+(IF(Užs4!G90="BESIULIS-2mm",(Užs4!E90/1000)*Užs4!L90,0)+(IF(Užs4!I90="BESIULIS-2mm",(Užs4!H90/1000)*Užs4!L90,0)+(IF(Užs4!J90="BESIULIS-2mm",(Užs4!H90/1000)*Užs4!L90,0)))))</f>
        <v>0</v>
      </c>
      <c r="AC51" s="93">
        <f>SUM(IF(Užs4!F90="KLIEN-PVC-04mm",(Užs4!E90/1000)*Užs4!L90,0)+(IF(Užs4!G90="KLIEN-PVC-04mm",(Užs4!E90/1000)*Užs4!L90,0)+(IF(Užs4!I90="KLIEN-PVC-04mm",(Užs4!H90/1000)*Užs4!L90,0)+(IF(Užs4!J90="KLIEN-PVC-04mm",(Užs4!H90/1000)*Užs4!L90,0)))))</f>
        <v>0</v>
      </c>
      <c r="AD51" s="93">
        <f>SUM(IF(Užs4!F90="KLIEN-PVC-06mm",(Užs4!E90/1000)*Užs4!L90,0)+(IF(Užs4!G90="KLIEN-PVC-06mm",(Užs4!E90/1000)*Užs4!L90,0)+(IF(Užs4!I90="KLIEN-PVC-06mm",(Užs4!H90/1000)*Užs4!L90,0)+(IF(Užs4!J90="KLIEN-PVC-06mm",(Užs4!H90/1000)*Užs4!L90,0)))))</f>
        <v>0</v>
      </c>
      <c r="AE51" s="93">
        <f>SUM(IF(Užs4!F90="KLIEN-PVC-08mm",(Užs4!E90/1000)*Užs4!L90,0)+(IF(Užs4!G90="KLIEN-PVC-08mm",(Užs4!E90/1000)*Užs4!L90,0)+(IF(Užs4!I90="KLIEN-PVC-08mm",(Užs4!H90/1000)*Užs4!L90,0)+(IF(Užs4!J90="KLIEN-PVC-08mm",(Užs4!H90/1000)*Užs4!L90,0)))))</f>
        <v>0</v>
      </c>
      <c r="AF51" s="93">
        <f>SUM(IF(Užs4!F90="KLIEN-PVC-1mm",(Užs4!E90/1000)*Užs4!L90,0)+(IF(Užs4!G90="KLIEN-PVC-1mm",(Užs4!E90/1000)*Užs4!L90,0)+(IF(Užs4!I90="KLIEN-PVC-1mm",(Užs4!H90/1000)*Užs4!L90,0)+(IF(Užs4!J90="KLIEN-PVC-1mm",(Užs4!H90/1000)*Užs4!L90,0)))))</f>
        <v>0</v>
      </c>
      <c r="AG51" s="93">
        <f>SUM(IF(Užs4!F90="KLIEN-PVC-2mm",(Užs4!E90/1000)*Užs4!L90,0)+(IF(Užs4!G90="KLIEN-PVC-2mm",(Užs4!E90/1000)*Užs4!L90,0)+(IF(Užs4!I90="KLIEN-PVC-2mm",(Užs4!H90/1000)*Užs4!L90,0)+(IF(Užs4!J90="KLIEN-PVC-2mm",(Užs4!H90/1000)*Užs4!L90,0)))))</f>
        <v>0</v>
      </c>
      <c r="AH51" s="93">
        <f>SUM(IF(Užs4!F90="KLIEN-PVC-42/2mm",(Užs4!E90/1000)*Užs4!L90,0)+(IF(Užs4!G90="KLIEN-PVC-42/2mm",(Užs4!E90/1000)*Užs4!L90,0)+(IF(Užs4!I90="KLIEN-PVC-42/2mm",(Užs4!H90/1000)*Užs4!L90,0)+(IF(Užs4!J90="KLIEN-PVC-42/2mm",(Užs4!H90/1000)*Užs4!L90,0)))))</f>
        <v>0</v>
      </c>
      <c r="AI51" s="315">
        <f>SUM(IF(Užs4!F90="KLIEN-BESIUL-08mm",(Užs4!E90/1000)*Užs4!L90,0)+(IF(Užs4!G90="KLIEN-BESIUL-08mm",(Užs4!E90/1000)*Užs4!L90,0)+(IF(Užs4!I90="KLIEN-BESIUL-08mm",(Užs4!H90/1000)*Užs4!L90,0)+(IF(Užs4!J90="KLIEN-BESIUL-08mm",(Užs4!H90/1000)*Užs4!L90,0)))))</f>
        <v>0</v>
      </c>
      <c r="AJ51" s="315">
        <f>SUM(IF(Užs4!F90="KLIEN-BESIUL-1mm",(Užs4!E90/1000)*Užs4!L90,0)+(IF(Užs4!G90="KLIEN-BESIUL-1mm",(Užs4!E90/1000)*Užs4!L90,0)+(IF(Užs4!I90="KLIEN-BESIUL-1mm",(Užs4!H90/1000)*Užs4!L90,0)+(IF(Užs4!J90="KLIEN-BESIUL-1mm",(Užs4!H90/1000)*Užs4!L90,0)))))</f>
        <v>0</v>
      </c>
      <c r="AK51" s="315">
        <f>SUM(IF(Užs4!F90="KLIEN-BESIUL-2mm",(Užs4!E90/1000)*Užs4!L90,0)+(IF(Užs4!G90="KLIEN-BESIUL-2mm",(Užs4!E90/1000)*Užs4!L90,0)+(IF(Užs4!I90="KLIEN-BESIUL-2mm",(Užs4!H90/1000)*Užs4!L90,0)+(IF(Užs4!J90="KLIEN-BESIUL-2mm",(Užs4!H90/1000)*Užs4!L90,0)))))</f>
        <v>0</v>
      </c>
      <c r="AL51" s="94">
        <f>SUM(IF(Užs4!F90="NE-PL-PVC-04mm",(Užs4!E90/1000)*Užs4!L90,0)+(IF(Užs4!G90="NE-PL-PVC-04mm",(Užs4!E90/1000)*Užs4!L90,0)+(IF(Užs4!I90="NE-PL-PVC-04mm",(Užs4!H90/1000)*Užs4!L90,0)+(IF(Užs4!J90="NE-PL-PVC-04mm",(Užs4!H90/1000)*Užs4!L90,0)))))</f>
        <v>0</v>
      </c>
      <c r="AM51" s="94">
        <f>SUM(IF(Užs4!F90="NE-PL-PVC-06mm",(Užs4!E90/1000)*Užs4!L90,0)+(IF(Užs4!G90="NE-PL-PVC-06mm",(Užs4!E90/1000)*Užs4!L90,0)+(IF(Užs4!I90="NE-PL-PVC-06mm",(Užs4!H90/1000)*Užs4!L90,0)+(IF(Užs4!J90="NE-PL-PVC-06mm",(Užs4!H90/1000)*Užs4!L90,0)))))</f>
        <v>0</v>
      </c>
      <c r="AN51" s="94">
        <f>SUM(IF(Užs4!F90="NE-PL-PVC-08mm",(Užs4!E90/1000)*Užs4!L90,0)+(IF(Užs4!G90="NE-PL-PVC-08mm",(Užs4!E90/1000)*Užs4!L90,0)+(IF(Užs4!I90="NE-PL-PVC-08mm",(Užs4!H90/1000)*Užs4!L90,0)+(IF(Užs4!J90="NE-PL-PVC-08mm",(Užs4!H90/1000)*Užs4!L90,0)))))</f>
        <v>0</v>
      </c>
      <c r="AO51" s="94">
        <f>SUM(IF(Užs4!F90="NE-PL-PVC-1mm",(Užs4!E90/1000)*Užs4!L90,0)+(IF(Užs4!G90="NE-PL-PVC-1mm",(Užs4!E90/1000)*Užs4!L90,0)+(IF(Užs4!I90="NE-PL-PVC-1mm",(Užs4!H90/1000)*Užs4!L90,0)+(IF(Užs4!J90="NE-PL-PVC-1mm",(Užs4!H90/1000)*Užs4!L90,0)))))</f>
        <v>0</v>
      </c>
      <c r="AP51" s="94">
        <f>SUM(IF(Užs4!F90="NE-PL-PVC-2mm",(Užs4!E90/1000)*Užs4!L90,0)+(IF(Užs4!G90="NE-PL-PVC-2mm",(Užs4!E90/1000)*Užs4!L90,0)+(IF(Užs4!I90="NE-PL-PVC-2mm",(Užs4!H90/1000)*Užs4!L90,0)+(IF(Užs4!J90="NE-PL-PVC-2mm",(Užs4!H90/1000)*Užs4!L90,0)))))</f>
        <v>0</v>
      </c>
      <c r="AQ51" s="94">
        <f>SUM(IF(Užs4!F90="NE-PL-PVC-42/2mm",(Užs4!E90/1000)*Užs4!L90,0)+(IF(Užs4!G90="NE-PL-PVC-42/2mm",(Užs4!E90/1000)*Užs4!L90,0)+(IF(Užs4!I90="NE-PL-PVC-42/2mm",(Užs4!H90/1000)*Užs4!L90,0)+(IF(Užs4!J90="NE-PL-PVC-42/2mm",(Užs4!H90/1000)*Užs4!L90,0)))))</f>
        <v>0</v>
      </c>
      <c r="AR51" s="79"/>
    </row>
    <row r="52" spans="1:44" ht="16.8">
      <c r="A52" s="79"/>
      <c r="B52" s="79"/>
      <c r="C52" s="95"/>
      <c r="D52" s="79"/>
      <c r="E52" s="79"/>
      <c r="F52" s="79"/>
      <c r="G52" s="79"/>
      <c r="H52" s="79"/>
      <c r="I52" s="79"/>
      <c r="J52" s="79"/>
      <c r="K52" s="87">
        <v>51</v>
      </c>
      <c r="L52" s="88">
        <f>Užs4!L91</f>
        <v>0</v>
      </c>
      <c r="M52" s="89">
        <f>(Užs4!E91/1000)*(Užs4!H91/1000)*Užs4!L91</f>
        <v>0</v>
      </c>
      <c r="N52" s="90">
        <f>SUM(IF(Užs4!F91="MEL",(Užs4!E91/1000)*Užs4!L91,0)+(IF(Užs4!G91="MEL",(Užs4!E91/1000)*Užs4!L91,0)+(IF(Užs4!I91="MEL",(Užs4!H91/1000)*Užs4!L91,0)+(IF(Užs4!J91="MEL",(Užs4!H91/1000)*Užs4!L91,0)))))</f>
        <v>0</v>
      </c>
      <c r="O52" s="91">
        <f>SUM(IF(Užs4!F91="MEL-BALTAS",(Užs4!E91/1000)*Užs4!L91,0)+(IF(Užs4!G91="MEL-BALTAS",(Užs4!E91/1000)*Užs4!L91,0)+(IF(Užs4!I91="MEL-BALTAS",(Užs4!H91/1000)*Užs4!L91,0)+(IF(Užs4!J91="MEL-BALTAS",(Užs4!H91/1000)*Užs4!L91,0)))))</f>
        <v>0</v>
      </c>
      <c r="P52" s="91">
        <f>SUM(IF(Užs4!F91="MEL-PILKAS",(Užs4!E91/1000)*Užs4!L91,0)+(IF(Užs4!G91="MEL-PILKAS",(Užs4!E91/1000)*Užs4!L91,0)+(IF(Užs4!I91="MEL-PILKAS",(Užs4!H91/1000)*Užs4!L91,0)+(IF(Užs4!J91="MEL-PILKAS",(Užs4!H91/1000)*Užs4!L91,0)))))</f>
        <v>0</v>
      </c>
      <c r="Q52" s="91">
        <f>SUM(IF(Užs4!F91="MEL-KLIENTO",(Užs4!E91/1000)*Užs4!L91,0)+(IF(Užs4!G91="MEL-KLIENTO",(Užs4!E91/1000)*Užs4!L91,0)+(IF(Užs4!I91="MEL-KLIENTO",(Užs4!H91/1000)*Užs4!L91,0)+(IF(Užs4!J91="MEL-KLIENTO",(Užs4!H91/1000)*Užs4!L91,0)))))</f>
        <v>0</v>
      </c>
      <c r="R52" s="91">
        <f>SUM(IF(Užs4!F91="MEL-NE-PL",(Užs4!E91/1000)*Užs4!L91,0)+(IF(Užs4!G91="MEL-NE-PL",(Užs4!E91/1000)*Užs4!L91,0)+(IF(Užs4!I91="MEL-NE-PL",(Užs4!H91/1000)*Užs4!L91,0)+(IF(Užs4!J91="MEL-NE-PL",(Užs4!H91/1000)*Užs4!L91,0)))))</f>
        <v>0</v>
      </c>
      <c r="S52" s="91">
        <f>SUM(IF(Užs4!F91="MEL-40mm",(Užs4!E91/1000)*Užs4!L91,0)+(IF(Užs4!G91="MEL-40mm",(Užs4!E91/1000)*Užs4!L91,0)+(IF(Užs4!I91="MEL-40mm",(Užs4!H91/1000)*Užs4!L91,0)+(IF(Užs4!J91="MEL-40mm",(Užs4!H91/1000)*Užs4!L91,0)))))</f>
        <v>0</v>
      </c>
      <c r="T52" s="92">
        <f>SUM(IF(Užs4!F91="PVC-04mm",(Užs4!E91/1000)*Užs4!L91,0)+(IF(Užs4!G91="PVC-04mm",(Užs4!E91/1000)*Užs4!L91,0)+(IF(Užs4!I91="PVC-04mm",(Užs4!H91/1000)*Užs4!L91,0)+(IF(Užs4!J91="PVC-04mm",(Užs4!H91/1000)*Užs4!L91,0)))))</f>
        <v>0</v>
      </c>
      <c r="U52" s="92">
        <f>SUM(IF(Užs4!F91="PVC-06mm",(Užs4!E91/1000)*Užs4!L91,0)+(IF(Užs4!G91="PVC-06mm",(Užs4!E91/1000)*Užs4!L91,0)+(IF(Užs4!I91="PVC-06mm",(Užs4!H91/1000)*Užs4!L91,0)+(IF(Užs4!J91="PVC-06mm",(Užs4!H91/1000)*Užs4!L91,0)))))</f>
        <v>0</v>
      </c>
      <c r="V52" s="92">
        <f>SUM(IF(Užs4!F91="PVC-08mm",(Užs4!E91/1000)*Užs4!L91,0)+(IF(Užs4!G91="PVC-08mm",(Užs4!E91/1000)*Užs4!L91,0)+(IF(Užs4!I91="PVC-08mm",(Užs4!H91/1000)*Užs4!L91,0)+(IF(Užs4!J91="PVC-08mm",(Užs4!H91/1000)*Užs4!L91,0)))))</f>
        <v>0</v>
      </c>
      <c r="W52" s="92">
        <f>SUM(IF(Užs4!F91="PVC-1mm",(Užs4!E91/1000)*Užs4!L91,0)+(IF(Užs4!G91="PVC-1mm",(Užs4!E91/1000)*Užs4!L91,0)+(IF(Užs4!I91="PVC-1mm",(Užs4!H91/1000)*Užs4!L91,0)+(IF(Užs4!J91="PVC-1mm",(Užs4!H91/1000)*Užs4!L91,0)))))</f>
        <v>0</v>
      </c>
      <c r="X52" s="92">
        <f>SUM(IF(Užs4!F91="PVC-2mm",(Užs4!E91/1000)*Užs4!L91,0)+(IF(Užs4!G91="PVC-2mm",(Užs4!E91/1000)*Užs4!L91,0)+(IF(Užs4!I91="PVC-2mm",(Užs4!H91/1000)*Užs4!L91,0)+(IF(Užs4!J91="PVC-2mm",(Užs4!H91/1000)*Užs4!L91,0)))))</f>
        <v>0</v>
      </c>
      <c r="Y52" s="92">
        <f>SUM(IF(Užs4!F91="PVC-42/2mm",(Užs4!E91/1000)*Užs4!L91,0)+(IF(Užs4!G91="PVC-42/2mm",(Užs4!E91/1000)*Užs4!L91,0)+(IF(Užs4!I91="PVC-42/2mm",(Užs4!H91/1000)*Užs4!L91,0)+(IF(Užs4!J91="PVC-42/2mm",(Užs4!H91/1000)*Užs4!L91,0)))))</f>
        <v>0</v>
      </c>
      <c r="Z52" s="313">
        <f>SUM(IF(Užs4!F91="BESIULIS-08mm",(Užs4!E91/1000)*Užs4!L91,0)+(IF(Užs4!G91="BESIULIS-08mm",(Užs4!E91/1000)*Užs4!L91,0)+(IF(Užs4!I91="BESIULIS-08mm",(Užs4!H91/1000)*Užs4!L91,0)+(IF(Užs4!J91="BESIULIS-08mm",(Užs4!H91/1000)*Užs4!L91,0)))))</f>
        <v>0</v>
      </c>
      <c r="AA52" s="313">
        <f>SUM(IF(Užs4!F91="BESIULIS-1mm",(Užs4!E91/1000)*Užs4!L91,0)+(IF(Užs4!G91="BESIULIS-1mm",(Užs4!E91/1000)*Užs4!L91,0)+(IF(Užs4!I91="BESIULIS-1mm",(Užs4!H91/1000)*Užs4!L91,0)+(IF(Užs4!J91="BESIULIS-1mm",(Užs4!H91/1000)*Užs4!L91,0)))))</f>
        <v>0</v>
      </c>
      <c r="AB52" s="313">
        <f>SUM(IF(Užs4!F91="BESIULIS-2mm",(Užs4!E91/1000)*Užs4!L91,0)+(IF(Užs4!G91="BESIULIS-2mm",(Užs4!E91/1000)*Užs4!L91,0)+(IF(Užs4!I91="BESIULIS-2mm",(Užs4!H91/1000)*Užs4!L91,0)+(IF(Užs4!J91="BESIULIS-2mm",(Užs4!H91/1000)*Užs4!L91,0)))))</f>
        <v>0</v>
      </c>
      <c r="AC52" s="93">
        <f>SUM(IF(Užs4!F91="KLIEN-PVC-04mm",(Užs4!E91/1000)*Užs4!L91,0)+(IF(Užs4!G91="KLIEN-PVC-04mm",(Užs4!E91/1000)*Užs4!L91,0)+(IF(Užs4!I91="KLIEN-PVC-04mm",(Užs4!H91/1000)*Užs4!L91,0)+(IF(Užs4!J91="KLIEN-PVC-04mm",(Užs4!H91/1000)*Užs4!L91,0)))))</f>
        <v>0</v>
      </c>
      <c r="AD52" s="93">
        <f>SUM(IF(Užs4!F91="KLIEN-PVC-06mm",(Užs4!E91/1000)*Užs4!L91,0)+(IF(Užs4!G91="KLIEN-PVC-06mm",(Užs4!E91/1000)*Užs4!L91,0)+(IF(Užs4!I91="KLIEN-PVC-06mm",(Užs4!H91/1000)*Užs4!L91,0)+(IF(Užs4!J91="KLIEN-PVC-06mm",(Užs4!H91/1000)*Užs4!L91,0)))))</f>
        <v>0</v>
      </c>
      <c r="AE52" s="93">
        <f>SUM(IF(Užs4!F91="KLIEN-PVC-08mm",(Užs4!E91/1000)*Užs4!L91,0)+(IF(Užs4!G91="KLIEN-PVC-08mm",(Užs4!E91/1000)*Užs4!L91,0)+(IF(Užs4!I91="KLIEN-PVC-08mm",(Užs4!H91/1000)*Užs4!L91,0)+(IF(Užs4!J91="KLIEN-PVC-08mm",(Užs4!H91/1000)*Užs4!L91,0)))))</f>
        <v>0</v>
      </c>
      <c r="AF52" s="93">
        <f>SUM(IF(Užs4!F91="KLIEN-PVC-1mm",(Užs4!E91/1000)*Užs4!L91,0)+(IF(Užs4!G91="KLIEN-PVC-1mm",(Užs4!E91/1000)*Užs4!L91,0)+(IF(Užs4!I91="KLIEN-PVC-1mm",(Užs4!H91/1000)*Užs4!L91,0)+(IF(Užs4!J91="KLIEN-PVC-1mm",(Užs4!H91/1000)*Užs4!L91,0)))))</f>
        <v>0</v>
      </c>
      <c r="AG52" s="93">
        <f>SUM(IF(Užs4!F91="KLIEN-PVC-2mm",(Užs4!E91/1000)*Užs4!L91,0)+(IF(Užs4!G91="KLIEN-PVC-2mm",(Užs4!E91/1000)*Užs4!L91,0)+(IF(Užs4!I91="KLIEN-PVC-2mm",(Užs4!H91/1000)*Užs4!L91,0)+(IF(Užs4!J91="KLIEN-PVC-2mm",(Užs4!H91/1000)*Užs4!L91,0)))))</f>
        <v>0</v>
      </c>
      <c r="AH52" s="93">
        <f>SUM(IF(Užs4!F91="KLIEN-PVC-42/2mm",(Užs4!E91/1000)*Užs4!L91,0)+(IF(Užs4!G91="KLIEN-PVC-42/2mm",(Užs4!E91/1000)*Užs4!L91,0)+(IF(Užs4!I91="KLIEN-PVC-42/2mm",(Užs4!H91/1000)*Užs4!L91,0)+(IF(Užs4!J91="KLIEN-PVC-42/2mm",(Užs4!H91/1000)*Užs4!L91,0)))))</f>
        <v>0</v>
      </c>
      <c r="AI52" s="315">
        <f>SUM(IF(Užs4!F91="KLIEN-BESIUL-08mm",(Užs4!E91/1000)*Užs4!L91,0)+(IF(Užs4!G91="KLIEN-BESIUL-08mm",(Užs4!E91/1000)*Užs4!L91,0)+(IF(Užs4!I91="KLIEN-BESIUL-08mm",(Užs4!H91/1000)*Užs4!L91,0)+(IF(Užs4!J91="KLIEN-BESIUL-08mm",(Užs4!H91/1000)*Užs4!L91,0)))))</f>
        <v>0</v>
      </c>
      <c r="AJ52" s="315">
        <f>SUM(IF(Užs4!F91="KLIEN-BESIUL-1mm",(Užs4!E91/1000)*Užs4!L91,0)+(IF(Užs4!G91="KLIEN-BESIUL-1mm",(Užs4!E91/1000)*Užs4!L91,0)+(IF(Užs4!I91="KLIEN-BESIUL-1mm",(Užs4!H91/1000)*Užs4!L91,0)+(IF(Užs4!J91="KLIEN-BESIUL-1mm",(Užs4!H91/1000)*Užs4!L91,0)))))</f>
        <v>0</v>
      </c>
      <c r="AK52" s="315">
        <f>SUM(IF(Užs4!F91="KLIEN-BESIUL-2mm",(Užs4!E91/1000)*Užs4!L91,0)+(IF(Užs4!G91="KLIEN-BESIUL-2mm",(Užs4!E91/1000)*Užs4!L91,0)+(IF(Užs4!I91="KLIEN-BESIUL-2mm",(Užs4!H91/1000)*Užs4!L91,0)+(IF(Užs4!J91="KLIEN-BESIUL-2mm",(Užs4!H91/1000)*Užs4!L91,0)))))</f>
        <v>0</v>
      </c>
      <c r="AL52" s="94">
        <f>SUM(IF(Užs4!F91="NE-PL-PVC-04mm",(Užs4!E91/1000)*Užs4!L91,0)+(IF(Užs4!G91="NE-PL-PVC-04mm",(Užs4!E91/1000)*Užs4!L91,0)+(IF(Užs4!I91="NE-PL-PVC-04mm",(Užs4!H91/1000)*Užs4!L91,0)+(IF(Užs4!J91="NE-PL-PVC-04mm",(Užs4!H91/1000)*Užs4!L91,0)))))</f>
        <v>0</v>
      </c>
      <c r="AM52" s="94">
        <f>SUM(IF(Užs4!F91="NE-PL-PVC-06mm",(Užs4!E91/1000)*Užs4!L91,0)+(IF(Užs4!G91="NE-PL-PVC-06mm",(Užs4!E91/1000)*Užs4!L91,0)+(IF(Užs4!I91="NE-PL-PVC-06mm",(Užs4!H91/1000)*Užs4!L91,0)+(IF(Užs4!J91="NE-PL-PVC-06mm",(Užs4!H91/1000)*Užs4!L91,0)))))</f>
        <v>0</v>
      </c>
      <c r="AN52" s="94">
        <f>SUM(IF(Užs4!F91="NE-PL-PVC-08mm",(Užs4!E91/1000)*Užs4!L91,0)+(IF(Užs4!G91="NE-PL-PVC-08mm",(Užs4!E91/1000)*Užs4!L91,0)+(IF(Užs4!I91="NE-PL-PVC-08mm",(Užs4!H91/1000)*Užs4!L91,0)+(IF(Užs4!J91="NE-PL-PVC-08mm",(Užs4!H91/1000)*Užs4!L91,0)))))</f>
        <v>0</v>
      </c>
      <c r="AO52" s="94">
        <f>SUM(IF(Užs4!F91="NE-PL-PVC-1mm",(Užs4!E91/1000)*Užs4!L91,0)+(IF(Užs4!G91="NE-PL-PVC-1mm",(Užs4!E91/1000)*Užs4!L91,0)+(IF(Užs4!I91="NE-PL-PVC-1mm",(Užs4!H91/1000)*Užs4!L91,0)+(IF(Užs4!J91="NE-PL-PVC-1mm",(Užs4!H91/1000)*Užs4!L91,0)))))</f>
        <v>0</v>
      </c>
      <c r="AP52" s="94">
        <f>SUM(IF(Užs4!F91="NE-PL-PVC-2mm",(Užs4!E91/1000)*Užs4!L91,0)+(IF(Užs4!G91="NE-PL-PVC-2mm",(Užs4!E91/1000)*Užs4!L91,0)+(IF(Užs4!I91="NE-PL-PVC-2mm",(Užs4!H91/1000)*Užs4!L91,0)+(IF(Užs4!J91="NE-PL-PVC-2mm",(Užs4!H91/1000)*Užs4!L91,0)))))</f>
        <v>0</v>
      </c>
      <c r="AQ52" s="94">
        <f>SUM(IF(Užs4!F91="NE-PL-PVC-42/2mm",(Užs4!E91/1000)*Užs4!L91,0)+(IF(Užs4!G91="NE-PL-PVC-42/2mm",(Užs4!E91/1000)*Užs4!L91,0)+(IF(Užs4!I91="NE-PL-PVC-42/2mm",(Užs4!H91/1000)*Užs4!L91,0)+(IF(Užs4!J91="NE-PL-PVC-42/2mm",(Užs4!H91/1000)*Užs4!L91,0)))))</f>
        <v>0</v>
      </c>
      <c r="AR52" s="79"/>
    </row>
    <row r="53" spans="1:44" ht="16.8">
      <c r="A53" s="79"/>
      <c r="B53" s="79"/>
      <c r="C53" s="95"/>
      <c r="D53" s="79"/>
      <c r="E53" s="79"/>
      <c r="F53" s="79"/>
      <c r="G53" s="79"/>
      <c r="H53" s="79"/>
      <c r="I53" s="79"/>
      <c r="J53" s="79"/>
      <c r="K53" s="87">
        <v>52</v>
      </c>
      <c r="L53" s="88">
        <f>Užs4!L92</f>
        <v>0</v>
      </c>
      <c r="M53" s="89">
        <f>(Užs4!E92/1000)*(Užs4!H92/1000)*Užs4!L92</f>
        <v>0</v>
      </c>
      <c r="N53" s="90">
        <f>SUM(IF(Užs4!F92="MEL",(Užs4!E92/1000)*Užs4!L92,0)+(IF(Užs4!G92="MEL",(Užs4!E92/1000)*Užs4!L92,0)+(IF(Užs4!I92="MEL",(Užs4!H92/1000)*Užs4!L92,0)+(IF(Užs4!J92="MEL",(Užs4!H92/1000)*Užs4!L92,0)))))</f>
        <v>0</v>
      </c>
      <c r="O53" s="91">
        <f>SUM(IF(Užs4!F92="MEL-BALTAS",(Užs4!E92/1000)*Užs4!L92,0)+(IF(Užs4!G92="MEL-BALTAS",(Užs4!E92/1000)*Užs4!L92,0)+(IF(Užs4!I92="MEL-BALTAS",(Užs4!H92/1000)*Užs4!L92,0)+(IF(Užs4!J92="MEL-BALTAS",(Užs4!H92/1000)*Užs4!L92,0)))))</f>
        <v>0</v>
      </c>
      <c r="P53" s="91">
        <f>SUM(IF(Užs4!F92="MEL-PILKAS",(Užs4!E92/1000)*Užs4!L92,0)+(IF(Užs4!G92="MEL-PILKAS",(Užs4!E92/1000)*Užs4!L92,0)+(IF(Užs4!I92="MEL-PILKAS",(Užs4!H92/1000)*Užs4!L92,0)+(IF(Užs4!J92="MEL-PILKAS",(Užs4!H92/1000)*Užs4!L92,0)))))</f>
        <v>0</v>
      </c>
      <c r="Q53" s="91">
        <f>SUM(IF(Užs4!F92="MEL-KLIENTO",(Užs4!E92/1000)*Užs4!L92,0)+(IF(Užs4!G92="MEL-KLIENTO",(Užs4!E92/1000)*Užs4!L92,0)+(IF(Užs4!I92="MEL-KLIENTO",(Užs4!H92/1000)*Užs4!L92,0)+(IF(Užs4!J92="MEL-KLIENTO",(Užs4!H92/1000)*Užs4!L92,0)))))</f>
        <v>0</v>
      </c>
      <c r="R53" s="91">
        <f>SUM(IF(Užs4!F92="MEL-NE-PL",(Užs4!E92/1000)*Užs4!L92,0)+(IF(Užs4!G92="MEL-NE-PL",(Užs4!E92/1000)*Užs4!L92,0)+(IF(Užs4!I92="MEL-NE-PL",(Užs4!H92/1000)*Užs4!L92,0)+(IF(Užs4!J92="MEL-NE-PL",(Užs4!H92/1000)*Užs4!L92,0)))))</f>
        <v>0</v>
      </c>
      <c r="S53" s="91">
        <f>SUM(IF(Užs4!F92="MEL-40mm",(Užs4!E92/1000)*Užs4!L92,0)+(IF(Užs4!G92="MEL-40mm",(Užs4!E92/1000)*Užs4!L92,0)+(IF(Užs4!I92="MEL-40mm",(Užs4!H92/1000)*Užs4!L92,0)+(IF(Užs4!J92="MEL-40mm",(Užs4!H92/1000)*Užs4!L92,0)))))</f>
        <v>0</v>
      </c>
      <c r="T53" s="92">
        <f>SUM(IF(Užs4!F92="PVC-04mm",(Užs4!E92/1000)*Užs4!L92,0)+(IF(Užs4!G92="PVC-04mm",(Užs4!E92/1000)*Užs4!L92,0)+(IF(Užs4!I92="PVC-04mm",(Užs4!H92/1000)*Užs4!L92,0)+(IF(Užs4!J92="PVC-04mm",(Užs4!H92/1000)*Užs4!L92,0)))))</f>
        <v>0</v>
      </c>
      <c r="U53" s="92">
        <f>SUM(IF(Užs4!F92="PVC-06mm",(Užs4!E92/1000)*Užs4!L92,0)+(IF(Užs4!G92="PVC-06mm",(Užs4!E92/1000)*Užs4!L92,0)+(IF(Užs4!I92="PVC-06mm",(Užs4!H92/1000)*Užs4!L92,0)+(IF(Užs4!J92="PVC-06mm",(Užs4!H92/1000)*Užs4!L92,0)))))</f>
        <v>0</v>
      </c>
      <c r="V53" s="92">
        <f>SUM(IF(Užs4!F92="PVC-08mm",(Užs4!E92/1000)*Užs4!L92,0)+(IF(Užs4!G92="PVC-08mm",(Užs4!E92/1000)*Užs4!L92,0)+(IF(Užs4!I92="PVC-08mm",(Užs4!H92/1000)*Užs4!L92,0)+(IF(Užs4!J92="PVC-08mm",(Užs4!H92/1000)*Užs4!L92,0)))))</f>
        <v>0</v>
      </c>
      <c r="W53" s="92">
        <f>SUM(IF(Užs4!F92="PVC-1mm",(Užs4!E92/1000)*Užs4!L92,0)+(IF(Užs4!G92="PVC-1mm",(Užs4!E92/1000)*Užs4!L92,0)+(IF(Užs4!I92="PVC-1mm",(Užs4!H92/1000)*Užs4!L92,0)+(IF(Užs4!J92="PVC-1mm",(Užs4!H92/1000)*Užs4!L92,0)))))</f>
        <v>0</v>
      </c>
      <c r="X53" s="92">
        <f>SUM(IF(Užs4!F92="PVC-2mm",(Užs4!E92/1000)*Užs4!L92,0)+(IF(Užs4!G92="PVC-2mm",(Užs4!E92/1000)*Užs4!L92,0)+(IF(Užs4!I92="PVC-2mm",(Užs4!H92/1000)*Užs4!L92,0)+(IF(Užs4!J92="PVC-2mm",(Užs4!H92/1000)*Užs4!L92,0)))))</f>
        <v>0</v>
      </c>
      <c r="Y53" s="92">
        <f>SUM(IF(Užs4!F92="PVC-42/2mm",(Užs4!E92/1000)*Užs4!L92,0)+(IF(Užs4!G92="PVC-42/2mm",(Užs4!E92/1000)*Užs4!L92,0)+(IF(Užs4!I92="PVC-42/2mm",(Užs4!H92/1000)*Užs4!L92,0)+(IF(Užs4!J92="PVC-42/2mm",(Užs4!H92/1000)*Užs4!L92,0)))))</f>
        <v>0</v>
      </c>
      <c r="Z53" s="313">
        <f>SUM(IF(Užs4!F92="BESIULIS-08mm",(Užs4!E92/1000)*Užs4!L92,0)+(IF(Užs4!G92="BESIULIS-08mm",(Užs4!E92/1000)*Užs4!L92,0)+(IF(Užs4!I92="BESIULIS-08mm",(Užs4!H92/1000)*Užs4!L92,0)+(IF(Užs4!J92="BESIULIS-08mm",(Užs4!H92/1000)*Užs4!L92,0)))))</f>
        <v>0</v>
      </c>
      <c r="AA53" s="313">
        <f>SUM(IF(Užs4!F92="BESIULIS-1mm",(Užs4!E92/1000)*Užs4!L92,0)+(IF(Užs4!G92="BESIULIS-1mm",(Užs4!E92/1000)*Užs4!L92,0)+(IF(Užs4!I92="BESIULIS-1mm",(Užs4!H92/1000)*Užs4!L92,0)+(IF(Užs4!J92="BESIULIS-1mm",(Užs4!H92/1000)*Užs4!L92,0)))))</f>
        <v>0</v>
      </c>
      <c r="AB53" s="313">
        <f>SUM(IF(Užs4!F92="BESIULIS-2mm",(Užs4!E92/1000)*Užs4!L92,0)+(IF(Užs4!G92="BESIULIS-2mm",(Užs4!E92/1000)*Užs4!L92,0)+(IF(Užs4!I92="BESIULIS-2mm",(Užs4!H92/1000)*Užs4!L92,0)+(IF(Užs4!J92="BESIULIS-2mm",(Užs4!H92/1000)*Užs4!L92,0)))))</f>
        <v>0</v>
      </c>
      <c r="AC53" s="93">
        <f>SUM(IF(Užs4!F92="KLIEN-PVC-04mm",(Užs4!E92/1000)*Užs4!L92,0)+(IF(Užs4!G92="KLIEN-PVC-04mm",(Užs4!E92/1000)*Užs4!L92,0)+(IF(Užs4!I92="KLIEN-PVC-04mm",(Užs4!H92/1000)*Užs4!L92,0)+(IF(Užs4!J92="KLIEN-PVC-04mm",(Užs4!H92/1000)*Užs4!L92,0)))))</f>
        <v>0</v>
      </c>
      <c r="AD53" s="93">
        <f>SUM(IF(Užs4!F92="KLIEN-PVC-06mm",(Užs4!E92/1000)*Užs4!L92,0)+(IF(Užs4!G92="KLIEN-PVC-06mm",(Užs4!E92/1000)*Užs4!L92,0)+(IF(Užs4!I92="KLIEN-PVC-06mm",(Užs4!H92/1000)*Užs4!L92,0)+(IF(Užs4!J92="KLIEN-PVC-06mm",(Užs4!H92/1000)*Užs4!L92,0)))))</f>
        <v>0</v>
      </c>
      <c r="AE53" s="93">
        <f>SUM(IF(Užs4!F92="KLIEN-PVC-08mm",(Užs4!E92/1000)*Užs4!L92,0)+(IF(Užs4!G92="KLIEN-PVC-08mm",(Užs4!E92/1000)*Užs4!L92,0)+(IF(Užs4!I92="KLIEN-PVC-08mm",(Užs4!H92/1000)*Užs4!L92,0)+(IF(Užs4!J92="KLIEN-PVC-08mm",(Užs4!H92/1000)*Užs4!L92,0)))))</f>
        <v>0</v>
      </c>
      <c r="AF53" s="93">
        <f>SUM(IF(Užs4!F92="KLIEN-PVC-1mm",(Užs4!E92/1000)*Užs4!L92,0)+(IF(Užs4!G92="KLIEN-PVC-1mm",(Užs4!E92/1000)*Užs4!L92,0)+(IF(Užs4!I92="KLIEN-PVC-1mm",(Užs4!H92/1000)*Užs4!L92,0)+(IF(Užs4!J92="KLIEN-PVC-1mm",(Užs4!H92/1000)*Užs4!L92,0)))))</f>
        <v>0</v>
      </c>
      <c r="AG53" s="93">
        <f>SUM(IF(Užs4!F92="KLIEN-PVC-2mm",(Užs4!E92/1000)*Užs4!L92,0)+(IF(Užs4!G92="KLIEN-PVC-2mm",(Užs4!E92/1000)*Užs4!L92,0)+(IF(Užs4!I92="KLIEN-PVC-2mm",(Užs4!H92/1000)*Užs4!L92,0)+(IF(Užs4!J92="KLIEN-PVC-2mm",(Užs4!H92/1000)*Užs4!L92,0)))))</f>
        <v>0</v>
      </c>
      <c r="AH53" s="93">
        <f>SUM(IF(Užs4!F92="KLIEN-PVC-42/2mm",(Užs4!E92/1000)*Užs4!L92,0)+(IF(Užs4!G92="KLIEN-PVC-42/2mm",(Užs4!E92/1000)*Užs4!L92,0)+(IF(Užs4!I92="KLIEN-PVC-42/2mm",(Užs4!H92/1000)*Užs4!L92,0)+(IF(Užs4!J92="KLIEN-PVC-42/2mm",(Užs4!H92/1000)*Užs4!L92,0)))))</f>
        <v>0</v>
      </c>
      <c r="AI53" s="315">
        <f>SUM(IF(Užs4!F92="KLIEN-BESIUL-08mm",(Užs4!E92/1000)*Užs4!L92,0)+(IF(Užs4!G92="KLIEN-BESIUL-08mm",(Užs4!E92/1000)*Užs4!L92,0)+(IF(Užs4!I92="KLIEN-BESIUL-08mm",(Užs4!H92/1000)*Užs4!L92,0)+(IF(Užs4!J92="KLIEN-BESIUL-08mm",(Užs4!H92/1000)*Užs4!L92,0)))))</f>
        <v>0</v>
      </c>
      <c r="AJ53" s="315">
        <f>SUM(IF(Užs4!F92="KLIEN-BESIUL-1mm",(Užs4!E92/1000)*Užs4!L92,0)+(IF(Užs4!G92="KLIEN-BESIUL-1mm",(Užs4!E92/1000)*Užs4!L92,0)+(IF(Užs4!I92="KLIEN-BESIUL-1mm",(Užs4!H92/1000)*Užs4!L92,0)+(IF(Užs4!J92="KLIEN-BESIUL-1mm",(Užs4!H92/1000)*Užs4!L92,0)))))</f>
        <v>0</v>
      </c>
      <c r="AK53" s="315">
        <f>SUM(IF(Užs4!F92="KLIEN-BESIUL-2mm",(Užs4!E92/1000)*Užs4!L92,0)+(IF(Užs4!G92="KLIEN-BESIUL-2mm",(Užs4!E92/1000)*Užs4!L92,0)+(IF(Užs4!I92="KLIEN-BESIUL-2mm",(Užs4!H92/1000)*Užs4!L92,0)+(IF(Užs4!J92="KLIEN-BESIUL-2mm",(Užs4!H92/1000)*Užs4!L92,0)))))</f>
        <v>0</v>
      </c>
      <c r="AL53" s="94">
        <f>SUM(IF(Užs4!F92="NE-PL-PVC-04mm",(Užs4!E92/1000)*Užs4!L92,0)+(IF(Užs4!G92="NE-PL-PVC-04mm",(Užs4!E92/1000)*Užs4!L92,0)+(IF(Užs4!I92="NE-PL-PVC-04mm",(Užs4!H92/1000)*Užs4!L92,0)+(IF(Užs4!J92="NE-PL-PVC-04mm",(Užs4!H92/1000)*Užs4!L92,0)))))</f>
        <v>0</v>
      </c>
      <c r="AM53" s="94">
        <f>SUM(IF(Užs4!F92="NE-PL-PVC-06mm",(Užs4!E92/1000)*Užs4!L92,0)+(IF(Užs4!G92="NE-PL-PVC-06mm",(Užs4!E92/1000)*Užs4!L92,0)+(IF(Užs4!I92="NE-PL-PVC-06mm",(Užs4!H92/1000)*Užs4!L92,0)+(IF(Užs4!J92="NE-PL-PVC-06mm",(Užs4!H92/1000)*Užs4!L92,0)))))</f>
        <v>0</v>
      </c>
      <c r="AN53" s="94">
        <f>SUM(IF(Užs4!F92="NE-PL-PVC-08mm",(Užs4!E92/1000)*Užs4!L92,0)+(IF(Užs4!G92="NE-PL-PVC-08mm",(Užs4!E92/1000)*Užs4!L92,0)+(IF(Užs4!I92="NE-PL-PVC-08mm",(Užs4!H92/1000)*Užs4!L92,0)+(IF(Užs4!J92="NE-PL-PVC-08mm",(Užs4!H92/1000)*Užs4!L92,0)))))</f>
        <v>0</v>
      </c>
      <c r="AO53" s="94">
        <f>SUM(IF(Užs4!F92="NE-PL-PVC-1mm",(Užs4!E92/1000)*Užs4!L92,0)+(IF(Užs4!G92="NE-PL-PVC-1mm",(Užs4!E92/1000)*Užs4!L92,0)+(IF(Užs4!I92="NE-PL-PVC-1mm",(Užs4!H92/1000)*Užs4!L92,0)+(IF(Užs4!J92="NE-PL-PVC-1mm",(Užs4!H92/1000)*Užs4!L92,0)))))</f>
        <v>0</v>
      </c>
      <c r="AP53" s="94">
        <f>SUM(IF(Užs4!F92="NE-PL-PVC-2mm",(Užs4!E92/1000)*Užs4!L92,0)+(IF(Užs4!G92="NE-PL-PVC-2mm",(Užs4!E92/1000)*Užs4!L92,0)+(IF(Užs4!I92="NE-PL-PVC-2mm",(Užs4!H92/1000)*Užs4!L92,0)+(IF(Užs4!J92="NE-PL-PVC-2mm",(Užs4!H92/1000)*Užs4!L92,0)))))</f>
        <v>0</v>
      </c>
      <c r="AQ53" s="94">
        <f>SUM(IF(Užs4!F92="NE-PL-PVC-42/2mm",(Užs4!E92/1000)*Užs4!L92,0)+(IF(Užs4!G92="NE-PL-PVC-42/2mm",(Užs4!E92/1000)*Užs4!L92,0)+(IF(Užs4!I92="NE-PL-PVC-42/2mm",(Užs4!H92/1000)*Užs4!L92,0)+(IF(Užs4!J92="NE-PL-PVC-42/2mm",(Užs4!H92/1000)*Užs4!L92,0)))))</f>
        <v>0</v>
      </c>
      <c r="AR53" s="79"/>
    </row>
    <row r="54" spans="1:44" ht="16.8">
      <c r="A54" s="79"/>
      <c r="B54" s="79"/>
      <c r="C54" s="95"/>
      <c r="D54" s="79"/>
      <c r="E54" s="79"/>
      <c r="F54" s="79"/>
      <c r="G54" s="79"/>
      <c r="H54" s="79"/>
      <c r="I54" s="79"/>
      <c r="J54" s="79"/>
      <c r="K54" s="87">
        <v>53</v>
      </c>
      <c r="L54" s="88">
        <f>Užs4!L93</f>
        <v>0</v>
      </c>
      <c r="M54" s="89">
        <f>(Užs4!E93/1000)*(Užs4!H93/1000)*Užs4!L93</f>
        <v>0</v>
      </c>
      <c r="N54" s="90">
        <f>SUM(IF(Užs4!F93="MEL",(Užs4!E93/1000)*Užs4!L93,0)+(IF(Užs4!G93="MEL",(Užs4!E93/1000)*Užs4!L93,0)+(IF(Užs4!I93="MEL",(Užs4!H93/1000)*Užs4!L93,0)+(IF(Užs4!J93="MEL",(Užs4!H93/1000)*Užs4!L93,0)))))</f>
        <v>0</v>
      </c>
      <c r="O54" s="91">
        <f>SUM(IF(Užs4!F93="MEL-BALTAS",(Užs4!E93/1000)*Užs4!L93,0)+(IF(Užs4!G93="MEL-BALTAS",(Užs4!E93/1000)*Užs4!L93,0)+(IF(Užs4!I93="MEL-BALTAS",(Užs4!H93/1000)*Užs4!L93,0)+(IF(Užs4!J93="MEL-BALTAS",(Užs4!H93/1000)*Užs4!L93,0)))))</f>
        <v>0</v>
      </c>
      <c r="P54" s="91">
        <f>SUM(IF(Užs4!F93="MEL-PILKAS",(Užs4!E93/1000)*Užs4!L93,0)+(IF(Užs4!G93="MEL-PILKAS",(Užs4!E93/1000)*Užs4!L93,0)+(IF(Užs4!I93="MEL-PILKAS",(Užs4!H93/1000)*Užs4!L93,0)+(IF(Užs4!J93="MEL-PILKAS",(Užs4!H93/1000)*Užs4!L93,0)))))</f>
        <v>0</v>
      </c>
      <c r="Q54" s="91">
        <f>SUM(IF(Užs4!F93="MEL-KLIENTO",(Užs4!E93/1000)*Užs4!L93,0)+(IF(Užs4!G93="MEL-KLIENTO",(Užs4!E93/1000)*Užs4!L93,0)+(IF(Užs4!I93="MEL-KLIENTO",(Užs4!H93/1000)*Užs4!L93,0)+(IF(Užs4!J93="MEL-KLIENTO",(Užs4!H93/1000)*Užs4!L93,0)))))</f>
        <v>0</v>
      </c>
      <c r="R54" s="91">
        <f>SUM(IF(Užs4!F93="MEL-NE-PL",(Užs4!E93/1000)*Užs4!L93,0)+(IF(Užs4!G93="MEL-NE-PL",(Užs4!E93/1000)*Užs4!L93,0)+(IF(Užs4!I93="MEL-NE-PL",(Užs4!H93/1000)*Užs4!L93,0)+(IF(Užs4!J93="MEL-NE-PL",(Užs4!H93/1000)*Užs4!L93,0)))))</f>
        <v>0</v>
      </c>
      <c r="S54" s="91">
        <f>SUM(IF(Užs4!F93="MEL-40mm",(Užs4!E93/1000)*Užs4!L93,0)+(IF(Užs4!G93="MEL-40mm",(Užs4!E93/1000)*Užs4!L93,0)+(IF(Užs4!I93="MEL-40mm",(Užs4!H93/1000)*Užs4!L93,0)+(IF(Užs4!J93="MEL-40mm",(Užs4!H93/1000)*Užs4!L93,0)))))</f>
        <v>0</v>
      </c>
      <c r="T54" s="92">
        <f>SUM(IF(Užs4!F93="PVC-04mm",(Užs4!E93/1000)*Užs4!L93,0)+(IF(Užs4!G93="PVC-04mm",(Užs4!E93/1000)*Užs4!L93,0)+(IF(Užs4!I93="PVC-04mm",(Užs4!H93/1000)*Užs4!L93,0)+(IF(Užs4!J93="PVC-04mm",(Užs4!H93/1000)*Užs4!L93,0)))))</f>
        <v>0</v>
      </c>
      <c r="U54" s="92">
        <f>SUM(IF(Užs4!F93="PVC-06mm",(Užs4!E93/1000)*Užs4!L93,0)+(IF(Užs4!G93="PVC-06mm",(Užs4!E93/1000)*Užs4!L93,0)+(IF(Užs4!I93="PVC-06mm",(Užs4!H93/1000)*Užs4!L93,0)+(IF(Užs4!J93="PVC-06mm",(Užs4!H93/1000)*Užs4!L93,0)))))</f>
        <v>0</v>
      </c>
      <c r="V54" s="92">
        <f>SUM(IF(Užs4!F93="PVC-08mm",(Užs4!E93/1000)*Užs4!L93,0)+(IF(Užs4!G93="PVC-08mm",(Užs4!E93/1000)*Užs4!L93,0)+(IF(Užs4!I93="PVC-08mm",(Užs4!H93/1000)*Užs4!L93,0)+(IF(Užs4!J93="PVC-08mm",(Užs4!H93/1000)*Užs4!L93,0)))))</f>
        <v>0</v>
      </c>
      <c r="W54" s="92">
        <f>SUM(IF(Užs4!F93="PVC-1mm",(Užs4!E93/1000)*Užs4!L93,0)+(IF(Užs4!G93="PVC-1mm",(Užs4!E93/1000)*Užs4!L93,0)+(IF(Užs4!I93="PVC-1mm",(Užs4!H93/1000)*Užs4!L93,0)+(IF(Užs4!J93="PVC-1mm",(Užs4!H93/1000)*Užs4!L93,0)))))</f>
        <v>0</v>
      </c>
      <c r="X54" s="92">
        <f>SUM(IF(Užs4!F93="PVC-2mm",(Užs4!E93/1000)*Užs4!L93,0)+(IF(Užs4!G93="PVC-2mm",(Užs4!E93/1000)*Užs4!L93,0)+(IF(Užs4!I93="PVC-2mm",(Užs4!H93/1000)*Užs4!L93,0)+(IF(Užs4!J93="PVC-2mm",(Užs4!H93/1000)*Užs4!L93,0)))))</f>
        <v>0</v>
      </c>
      <c r="Y54" s="92">
        <f>SUM(IF(Užs4!F93="PVC-42/2mm",(Užs4!E93/1000)*Užs4!L93,0)+(IF(Užs4!G93="PVC-42/2mm",(Užs4!E93/1000)*Užs4!L93,0)+(IF(Užs4!I93="PVC-42/2mm",(Užs4!H93/1000)*Užs4!L93,0)+(IF(Užs4!J93="PVC-42/2mm",(Užs4!H93/1000)*Užs4!L93,0)))))</f>
        <v>0</v>
      </c>
      <c r="Z54" s="313">
        <f>SUM(IF(Užs4!F93="BESIULIS-08mm",(Užs4!E93/1000)*Užs4!L93,0)+(IF(Užs4!G93="BESIULIS-08mm",(Užs4!E93/1000)*Užs4!L93,0)+(IF(Užs4!I93="BESIULIS-08mm",(Užs4!H93/1000)*Užs4!L93,0)+(IF(Užs4!J93="BESIULIS-08mm",(Užs4!H93/1000)*Užs4!L93,0)))))</f>
        <v>0</v>
      </c>
      <c r="AA54" s="313">
        <f>SUM(IF(Užs4!F93="BESIULIS-1mm",(Užs4!E93/1000)*Užs4!L93,0)+(IF(Užs4!G93="BESIULIS-1mm",(Užs4!E93/1000)*Užs4!L93,0)+(IF(Užs4!I93="BESIULIS-1mm",(Užs4!H93/1000)*Užs4!L93,0)+(IF(Užs4!J93="BESIULIS-1mm",(Užs4!H93/1000)*Užs4!L93,0)))))</f>
        <v>0</v>
      </c>
      <c r="AB54" s="313">
        <f>SUM(IF(Užs4!F93="BESIULIS-2mm",(Užs4!E93/1000)*Užs4!L93,0)+(IF(Užs4!G93="BESIULIS-2mm",(Užs4!E93/1000)*Užs4!L93,0)+(IF(Užs4!I93="BESIULIS-2mm",(Užs4!H93/1000)*Užs4!L93,0)+(IF(Užs4!J93="BESIULIS-2mm",(Užs4!H93/1000)*Užs4!L93,0)))))</f>
        <v>0</v>
      </c>
      <c r="AC54" s="93">
        <f>SUM(IF(Užs4!F93="KLIEN-PVC-04mm",(Užs4!E93/1000)*Užs4!L93,0)+(IF(Užs4!G93="KLIEN-PVC-04mm",(Užs4!E93/1000)*Užs4!L93,0)+(IF(Užs4!I93="KLIEN-PVC-04mm",(Užs4!H93/1000)*Užs4!L93,0)+(IF(Užs4!J93="KLIEN-PVC-04mm",(Užs4!H93/1000)*Užs4!L93,0)))))</f>
        <v>0</v>
      </c>
      <c r="AD54" s="93">
        <f>SUM(IF(Užs4!F93="KLIEN-PVC-06mm",(Užs4!E93/1000)*Užs4!L93,0)+(IF(Užs4!G93="KLIEN-PVC-06mm",(Užs4!E93/1000)*Užs4!L93,0)+(IF(Užs4!I93="KLIEN-PVC-06mm",(Užs4!H93/1000)*Užs4!L93,0)+(IF(Užs4!J93="KLIEN-PVC-06mm",(Užs4!H93/1000)*Užs4!L93,0)))))</f>
        <v>0</v>
      </c>
      <c r="AE54" s="93">
        <f>SUM(IF(Užs4!F93="KLIEN-PVC-08mm",(Užs4!E93/1000)*Užs4!L93,0)+(IF(Užs4!G93="KLIEN-PVC-08mm",(Užs4!E93/1000)*Užs4!L93,0)+(IF(Užs4!I93="KLIEN-PVC-08mm",(Užs4!H93/1000)*Užs4!L93,0)+(IF(Užs4!J93="KLIEN-PVC-08mm",(Užs4!H93/1000)*Užs4!L93,0)))))</f>
        <v>0</v>
      </c>
      <c r="AF54" s="93">
        <f>SUM(IF(Užs4!F93="KLIEN-PVC-1mm",(Užs4!E93/1000)*Užs4!L93,0)+(IF(Užs4!G93="KLIEN-PVC-1mm",(Užs4!E93/1000)*Užs4!L93,0)+(IF(Užs4!I93="KLIEN-PVC-1mm",(Užs4!H93/1000)*Užs4!L93,0)+(IF(Užs4!J93="KLIEN-PVC-1mm",(Užs4!H93/1000)*Užs4!L93,0)))))</f>
        <v>0</v>
      </c>
      <c r="AG54" s="93">
        <f>SUM(IF(Užs4!F93="KLIEN-PVC-2mm",(Užs4!E93/1000)*Užs4!L93,0)+(IF(Užs4!G93="KLIEN-PVC-2mm",(Užs4!E93/1000)*Užs4!L93,0)+(IF(Užs4!I93="KLIEN-PVC-2mm",(Užs4!H93/1000)*Užs4!L93,0)+(IF(Užs4!J93="KLIEN-PVC-2mm",(Užs4!H93/1000)*Užs4!L93,0)))))</f>
        <v>0</v>
      </c>
      <c r="AH54" s="93">
        <f>SUM(IF(Užs4!F93="KLIEN-PVC-42/2mm",(Užs4!E93/1000)*Užs4!L93,0)+(IF(Užs4!G93="KLIEN-PVC-42/2mm",(Užs4!E93/1000)*Užs4!L93,0)+(IF(Užs4!I93="KLIEN-PVC-42/2mm",(Užs4!H93/1000)*Užs4!L93,0)+(IF(Užs4!J93="KLIEN-PVC-42/2mm",(Užs4!H93/1000)*Užs4!L93,0)))))</f>
        <v>0</v>
      </c>
      <c r="AI54" s="315">
        <f>SUM(IF(Užs4!F93="KLIEN-BESIUL-08mm",(Užs4!E93/1000)*Užs4!L93,0)+(IF(Užs4!G93="KLIEN-BESIUL-08mm",(Užs4!E93/1000)*Užs4!L93,0)+(IF(Užs4!I93="KLIEN-BESIUL-08mm",(Užs4!H93/1000)*Užs4!L93,0)+(IF(Užs4!J93="KLIEN-BESIUL-08mm",(Užs4!H93/1000)*Užs4!L93,0)))))</f>
        <v>0</v>
      </c>
      <c r="AJ54" s="315">
        <f>SUM(IF(Užs4!F93="KLIEN-BESIUL-1mm",(Užs4!E93/1000)*Užs4!L93,0)+(IF(Užs4!G93="KLIEN-BESIUL-1mm",(Užs4!E93/1000)*Užs4!L93,0)+(IF(Užs4!I93="KLIEN-BESIUL-1mm",(Užs4!H93/1000)*Užs4!L93,0)+(IF(Užs4!J93="KLIEN-BESIUL-1mm",(Užs4!H93/1000)*Užs4!L93,0)))))</f>
        <v>0</v>
      </c>
      <c r="AK54" s="315">
        <f>SUM(IF(Užs4!F93="KLIEN-BESIUL-2mm",(Užs4!E93/1000)*Užs4!L93,0)+(IF(Užs4!G93="KLIEN-BESIUL-2mm",(Užs4!E93/1000)*Užs4!L93,0)+(IF(Užs4!I93="KLIEN-BESIUL-2mm",(Užs4!H93/1000)*Užs4!L93,0)+(IF(Užs4!J93="KLIEN-BESIUL-2mm",(Užs4!H93/1000)*Užs4!L93,0)))))</f>
        <v>0</v>
      </c>
      <c r="AL54" s="94">
        <f>SUM(IF(Užs4!F93="NE-PL-PVC-04mm",(Užs4!E93/1000)*Užs4!L93,0)+(IF(Užs4!G93="NE-PL-PVC-04mm",(Užs4!E93/1000)*Užs4!L93,0)+(IF(Užs4!I93="NE-PL-PVC-04mm",(Užs4!H93/1000)*Užs4!L93,0)+(IF(Užs4!J93="NE-PL-PVC-04mm",(Užs4!H93/1000)*Užs4!L93,0)))))</f>
        <v>0</v>
      </c>
      <c r="AM54" s="94">
        <f>SUM(IF(Užs4!F93="NE-PL-PVC-06mm",(Užs4!E93/1000)*Užs4!L93,0)+(IF(Užs4!G93="NE-PL-PVC-06mm",(Užs4!E93/1000)*Užs4!L93,0)+(IF(Užs4!I93="NE-PL-PVC-06mm",(Užs4!H93/1000)*Užs4!L93,0)+(IF(Užs4!J93="NE-PL-PVC-06mm",(Užs4!H93/1000)*Užs4!L93,0)))))</f>
        <v>0</v>
      </c>
      <c r="AN54" s="94">
        <f>SUM(IF(Užs4!F93="NE-PL-PVC-08mm",(Užs4!E93/1000)*Užs4!L93,0)+(IF(Užs4!G93="NE-PL-PVC-08mm",(Užs4!E93/1000)*Užs4!L93,0)+(IF(Užs4!I93="NE-PL-PVC-08mm",(Užs4!H93/1000)*Užs4!L93,0)+(IF(Užs4!J93="NE-PL-PVC-08mm",(Užs4!H93/1000)*Užs4!L93,0)))))</f>
        <v>0</v>
      </c>
      <c r="AO54" s="94">
        <f>SUM(IF(Užs4!F93="NE-PL-PVC-1mm",(Užs4!E93/1000)*Užs4!L93,0)+(IF(Užs4!G93="NE-PL-PVC-1mm",(Užs4!E93/1000)*Užs4!L93,0)+(IF(Užs4!I93="NE-PL-PVC-1mm",(Užs4!H93/1000)*Užs4!L93,0)+(IF(Užs4!J93="NE-PL-PVC-1mm",(Užs4!H93/1000)*Užs4!L93,0)))))</f>
        <v>0</v>
      </c>
      <c r="AP54" s="94">
        <f>SUM(IF(Užs4!F93="NE-PL-PVC-2mm",(Užs4!E93/1000)*Užs4!L93,0)+(IF(Užs4!G93="NE-PL-PVC-2mm",(Užs4!E93/1000)*Užs4!L93,0)+(IF(Užs4!I93="NE-PL-PVC-2mm",(Užs4!H93/1000)*Užs4!L93,0)+(IF(Užs4!J93="NE-PL-PVC-2mm",(Užs4!H93/1000)*Užs4!L93,0)))))</f>
        <v>0</v>
      </c>
      <c r="AQ54" s="94">
        <f>SUM(IF(Užs4!F93="NE-PL-PVC-42/2mm",(Užs4!E93/1000)*Užs4!L93,0)+(IF(Užs4!G93="NE-PL-PVC-42/2mm",(Užs4!E93/1000)*Užs4!L93,0)+(IF(Užs4!I93="NE-PL-PVC-42/2mm",(Užs4!H93/1000)*Užs4!L93,0)+(IF(Užs4!J93="NE-PL-PVC-42/2mm",(Užs4!H93/1000)*Užs4!L93,0)))))</f>
        <v>0</v>
      </c>
      <c r="AR54" s="79"/>
    </row>
    <row r="55" spans="1:44" ht="16.8">
      <c r="A55" s="79"/>
      <c r="B55" s="79"/>
      <c r="C55" s="95"/>
      <c r="D55" s="79"/>
      <c r="E55" s="79"/>
      <c r="F55" s="79"/>
      <c r="G55" s="79"/>
      <c r="H55" s="79"/>
      <c r="I55" s="79"/>
      <c r="J55" s="79"/>
      <c r="K55" s="87">
        <v>54</v>
      </c>
      <c r="L55" s="88">
        <f>Užs4!L94</f>
        <v>0</v>
      </c>
      <c r="M55" s="89">
        <f>(Užs4!E94/1000)*(Užs4!H94/1000)*Užs4!L94</f>
        <v>0</v>
      </c>
      <c r="N55" s="90">
        <f>SUM(IF(Užs4!F94="MEL",(Užs4!E94/1000)*Užs4!L94,0)+(IF(Užs4!G94="MEL",(Užs4!E94/1000)*Užs4!L94,0)+(IF(Užs4!I94="MEL",(Užs4!H94/1000)*Užs4!L94,0)+(IF(Užs4!J94="MEL",(Užs4!H94/1000)*Užs4!L94,0)))))</f>
        <v>0</v>
      </c>
      <c r="O55" s="91">
        <f>SUM(IF(Užs4!F94="MEL-BALTAS",(Užs4!E94/1000)*Užs4!L94,0)+(IF(Užs4!G94="MEL-BALTAS",(Užs4!E94/1000)*Užs4!L94,0)+(IF(Užs4!I94="MEL-BALTAS",(Užs4!H94/1000)*Užs4!L94,0)+(IF(Užs4!J94="MEL-BALTAS",(Užs4!H94/1000)*Užs4!L94,0)))))</f>
        <v>0</v>
      </c>
      <c r="P55" s="91">
        <f>SUM(IF(Užs4!F94="MEL-PILKAS",(Užs4!E94/1000)*Užs4!L94,0)+(IF(Užs4!G94="MEL-PILKAS",(Užs4!E94/1000)*Užs4!L94,0)+(IF(Užs4!I94="MEL-PILKAS",(Užs4!H94/1000)*Užs4!L94,0)+(IF(Užs4!J94="MEL-PILKAS",(Užs4!H94/1000)*Užs4!L94,0)))))</f>
        <v>0</v>
      </c>
      <c r="Q55" s="91">
        <f>SUM(IF(Užs4!F94="MEL-KLIENTO",(Užs4!E94/1000)*Užs4!L94,0)+(IF(Užs4!G94="MEL-KLIENTO",(Užs4!E94/1000)*Užs4!L94,0)+(IF(Užs4!I94="MEL-KLIENTO",(Užs4!H94/1000)*Užs4!L94,0)+(IF(Užs4!J94="MEL-KLIENTO",(Užs4!H94/1000)*Užs4!L94,0)))))</f>
        <v>0</v>
      </c>
      <c r="R55" s="91">
        <f>SUM(IF(Užs4!F94="MEL-NE-PL",(Užs4!E94/1000)*Užs4!L94,0)+(IF(Užs4!G94="MEL-NE-PL",(Užs4!E94/1000)*Užs4!L94,0)+(IF(Užs4!I94="MEL-NE-PL",(Užs4!H94/1000)*Užs4!L94,0)+(IF(Užs4!J94="MEL-NE-PL",(Užs4!H94/1000)*Užs4!L94,0)))))</f>
        <v>0</v>
      </c>
      <c r="S55" s="91">
        <f>SUM(IF(Užs4!F94="MEL-40mm",(Užs4!E94/1000)*Užs4!L94,0)+(IF(Užs4!G94="MEL-40mm",(Užs4!E94/1000)*Užs4!L94,0)+(IF(Užs4!I94="MEL-40mm",(Užs4!H94/1000)*Užs4!L94,0)+(IF(Užs4!J94="MEL-40mm",(Užs4!H94/1000)*Užs4!L94,0)))))</f>
        <v>0</v>
      </c>
      <c r="T55" s="92">
        <f>SUM(IF(Užs4!F94="PVC-04mm",(Užs4!E94/1000)*Užs4!L94,0)+(IF(Užs4!G94="PVC-04mm",(Užs4!E94/1000)*Užs4!L94,0)+(IF(Užs4!I94="PVC-04mm",(Užs4!H94/1000)*Užs4!L94,0)+(IF(Užs4!J94="PVC-04mm",(Užs4!H94/1000)*Užs4!L94,0)))))</f>
        <v>0</v>
      </c>
      <c r="U55" s="92">
        <f>SUM(IF(Užs4!F94="PVC-06mm",(Užs4!E94/1000)*Užs4!L94,0)+(IF(Užs4!G94="PVC-06mm",(Užs4!E94/1000)*Užs4!L94,0)+(IF(Užs4!I94="PVC-06mm",(Užs4!H94/1000)*Užs4!L94,0)+(IF(Užs4!J94="PVC-06mm",(Užs4!H94/1000)*Užs4!L94,0)))))</f>
        <v>0</v>
      </c>
      <c r="V55" s="92">
        <f>SUM(IF(Užs4!F94="PVC-08mm",(Užs4!E94/1000)*Užs4!L94,0)+(IF(Užs4!G94="PVC-08mm",(Užs4!E94/1000)*Užs4!L94,0)+(IF(Užs4!I94="PVC-08mm",(Užs4!H94/1000)*Užs4!L94,0)+(IF(Užs4!J94="PVC-08mm",(Užs4!H94/1000)*Užs4!L94,0)))))</f>
        <v>0</v>
      </c>
      <c r="W55" s="92">
        <f>SUM(IF(Užs4!F94="PVC-1mm",(Užs4!E94/1000)*Užs4!L94,0)+(IF(Užs4!G94="PVC-1mm",(Užs4!E94/1000)*Užs4!L94,0)+(IF(Užs4!I94="PVC-1mm",(Užs4!H94/1000)*Užs4!L94,0)+(IF(Užs4!J94="PVC-1mm",(Užs4!H94/1000)*Užs4!L94,0)))))</f>
        <v>0</v>
      </c>
      <c r="X55" s="92">
        <f>SUM(IF(Užs4!F94="PVC-2mm",(Užs4!E94/1000)*Užs4!L94,0)+(IF(Užs4!G94="PVC-2mm",(Užs4!E94/1000)*Užs4!L94,0)+(IF(Užs4!I94="PVC-2mm",(Užs4!H94/1000)*Užs4!L94,0)+(IF(Užs4!J94="PVC-2mm",(Užs4!H94/1000)*Užs4!L94,0)))))</f>
        <v>0</v>
      </c>
      <c r="Y55" s="92">
        <f>SUM(IF(Užs4!F94="PVC-42/2mm",(Užs4!E94/1000)*Užs4!L94,0)+(IF(Užs4!G94="PVC-42/2mm",(Užs4!E94/1000)*Užs4!L94,0)+(IF(Užs4!I94="PVC-42/2mm",(Užs4!H94/1000)*Užs4!L94,0)+(IF(Užs4!J94="PVC-42/2mm",(Užs4!H94/1000)*Užs4!L94,0)))))</f>
        <v>0</v>
      </c>
      <c r="Z55" s="313">
        <f>SUM(IF(Užs4!F94="BESIULIS-08mm",(Užs4!E94/1000)*Užs4!L94,0)+(IF(Užs4!G94="BESIULIS-08mm",(Užs4!E94/1000)*Užs4!L94,0)+(IF(Užs4!I94="BESIULIS-08mm",(Užs4!H94/1000)*Užs4!L94,0)+(IF(Užs4!J94="BESIULIS-08mm",(Užs4!H94/1000)*Užs4!L94,0)))))</f>
        <v>0</v>
      </c>
      <c r="AA55" s="313">
        <f>SUM(IF(Užs4!F94="BESIULIS-1mm",(Užs4!E94/1000)*Užs4!L94,0)+(IF(Užs4!G94="BESIULIS-1mm",(Užs4!E94/1000)*Užs4!L94,0)+(IF(Užs4!I94="BESIULIS-1mm",(Užs4!H94/1000)*Užs4!L94,0)+(IF(Užs4!J94="BESIULIS-1mm",(Užs4!H94/1000)*Užs4!L94,0)))))</f>
        <v>0</v>
      </c>
      <c r="AB55" s="313">
        <f>SUM(IF(Užs4!F94="BESIULIS-2mm",(Užs4!E94/1000)*Užs4!L94,0)+(IF(Užs4!G94="BESIULIS-2mm",(Užs4!E94/1000)*Užs4!L94,0)+(IF(Užs4!I94="BESIULIS-2mm",(Užs4!H94/1000)*Užs4!L94,0)+(IF(Užs4!J94="BESIULIS-2mm",(Užs4!H94/1000)*Užs4!L94,0)))))</f>
        <v>0</v>
      </c>
      <c r="AC55" s="93">
        <f>SUM(IF(Užs4!F94="KLIEN-PVC-04mm",(Užs4!E94/1000)*Užs4!L94,0)+(IF(Užs4!G94="KLIEN-PVC-04mm",(Užs4!E94/1000)*Užs4!L94,0)+(IF(Užs4!I94="KLIEN-PVC-04mm",(Užs4!H94/1000)*Užs4!L94,0)+(IF(Užs4!J94="KLIEN-PVC-04mm",(Užs4!H94/1000)*Užs4!L94,0)))))</f>
        <v>0</v>
      </c>
      <c r="AD55" s="93">
        <f>SUM(IF(Užs4!F94="KLIEN-PVC-06mm",(Užs4!E94/1000)*Užs4!L94,0)+(IF(Užs4!G94="KLIEN-PVC-06mm",(Užs4!E94/1000)*Užs4!L94,0)+(IF(Užs4!I94="KLIEN-PVC-06mm",(Užs4!H94/1000)*Užs4!L94,0)+(IF(Užs4!J94="KLIEN-PVC-06mm",(Užs4!H94/1000)*Užs4!L94,0)))))</f>
        <v>0</v>
      </c>
      <c r="AE55" s="93">
        <f>SUM(IF(Užs4!F94="KLIEN-PVC-08mm",(Užs4!E94/1000)*Užs4!L94,0)+(IF(Užs4!G94="KLIEN-PVC-08mm",(Užs4!E94/1000)*Užs4!L94,0)+(IF(Užs4!I94="KLIEN-PVC-08mm",(Užs4!H94/1000)*Užs4!L94,0)+(IF(Užs4!J94="KLIEN-PVC-08mm",(Užs4!H94/1000)*Užs4!L94,0)))))</f>
        <v>0</v>
      </c>
      <c r="AF55" s="93">
        <f>SUM(IF(Užs4!F94="KLIEN-PVC-1mm",(Užs4!E94/1000)*Užs4!L94,0)+(IF(Užs4!G94="KLIEN-PVC-1mm",(Užs4!E94/1000)*Užs4!L94,0)+(IF(Užs4!I94="KLIEN-PVC-1mm",(Užs4!H94/1000)*Užs4!L94,0)+(IF(Užs4!J94="KLIEN-PVC-1mm",(Užs4!H94/1000)*Užs4!L94,0)))))</f>
        <v>0</v>
      </c>
      <c r="AG55" s="93">
        <f>SUM(IF(Užs4!F94="KLIEN-PVC-2mm",(Užs4!E94/1000)*Užs4!L94,0)+(IF(Užs4!G94="KLIEN-PVC-2mm",(Užs4!E94/1000)*Užs4!L94,0)+(IF(Užs4!I94="KLIEN-PVC-2mm",(Užs4!H94/1000)*Užs4!L94,0)+(IF(Užs4!J94="KLIEN-PVC-2mm",(Užs4!H94/1000)*Užs4!L94,0)))))</f>
        <v>0</v>
      </c>
      <c r="AH55" s="93">
        <f>SUM(IF(Užs4!F94="KLIEN-PVC-42/2mm",(Užs4!E94/1000)*Užs4!L94,0)+(IF(Užs4!G94="KLIEN-PVC-42/2mm",(Užs4!E94/1000)*Užs4!L94,0)+(IF(Užs4!I94="KLIEN-PVC-42/2mm",(Užs4!H94/1000)*Užs4!L94,0)+(IF(Užs4!J94="KLIEN-PVC-42/2mm",(Užs4!H94/1000)*Užs4!L94,0)))))</f>
        <v>0</v>
      </c>
      <c r="AI55" s="315">
        <f>SUM(IF(Užs4!F94="KLIEN-BESIUL-08mm",(Užs4!E94/1000)*Užs4!L94,0)+(IF(Užs4!G94="KLIEN-BESIUL-08mm",(Užs4!E94/1000)*Užs4!L94,0)+(IF(Užs4!I94="KLIEN-BESIUL-08mm",(Užs4!H94/1000)*Užs4!L94,0)+(IF(Užs4!J94="KLIEN-BESIUL-08mm",(Užs4!H94/1000)*Užs4!L94,0)))))</f>
        <v>0</v>
      </c>
      <c r="AJ55" s="315">
        <f>SUM(IF(Užs4!F94="KLIEN-BESIUL-1mm",(Užs4!E94/1000)*Užs4!L94,0)+(IF(Užs4!G94="KLIEN-BESIUL-1mm",(Užs4!E94/1000)*Užs4!L94,0)+(IF(Užs4!I94="KLIEN-BESIUL-1mm",(Užs4!H94/1000)*Užs4!L94,0)+(IF(Užs4!J94="KLIEN-BESIUL-1mm",(Užs4!H94/1000)*Užs4!L94,0)))))</f>
        <v>0</v>
      </c>
      <c r="AK55" s="315">
        <f>SUM(IF(Užs4!F94="KLIEN-BESIUL-2mm",(Užs4!E94/1000)*Užs4!L94,0)+(IF(Užs4!G94="KLIEN-BESIUL-2mm",(Užs4!E94/1000)*Užs4!L94,0)+(IF(Užs4!I94="KLIEN-BESIUL-2mm",(Užs4!H94/1000)*Užs4!L94,0)+(IF(Užs4!J94="KLIEN-BESIUL-2mm",(Užs4!H94/1000)*Užs4!L94,0)))))</f>
        <v>0</v>
      </c>
      <c r="AL55" s="94">
        <f>SUM(IF(Užs4!F94="NE-PL-PVC-04mm",(Užs4!E94/1000)*Užs4!L94,0)+(IF(Užs4!G94="NE-PL-PVC-04mm",(Užs4!E94/1000)*Užs4!L94,0)+(IF(Užs4!I94="NE-PL-PVC-04mm",(Užs4!H94/1000)*Užs4!L94,0)+(IF(Užs4!J94="NE-PL-PVC-04mm",(Užs4!H94/1000)*Užs4!L94,0)))))</f>
        <v>0</v>
      </c>
      <c r="AM55" s="94">
        <f>SUM(IF(Užs4!F94="NE-PL-PVC-06mm",(Užs4!E94/1000)*Užs4!L94,0)+(IF(Užs4!G94="NE-PL-PVC-06mm",(Užs4!E94/1000)*Užs4!L94,0)+(IF(Užs4!I94="NE-PL-PVC-06mm",(Užs4!H94/1000)*Užs4!L94,0)+(IF(Užs4!J94="NE-PL-PVC-06mm",(Užs4!H94/1000)*Užs4!L94,0)))))</f>
        <v>0</v>
      </c>
      <c r="AN55" s="94">
        <f>SUM(IF(Užs4!F94="NE-PL-PVC-08mm",(Užs4!E94/1000)*Užs4!L94,0)+(IF(Užs4!G94="NE-PL-PVC-08mm",(Užs4!E94/1000)*Užs4!L94,0)+(IF(Užs4!I94="NE-PL-PVC-08mm",(Užs4!H94/1000)*Užs4!L94,0)+(IF(Užs4!J94="NE-PL-PVC-08mm",(Užs4!H94/1000)*Užs4!L94,0)))))</f>
        <v>0</v>
      </c>
      <c r="AO55" s="94">
        <f>SUM(IF(Užs4!F94="NE-PL-PVC-1mm",(Užs4!E94/1000)*Užs4!L94,0)+(IF(Užs4!G94="NE-PL-PVC-1mm",(Užs4!E94/1000)*Užs4!L94,0)+(IF(Užs4!I94="NE-PL-PVC-1mm",(Užs4!H94/1000)*Užs4!L94,0)+(IF(Užs4!J94="NE-PL-PVC-1mm",(Užs4!H94/1000)*Užs4!L94,0)))))</f>
        <v>0</v>
      </c>
      <c r="AP55" s="94">
        <f>SUM(IF(Užs4!F94="NE-PL-PVC-2mm",(Užs4!E94/1000)*Užs4!L94,0)+(IF(Užs4!G94="NE-PL-PVC-2mm",(Užs4!E94/1000)*Užs4!L94,0)+(IF(Užs4!I94="NE-PL-PVC-2mm",(Užs4!H94/1000)*Užs4!L94,0)+(IF(Užs4!J94="NE-PL-PVC-2mm",(Užs4!H94/1000)*Užs4!L94,0)))))</f>
        <v>0</v>
      </c>
      <c r="AQ55" s="94">
        <f>SUM(IF(Užs4!F94="NE-PL-PVC-42/2mm",(Užs4!E94/1000)*Užs4!L94,0)+(IF(Užs4!G94="NE-PL-PVC-42/2mm",(Užs4!E94/1000)*Užs4!L94,0)+(IF(Užs4!I94="NE-PL-PVC-42/2mm",(Užs4!H94/1000)*Užs4!L94,0)+(IF(Užs4!J94="NE-PL-PVC-42/2mm",(Užs4!H94/1000)*Užs4!L94,0)))))</f>
        <v>0</v>
      </c>
      <c r="AR55" s="79"/>
    </row>
    <row r="56" spans="1:44" ht="16.8">
      <c r="A56" s="79"/>
      <c r="B56" s="79"/>
      <c r="C56" s="95"/>
      <c r="D56" s="79"/>
      <c r="E56" s="79"/>
      <c r="F56" s="79"/>
      <c r="G56" s="79"/>
      <c r="H56" s="79"/>
      <c r="I56" s="79"/>
      <c r="J56" s="79"/>
      <c r="K56" s="87">
        <v>55</v>
      </c>
      <c r="L56" s="88">
        <f>Užs4!L95</f>
        <v>0</v>
      </c>
      <c r="M56" s="89">
        <f>(Užs4!E95/1000)*(Užs4!H95/1000)*Užs4!L95</f>
        <v>0</v>
      </c>
      <c r="N56" s="90">
        <f>SUM(IF(Užs4!F95="MEL",(Užs4!E95/1000)*Užs4!L95,0)+(IF(Užs4!G95="MEL",(Užs4!E95/1000)*Užs4!L95,0)+(IF(Užs4!I95="MEL",(Užs4!H95/1000)*Užs4!L95,0)+(IF(Užs4!J95="MEL",(Užs4!H95/1000)*Užs4!L95,0)))))</f>
        <v>0</v>
      </c>
      <c r="O56" s="91">
        <f>SUM(IF(Užs4!F95="MEL-BALTAS",(Užs4!E95/1000)*Užs4!L95,0)+(IF(Užs4!G95="MEL-BALTAS",(Užs4!E95/1000)*Užs4!L95,0)+(IF(Užs4!I95="MEL-BALTAS",(Užs4!H95/1000)*Užs4!L95,0)+(IF(Užs4!J95="MEL-BALTAS",(Užs4!H95/1000)*Užs4!L95,0)))))</f>
        <v>0</v>
      </c>
      <c r="P56" s="91">
        <f>SUM(IF(Užs4!F95="MEL-PILKAS",(Užs4!E95/1000)*Užs4!L95,0)+(IF(Užs4!G95="MEL-PILKAS",(Užs4!E95/1000)*Užs4!L95,0)+(IF(Užs4!I95="MEL-PILKAS",(Užs4!H95/1000)*Užs4!L95,0)+(IF(Užs4!J95="MEL-PILKAS",(Užs4!H95/1000)*Užs4!L95,0)))))</f>
        <v>0</v>
      </c>
      <c r="Q56" s="91">
        <f>SUM(IF(Užs4!F95="MEL-KLIENTO",(Užs4!E95/1000)*Užs4!L95,0)+(IF(Užs4!G95="MEL-KLIENTO",(Užs4!E95/1000)*Užs4!L95,0)+(IF(Užs4!I95="MEL-KLIENTO",(Užs4!H95/1000)*Užs4!L95,0)+(IF(Užs4!J95="MEL-KLIENTO",(Užs4!H95/1000)*Užs4!L95,0)))))</f>
        <v>0</v>
      </c>
      <c r="R56" s="91">
        <f>SUM(IF(Užs4!F95="MEL-NE-PL",(Užs4!E95/1000)*Užs4!L95,0)+(IF(Užs4!G95="MEL-NE-PL",(Užs4!E95/1000)*Užs4!L95,0)+(IF(Užs4!I95="MEL-NE-PL",(Užs4!H95/1000)*Užs4!L95,0)+(IF(Užs4!J95="MEL-NE-PL",(Užs4!H95/1000)*Užs4!L95,0)))))</f>
        <v>0</v>
      </c>
      <c r="S56" s="91">
        <f>SUM(IF(Užs4!F95="MEL-40mm",(Užs4!E95/1000)*Užs4!L95,0)+(IF(Užs4!G95="MEL-40mm",(Užs4!E95/1000)*Užs4!L95,0)+(IF(Užs4!I95="MEL-40mm",(Užs4!H95/1000)*Užs4!L95,0)+(IF(Užs4!J95="MEL-40mm",(Užs4!H95/1000)*Užs4!L95,0)))))</f>
        <v>0</v>
      </c>
      <c r="T56" s="92">
        <f>SUM(IF(Užs4!F95="PVC-04mm",(Užs4!E95/1000)*Užs4!L95,0)+(IF(Užs4!G95="PVC-04mm",(Užs4!E95/1000)*Užs4!L95,0)+(IF(Užs4!I95="PVC-04mm",(Užs4!H95/1000)*Užs4!L95,0)+(IF(Užs4!J95="PVC-04mm",(Užs4!H95/1000)*Užs4!L95,0)))))</f>
        <v>0</v>
      </c>
      <c r="U56" s="92">
        <f>SUM(IF(Užs4!F95="PVC-06mm",(Užs4!E95/1000)*Užs4!L95,0)+(IF(Užs4!G95="PVC-06mm",(Užs4!E95/1000)*Užs4!L95,0)+(IF(Užs4!I95="PVC-06mm",(Užs4!H95/1000)*Užs4!L95,0)+(IF(Užs4!J95="PVC-06mm",(Užs4!H95/1000)*Užs4!L95,0)))))</f>
        <v>0</v>
      </c>
      <c r="V56" s="92">
        <f>SUM(IF(Užs4!F95="PVC-08mm",(Užs4!E95/1000)*Užs4!L95,0)+(IF(Užs4!G95="PVC-08mm",(Užs4!E95/1000)*Užs4!L95,0)+(IF(Užs4!I95="PVC-08mm",(Užs4!H95/1000)*Užs4!L95,0)+(IF(Užs4!J95="PVC-08mm",(Užs4!H95/1000)*Užs4!L95,0)))))</f>
        <v>0</v>
      </c>
      <c r="W56" s="92">
        <f>SUM(IF(Užs4!F95="PVC-1mm",(Užs4!E95/1000)*Užs4!L95,0)+(IF(Užs4!G95="PVC-1mm",(Užs4!E95/1000)*Užs4!L95,0)+(IF(Užs4!I95="PVC-1mm",(Užs4!H95/1000)*Užs4!L95,0)+(IF(Užs4!J95="PVC-1mm",(Užs4!H95/1000)*Užs4!L95,0)))))</f>
        <v>0</v>
      </c>
      <c r="X56" s="92">
        <f>SUM(IF(Užs4!F95="PVC-2mm",(Užs4!E95/1000)*Užs4!L95,0)+(IF(Užs4!G95="PVC-2mm",(Užs4!E95/1000)*Užs4!L95,0)+(IF(Užs4!I95="PVC-2mm",(Užs4!H95/1000)*Užs4!L95,0)+(IF(Užs4!J95="PVC-2mm",(Užs4!H95/1000)*Užs4!L95,0)))))</f>
        <v>0</v>
      </c>
      <c r="Y56" s="92">
        <f>SUM(IF(Užs4!F95="PVC-42/2mm",(Užs4!E95/1000)*Užs4!L95,0)+(IF(Užs4!G95="PVC-42/2mm",(Užs4!E95/1000)*Užs4!L95,0)+(IF(Užs4!I95="PVC-42/2mm",(Užs4!H95/1000)*Užs4!L95,0)+(IF(Užs4!J95="PVC-42/2mm",(Užs4!H95/1000)*Užs4!L95,0)))))</f>
        <v>0</v>
      </c>
      <c r="Z56" s="313">
        <f>SUM(IF(Užs4!F95="BESIULIS-08mm",(Užs4!E95/1000)*Užs4!L95,0)+(IF(Užs4!G95="BESIULIS-08mm",(Užs4!E95/1000)*Užs4!L95,0)+(IF(Užs4!I95="BESIULIS-08mm",(Užs4!H95/1000)*Užs4!L95,0)+(IF(Užs4!J95="BESIULIS-08mm",(Užs4!H95/1000)*Užs4!L95,0)))))</f>
        <v>0</v>
      </c>
      <c r="AA56" s="313">
        <f>SUM(IF(Užs4!F95="BESIULIS-1mm",(Užs4!E95/1000)*Užs4!L95,0)+(IF(Užs4!G95="BESIULIS-1mm",(Užs4!E95/1000)*Užs4!L95,0)+(IF(Užs4!I95="BESIULIS-1mm",(Užs4!H95/1000)*Užs4!L95,0)+(IF(Užs4!J95="BESIULIS-1mm",(Užs4!H95/1000)*Užs4!L95,0)))))</f>
        <v>0</v>
      </c>
      <c r="AB56" s="313">
        <f>SUM(IF(Užs4!F95="BESIULIS-2mm",(Užs4!E95/1000)*Užs4!L95,0)+(IF(Užs4!G95="BESIULIS-2mm",(Užs4!E95/1000)*Užs4!L95,0)+(IF(Užs4!I95="BESIULIS-2mm",(Užs4!H95/1000)*Užs4!L95,0)+(IF(Užs4!J95="BESIULIS-2mm",(Užs4!H95/1000)*Užs4!L95,0)))))</f>
        <v>0</v>
      </c>
      <c r="AC56" s="93">
        <f>SUM(IF(Užs4!F95="KLIEN-PVC-04mm",(Užs4!E95/1000)*Užs4!L95,0)+(IF(Užs4!G95="KLIEN-PVC-04mm",(Užs4!E95/1000)*Užs4!L95,0)+(IF(Užs4!I95="KLIEN-PVC-04mm",(Užs4!H95/1000)*Užs4!L95,0)+(IF(Užs4!J95="KLIEN-PVC-04mm",(Užs4!H95/1000)*Užs4!L95,0)))))</f>
        <v>0</v>
      </c>
      <c r="AD56" s="93">
        <f>SUM(IF(Užs4!F95="KLIEN-PVC-06mm",(Užs4!E95/1000)*Užs4!L95,0)+(IF(Užs4!G95="KLIEN-PVC-06mm",(Užs4!E95/1000)*Užs4!L95,0)+(IF(Užs4!I95="KLIEN-PVC-06mm",(Užs4!H95/1000)*Užs4!L95,0)+(IF(Užs4!J95="KLIEN-PVC-06mm",(Užs4!H95/1000)*Užs4!L95,0)))))</f>
        <v>0</v>
      </c>
      <c r="AE56" s="93">
        <f>SUM(IF(Užs4!F95="KLIEN-PVC-08mm",(Užs4!E95/1000)*Užs4!L95,0)+(IF(Užs4!G95="KLIEN-PVC-08mm",(Užs4!E95/1000)*Užs4!L95,0)+(IF(Užs4!I95="KLIEN-PVC-08mm",(Užs4!H95/1000)*Užs4!L95,0)+(IF(Užs4!J95="KLIEN-PVC-08mm",(Užs4!H95/1000)*Užs4!L95,0)))))</f>
        <v>0</v>
      </c>
      <c r="AF56" s="93">
        <f>SUM(IF(Užs4!F95="KLIEN-PVC-1mm",(Užs4!E95/1000)*Užs4!L95,0)+(IF(Užs4!G95="KLIEN-PVC-1mm",(Užs4!E95/1000)*Užs4!L95,0)+(IF(Užs4!I95="KLIEN-PVC-1mm",(Užs4!H95/1000)*Užs4!L95,0)+(IF(Užs4!J95="KLIEN-PVC-1mm",(Užs4!H95/1000)*Užs4!L95,0)))))</f>
        <v>0</v>
      </c>
      <c r="AG56" s="93">
        <f>SUM(IF(Užs4!F95="KLIEN-PVC-2mm",(Užs4!E95/1000)*Užs4!L95,0)+(IF(Užs4!G95="KLIEN-PVC-2mm",(Užs4!E95/1000)*Užs4!L95,0)+(IF(Užs4!I95="KLIEN-PVC-2mm",(Užs4!H95/1000)*Užs4!L95,0)+(IF(Užs4!J95="KLIEN-PVC-2mm",(Užs4!H95/1000)*Užs4!L95,0)))))</f>
        <v>0</v>
      </c>
      <c r="AH56" s="93">
        <f>SUM(IF(Užs4!F95="KLIEN-PVC-42/2mm",(Užs4!E95/1000)*Užs4!L95,0)+(IF(Užs4!G95="KLIEN-PVC-42/2mm",(Užs4!E95/1000)*Užs4!L95,0)+(IF(Užs4!I95="KLIEN-PVC-42/2mm",(Užs4!H95/1000)*Užs4!L95,0)+(IF(Užs4!J95="KLIEN-PVC-42/2mm",(Užs4!H95/1000)*Užs4!L95,0)))))</f>
        <v>0</v>
      </c>
      <c r="AI56" s="315">
        <f>SUM(IF(Užs4!F95="KLIEN-BESIUL-08mm",(Užs4!E95/1000)*Užs4!L95,0)+(IF(Užs4!G95="KLIEN-BESIUL-08mm",(Užs4!E95/1000)*Užs4!L95,0)+(IF(Užs4!I95="KLIEN-BESIUL-08mm",(Užs4!H95/1000)*Užs4!L95,0)+(IF(Užs4!J95="KLIEN-BESIUL-08mm",(Užs4!H95/1000)*Užs4!L95,0)))))</f>
        <v>0</v>
      </c>
      <c r="AJ56" s="315">
        <f>SUM(IF(Užs4!F95="KLIEN-BESIUL-1mm",(Užs4!E95/1000)*Užs4!L95,0)+(IF(Užs4!G95="KLIEN-BESIUL-1mm",(Užs4!E95/1000)*Užs4!L95,0)+(IF(Užs4!I95="KLIEN-BESIUL-1mm",(Užs4!H95/1000)*Užs4!L95,0)+(IF(Užs4!J95="KLIEN-BESIUL-1mm",(Užs4!H95/1000)*Užs4!L95,0)))))</f>
        <v>0</v>
      </c>
      <c r="AK56" s="315">
        <f>SUM(IF(Užs4!F95="KLIEN-BESIUL-2mm",(Užs4!E95/1000)*Užs4!L95,0)+(IF(Užs4!G95="KLIEN-BESIUL-2mm",(Užs4!E95/1000)*Užs4!L95,0)+(IF(Užs4!I95="KLIEN-BESIUL-2mm",(Užs4!H95/1000)*Užs4!L95,0)+(IF(Užs4!J95="KLIEN-BESIUL-2mm",(Užs4!H95/1000)*Užs4!L95,0)))))</f>
        <v>0</v>
      </c>
      <c r="AL56" s="94">
        <f>SUM(IF(Užs4!F95="NE-PL-PVC-04mm",(Užs4!E95/1000)*Užs4!L95,0)+(IF(Užs4!G95="NE-PL-PVC-04mm",(Užs4!E95/1000)*Užs4!L95,0)+(IF(Užs4!I95="NE-PL-PVC-04mm",(Užs4!H95/1000)*Užs4!L95,0)+(IF(Užs4!J95="NE-PL-PVC-04mm",(Užs4!H95/1000)*Užs4!L95,0)))))</f>
        <v>0</v>
      </c>
      <c r="AM56" s="94">
        <f>SUM(IF(Užs4!F95="NE-PL-PVC-06mm",(Užs4!E95/1000)*Užs4!L95,0)+(IF(Užs4!G95="NE-PL-PVC-06mm",(Užs4!E95/1000)*Užs4!L95,0)+(IF(Užs4!I95="NE-PL-PVC-06mm",(Užs4!H95/1000)*Užs4!L95,0)+(IF(Užs4!J95="NE-PL-PVC-06mm",(Užs4!H95/1000)*Užs4!L95,0)))))</f>
        <v>0</v>
      </c>
      <c r="AN56" s="94">
        <f>SUM(IF(Užs4!F95="NE-PL-PVC-08mm",(Užs4!E95/1000)*Užs4!L95,0)+(IF(Užs4!G95="NE-PL-PVC-08mm",(Užs4!E95/1000)*Užs4!L95,0)+(IF(Užs4!I95="NE-PL-PVC-08mm",(Užs4!H95/1000)*Užs4!L95,0)+(IF(Užs4!J95="NE-PL-PVC-08mm",(Užs4!H95/1000)*Užs4!L95,0)))))</f>
        <v>0</v>
      </c>
      <c r="AO56" s="94">
        <f>SUM(IF(Užs4!F95="NE-PL-PVC-1mm",(Užs4!E95/1000)*Užs4!L95,0)+(IF(Užs4!G95="NE-PL-PVC-1mm",(Užs4!E95/1000)*Užs4!L95,0)+(IF(Užs4!I95="NE-PL-PVC-1mm",(Užs4!H95/1000)*Užs4!L95,0)+(IF(Užs4!J95="NE-PL-PVC-1mm",(Užs4!H95/1000)*Užs4!L95,0)))))</f>
        <v>0</v>
      </c>
      <c r="AP56" s="94">
        <f>SUM(IF(Užs4!F95="NE-PL-PVC-2mm",(Užs4!E95/1000)*Užs4!L95,0)+(IF(Užs4!G95="NE-PL-PVC-2mm",(Užs4!E95/1000)*Užs4!L95,0)+(IF(Užs4!I95="NE-PL-PVC-2mm",(Užs4!H95/1000)*Užs4!L95,0)+(IF(Užs4!J95="NE-PL-PVC-2mm",(Užs4!H95/1000)*Užs4!L95,0)))))</f>
        <v>0</v>
      </c>
      <c r="AQ56" s="94">
        <f>SUM(IF(Užs4!F95="NE-PL-PVC-42/2mm",(Užs4!E95/1000)*Užs4!L95,0)+(IF(Užs4!G95="NE-PL-PVC-42/2mm",(Užs4!E95/1000)*Užs4!L95,0)+(IF(Užs4!I95="NE-PL-PVC-42/2mm",(Užs4!H95/1000)*Užs4!L95,0)+(IF(Užs4!J95="NE-PL-PVC-42/2mm",(Užs4!H95/1000)*Užs4!L95,0)))))</f>
        <v>0</v>
      </c>
      <c r="AR56" s="79"/>
    </row>
    <row r="57" spans="1:44" ht="16.8">
      <c r="A57" s="79"/>
      <c r="B57" s="79"/>
      <c r="C57" s="95"/>
      <c r="D57" s="79"/>
      <c r="E57" s="79"/>
      <c r="F57" s="79"/>
      <c r="G57" s="79"/>
      <c r="H57" s="79"/>
      <c r="I57" s="79"/>
      <c r="J57" s="79"/>
      <c r="K57" s="87">
        <v>56</v>
      </c>
      <c r="L57" s="88">
        <f>Užs4!L96</f>
        <v>0</v>
      </c>
      <c r="M57" s="89">
        <f>(Užs4!E96/1000)*(Užs4!H96/1000)*Užs4!L96</f>
        <v>0</v>
      </c>
      <c r="N57" s="90">
        <f>SUM(IF(Užs4!F96="MEL",(Užs4!E96/1000)*Užs4!L96,0)+(IF(Užs4!G96="MEL",(Užs4!E96/1000)*Užs4!L96,0)+(IF(Užs4!I96="MEL",(Užs4!H96/1000)*Užs4!L96,0)+(IF(Užs4!J96="MEL",(Užs4!H96/1000)*Užs4!L96,0)))))</f>
        <v>0</v>
      </c>
      <c r="O57" s="91">
        <f>SUM(IF(Užs4!F96="MEL-BALTAS",(Užs4!E96/1000)*Užs4!L96,0)+(IF(Užs4!G96="MEL-BALTAS",(Užs4!E96/1000)*Užs4!L96,0)+(IF(Užs4!I96="MEL-BALTAS",(Užs4!H96/1000)*Užs4!L96,0)+(IF(Užs4!J96="MEL-BALTAS",(Užs4!H96/1000)*Užs4!L96,0)))))</f>
        <v>0</v>
      </c>
      <c r="P57" s="91">
        <f>SUM(IF(Užs4!F96="MEL-PILKAS",(Užs4!E96/1000)*Užs4!L96,0)+(IF(Užs4!G96="MEL-PILKAS",(Užs4!E96/1000)*Užs4!L96,0)+(IF(Užs4!I96="MEL-PILKAS",(Užs4!H96/1000)*Užs4!L96,0)+(IF(Užs4!J96="MEL-PILKAS",(Užs4!H96/1000)*Užs4!L96,0)))))</f>
        <v>0</v>
      </c>
      <c r="Q57" s="91">
        <f>SUM(IF(Užs4!F96="MEL-KLIENTO",(Užs4!E96/1000)*Užs4!L96,0)+(IF(Užs4!G96="MEL-KLIENTO",(Užs4!E96/1000)*Užs4!L96,0)+(IF(Užs4!I96="MEL-KLIENTO",(Užs4!H96/1000)*Užs4!L96,0)+(IF(Užs4!J96="MEL-KLIENTO",(Užs4!H96/1000)*Užs4!L96,0)))))</f>
        <v>0</v>
      </c>
      <c r="R57" s="91">
        <f>SUM(IF(Užs4!F96="MEL-NE-PL",(Užs4!E96/1000)*Užs4!L96,0)+(IF(Užs4!G96="MEL-NE-PL",(Užs4!E96/1000)*Užs4!L96,0)+(IF(Užs4!I96="MEL-NE-PL",(Užs4!H96/1000)*Užs4!L96,0)+(IF(Užs4!J96="MEL-NE-PL",(Užs4!H96/1000)*Užs4!L96,0)))))</f>
        <v>0</v>
      </c>
      <c r="S57" s="91">
        <f>SUM(IF(Užs4!F96="MEL-40mm",(Užs4!E96/1000)*Užs4!L96,0)+(IF(Užs4!G96="MEL-40mm",(Užs4!E96/1000)*Užs4!L96,0)+(IF(Užs4!I96="MEL-40mm",(Užs4!H96/1000)*Užs4!L96,0)+(IF(Užs4!J96="MEL-40mm",(Užs4!H96/1000)*Užs4!L96,0)))))</f>
        <v>0</v>
      </c>
      <c r="T57" s="92">
        <f>SUM(IF(Užs4!F96="PVC-04mm",(Užs4!E96/1000)*Užs4!L96,0)+(IF(Užs4!G96="PVC-04mm",(Užs4!E96/1000)*Užs4!L96,0)+(IF(Užs4!I96="PVC-04mm",(Užs4!H96/1000)*Užs4!L96,0)+(IF(Užs4!J96="PVC-04mm",(Užs4!H96/1000)*Užs4!L96,0)))))</f>
        <v>0</v>
      </c>
      <c r="U57" s="92">
        <f>SUM(IF(Užs4!F96="PVC-06mm",(Užs4!E96/1000)*Užs4!L96,0)+(IF(Užs4!G96="PVC-06mm",(Užs4!E96/1000)*Užs4!L96,0)+(IF(Užs4!I96="PVC-06mm",(Užs4!H96/1000)*Užs4!L96,0)+(IF(Užs4!J96="PVC-06mm",(Užs4!H96/1000)*Užs4!L96,0)))))</f>
        <v>0</v>
      </c>
      <c r="V57" s="92">
        <f>SUM(IF(Užs4!F96="PVC-08mm",(Užs4!E96/1000)*Užs4!L96,0)+(IF(Užs4!G96="PVC-08mm",(Užs4!E96/1000)*Užs4!L96,0)+(IF(Užs4!I96="PVC-08mm",(Užs4!H96/1000)*Užs4!L96,0)+(IF(Užs4!J96="PVC-08mm",(Užs4!H96/1000)*Užs4!L96,0)))))</f>
        <v>0</v>
      </c>
      <c r="W57" s="92">
        <f>SUM(IF(Užs4!F96="PVC-1mm",(Užs4!E96/1000)*Užs4!L96,0)+(IF(Užs4!G96="PVC-1mm",(Užs4!E96/1000)*Užs4!L96,0)+(IF(Užs4!I96="PVC-1mm",(Užs4!H96/1000)*Užs4!L96,0)+(IF(Užs4!J96="PVC-1mm",(Užs4!H96/1000)*Užs4!L96,0)))))</f>
        <v>0</v>
      </c>
      <c r="X57" s="92">
        <f>SUM(IF(Užs4!F96="PVC-2mm",(Užs4!E96/1000)*Užs4!L96,0)+(IF(Užs4!G96="PVC-2mm",(Užs4!E96/1000)*Užs4!L96,0)+(IF(Užs4!I96="PVC-2mm",(Užs4!H96/1000)*Užs4!L96,0)+(IF(Užs4!J96="PVC-2mm",(Užs4!H96/1000)*Užs4!L96,0)))))</f>
        <v>0</v>
      </c>
      <c r="Y57" s="92">
        <f>SUM(IF(Užs4!F96="PVC-42/2mm",(Užs4!E96/1000)*Užs4!L96,0)+(IF(Užs4!G96="PVC-42/2mm",(Užs4!E96/1000)*Užs4!L96,0)+(IF(Užs4!I96="PVC-42/2mm",(Užs4!H96/1000)*Užs4!L96,0)+(IF(Užs4!J96="PVC-42/2mm",(Užs4!H96/1000)*Užs4!L96,0)))))</f>
        <v>0</v>
      </c>
      <c r="Z57" s="313">
        <f>SUM(IF(Užs4!F96="BESIULIS-08mm",(Užs4!E96/1000)*Užs4!L96,0)+(IF(Užs4!G96="BESIULIS-08mm",(Užs4!E96/1000)*Užs4!L96,0)+(IF(Užs4!I96="BESIULIS-08mm",(Užs4!H96/1000)*Užs4!L96,0)+(IF(Užs4!J96="BESIULIS-08mm",(Užs4!H96/1000)*Užs4!L96,0)))))</f>
        <v>0</v>
      </c>
      <c r="AA57" s="313">
        <f>SUM(IF(Užs4!F96="BESIULIS-1mm",(Užs4!E96/1000)*Užs4!L96,0)+(IF(Užs4!G96="BESIULIS-1mm",(Užs4!E96/1000)*Užs4!L96,0)+(IF(Užs4!I96="BESIULIS-1mm",(Užs4!H96/1000)*Užs4!L96,0)+(IF(Užs4!J96="BESIULIS-1mm",(Užs4!H96/1000)*Užs4!L96,0)))))</f>
        <v>0</v>
      </c>
      <c r="AB57" s="313">
        <f>SUM(IF(Užs4!F96="BESIULIS-2mm",(Užs4!E96/1000)*Užs4!L96,0)+(IF(Užs4!G96="BESIULIS-2mm",(Užs4!E96/1000)*Užs4!L96,0)+(IF(Užs4!I96="BESIULIS-2mm",(Užs4!H96/1000)*Užs4!L96,0)+(IF(Užs4!J96="BESIULIS-2mm",(Užs4!H96/1000)*Užs4!L96,0)))))</f>
        <v>0</v>
      </c>
      <c r="AC57" s="93">
        <f>SUM(IF(Užs4!F96="KLIEN-PVC-04mm",(Užs4!E96/1000)*Užs4!L96,0)+(IF(Užs4!G96="KLIEN-PVC-04mm",(Užs4!E96/1000)*Užs4!L96,0)+(IF(Užs4!I96="KLIEN-PVC-04mm",(Užs4!H96/1000)*Užs4!L96,0)+(IF(Užs4!J96="KLIEN-PVC-04mm",(Užs4!H96/1000)*Užs4!L96,0)))))</f>
        <v>0</v>
      </c>
      <c r="AD57" s="93">
        <f>SUM(IF(Užs4!F96="KLIEN-PVC-06mm",(Užs4!E96/1000)*Užs4!L96,0)+(IF(Užs4!G96="KLIEN-PVC-06mm",(Užs4!E96/1000)*Užs4!L96,0)+(IF(Užs4!I96="KLIEN-PVC-06mm",(Užs4!H96/1000)*Užs4!L96,0)+(IF(Užs4!J96="KLIEN-PVC-06mm",(Užs4!H96/1000)*Užs4!L96,0)))))</f>
        <v>0</v>
      </c>
      <c r="AE57" s="93">
        <f>SUM(IF(Užs4!F96="KLIEN-PVC-08mm",(Užs4!E96/1000)*Užs4!L96,0)+(IF(Užs4!G96="KLIEN-PVC-08mm",(Užs4!E96/1000)*Užs4!L96,0)+(IF(Užs4!I96="KLIEN-PVC-08mm",(Užs4!H96/1000)*Užs4!L96,0)+(IF(Užs4!J96="KLIEN-PVC-08mm",(Užs4!H96/1000)*Užs4!L96,0)))))</f>
        <v>0</v>
      </c>
      <c r="AF57" s="93">
        <f>SUM(IF(Užs4!F96="KLIEN-PVC-1mm",(Užs4!E96/1000)*Užs4!L96,0)+(IF(Užs4!G96="KLIEN-PVC-1mm",(Užs4!E96/1000)*Užs4!L96,0)+(IF(Užs4!I96="KLIEN-PVC-1mm",(Užs4!H96/1000)*Užs4!L96,0)+(IF(Užs4!J96="KLIEN-PVC-1mm",(Užs4!H96/1000)*Užs4!L96,0)))))</f>
        <v>0</v>
      </c>
      <c r="AG57" s="93">
        <f>SUM(IF(Užs4!F96="KLIEN-PVC-2mm",(Užs4!E96/1000)*Užs4!L96,0)+(IF(Užs4!G96="KLIEN-PVC-2mm",(Užs4!E96/1000)*Užs4!L96,0)+(IF(Užs4!I96="KLIEN-PVC-2mm",(Užs4!H96/1000)*Užs4!L96,0)+(IF(Užs4!J96="KLIEN-PVC-2mm",(Užs4!H96/1000)*Užs4!L96,0)))))</f>
        <v>0</v>
      </c>
      <c r="AH57" s="93">
        <f>SUM(IF(Užs4!F96="KLIEN-PVC-42/2mm",(Užs4!E96/1000)*Užs4!L96,0)+(IF(Užs4!G96="KLIEN-PVC-42/2mm",(Užs4!E96/1000)*Užs4!L96,0)+(IF(Užs4!I96="KLIEN-PVC-42/2mm",(Užs4!H96/1000)*Užs4!L96,0)+(IF(Užs4!J96="KLIEN-PVC-42/2mm",(Užs4!H96/1000)*Užs4!L96,0)))))</f>
        <v>0</v>
      </c>
      <c r="AI57" s="315">
        <f>SUM(IF(Užs4!F96="KLIEN-BESIUL-08mm",(Užs4!E96/1000)*Užs4!L96,0)+(IF(Užs4!G96="KLIEN-BESIUL-08mm",(Užs4!E96/1000)*Užs4!L96,0)+(IF(Užs4!I96="KLIEN-BESIUL-08mm",(Užs4!H96/1000)*Užs4!L96,0)+(IF(Užs4!J96="KLIEN-BESIUL-08mm",(Užs4!H96/1000)*Užs4!L96,0)))))</f>
        <v>0</v>
      </c>
      <c r="AJ57" s="315">
        <f>SUM(IF(Užs4!F96="KLIEN-BESIUL-1mm",(Užs4!E96/1000)*Užs4!L96,0)+(IF(Užs4!G96="KLIEN-BESIUL-1mm",(Užs4!E96/1000)*Užs4!L96,0)+(IF(Užs4!I96="KLIEN-BESIUL-1mm",(Užs4!H96/1000)*Užs4!L96,0)+(IF(Užs4!J96="KLIEN-BESIUL-1mm",(Užs4!H96/1000)*Užs4!L96,0)))))</f>
        <v>0</v>
      </c>
      <c r="AK57" s="315">
        <f>SUM(IF(Užs4!F96="KLIEN-BESIUL-2mm",(Užs4!E96/1000)*Užs4!L96,0)+(IF(Užs4!G96="KLIEN-BESIUL-2mm",(Užs4!E96/1000)*Užs4!L96,0)+(IF(Užs4!I96="KLIEN-BESIUL-2mm",(Užs4!H96/1000)*Užs4!L96,0)+(IF(Užs4!J96="KLIEN-BESIUL-2mm",(Užs4!H96/1000)*Užs4!L96,0)))))</f>
        <v>0</v>
      </c>
      <c r="AL57" s="94">
        <f>SUM(IF(Užs4!F96="NE-PL-PVC-04mm",(Užs4!E96/1000)*Užs4!L96,0)+(IF(Užs4!G96="NE-PL-PVC-04mm",(Užs4!E96/1000)*Užs4!L96,0)+(IF(Užs4!I96="NE-PL-PVC-04mm",(Užs4!H96/1000)*Užs4!L96,0)+(IF(Užs4!J96="NE-PL-PVC-04mm",(Užs4!H96/1000)*Užs4!L96,0)))))</f>
        <v>0</v>
      </c>
      <c r="AM57" s="94">
        <f>SUM(IF(Užs4!F96="NE-PL-PVC-06mm",(Užs4!E96/1000)*Užs4!L96,0)+(IF(Užs4!G96="NE-PL-PVC-06mm",(Užs4!E96/1000)*Užs4!L96,0)+(IF(Užs4!I96="NE-PL-PVC-06mm",(Užs4!H96/1000)*Užs4!L96,0)+(IF(Užs4!J96="NE-PL-PVC-06mm",(Užs4!H96/1000)*Užs4!L96,0)))))</f>
        <v>0</v>
      </c>
      <c r="AN57" s="94">
        <f>SUM(IF(Užs4!F96="NE-PL-PVC-08mm",(Užs4!E96/1000)*Užs4!L96,0)+(IF(Užs4!G96="NE-PL-PVC-08mm",(Užs4!E96/1000)*Užs4!L96,0)+(IF(Užs4!I96="NE-PL-PVC-08mm",(Užs4!H96/1000)*Užs4!L96,0)+(IF(Užs4!J96="NE-PL-PVC-08mm",(Užs4!H96/1000)*Užs4!L96,0)))))</f>
        <v>0</v>
      </c>
      <c r="AO57" s="94">
        <f>SUM(IF(Užs4!F96="NE-PL-PVC-1mm",(Užs4!E96/1000)*Užs4!L96,0)+(IF(Užs4!G96="NE-PL-PVC-1mm",(Užs4!E96/1000)*Užs4!L96,0)+(IF(Užs4!I96="NE-PL-PVC-1mm",(Užs4!H96/1000)*Užs4!L96,0)+(IF(Užs4!J96="NE-PL-PVC-1mm",(Užs4!H96/1000)*Užs4!L96,0)))))</f>
        <v>0</v>
      </c>
      <c r="AP57" s="94">
        <f>SUM(IF(Užs4!F96="NE-PL-PVC-2mm",(Užs4!E96/1000)*Užs4!L96,0)+(IF(Užs4!G96="NE-PL-PVC-2mm",(Užs4!E96/1000)*Užs4!L96,0)+(IF(Užs4!I96="NE-PL-PVC-2mm",(Užs4!H96/1000)*Užs4!L96,0)+(IF(Užs4!J96="NE-PL-PVC-2mm",(Užs4!H96/1000)*Užs4!L96,0)))))</f>
        <v>0</v>
      </c>
      <c r="AQ57" s="94">
        <f>SUM(IF(Užs4!F96="NE-PL-PVC-42/2mm",(Užs4!E96/1000)*Užs4!L96,0)+(IF(Užs4!G96="NE-PL-PVC-42/2mm",(Užs4!E96/1000)*Užs4!L96,0)+(IF(Užs4!I96="NE-PL-PVC-42/2mm",(Užs4!H96/1000)*Užs4!L96,0)+(IF(Užs4!J96="NE-PL-PVC-42/2mm",(Užs4!H96/1000)*Užs4!L96,0)))))</f>
        <v>0</v>
      </c>
      <c r="AR57" s="79"/>
    </row>
    <row r="58" spans="1:44" ht="16.8">
      <c r="A58" s="79"/>
      <c r="B58" s="79"/>
      <c r="C58" s="95"/>
      <c r="D58" s="79"/>
      <c r="E58" s="79"/>
      <c r="F58" s="79"/>
      <c r="G58" s="79"/>
      <c r="H58" s="79"/>
      <c r="I58" s="79"/>
      <c r="J58" s="79"/>
      <c r="K58" s="87">
        <v>57</v>
      </c>
      <c r="L58" s="88">
        <f>Užs4!L97</f>
        <v>0</v>
      </c>
      <c r="M58" s="89">
        <f>(Užs4!E97/1000)*(Užs4!H97/1000)*Užs4!L97</f>
        <v>0</v>
      </c>
      <c r="N58" s="90">
        <f>SUM(IF(Užs4!F97="MEL",(Užs4!E97/1000)*Užs4!L97,0)+(IF(Užs4!G97="MEL",(Užs4!E97/1000)*Užs4!L97,0)+(IF(Užs4!I97="MEL",(Užs4!H97/1000)*Užs4!L97,0)+(IF(Užs4!J97="MEL",(Užs4!H97/1000)*Užs4!L97,0)))))</f>
        <v>0</v>
      </c>
      <c r="O58" s="91">
        <f>SUM(IF(Užs4!F97="MEL-BALTAS",(Užs4!E97/1000)*Užs4!L97,0)+(IF(Užs4!G97="MEL-BALTAS",(Užs4!E97/1000)*Užs4!L97,0)+(IF(Užs4!I97="MEL-BALTAS",(Užs4!H97/1000)*Užs4!L97,0)+(IF(Užs4!J97="MEL-BALTAS",(Užs4!H97/1000)*Užs4!L97,0)))))</f>
        <v>0</v>
      </c>
      <c r="P58" s="91">
        <f>SUM(IF(Užs4!F97="MEL-PILKAS",(Užs4!E97/1000)*Užs4!L97,0)+(IF(Užs4!G97="MEL-PILKAS",(Užs4!E97/1000)*Užs4!L97,0)+(IF(Užs4!I97="MEL-PILKAS",(Užs4!H97/1000)*Užs4!L97,0)+(IF(Užs4!J97="MEL-PILKAS",(Užs4!H97/1000)*Užs4!L97,0)))))</f>
        <v>0</v>
      </c>
      <c r="Q58" s="91">
        <f>SUM(IF(Užs4!F97="MEL-KLIENTO",(Užs4!E97/1000)*Užs4!L97,0)+(IF(Užs4!G97="MEL-KLIENTO",(Užs4!E97/1000)*Užs4!L97,0)+(IF(Užs4!I97="MEL-KLIENTO",(Užs4!H97/1000)*Užs4!L97,0)+(IF(Užs4!J97="MEL-KLIENTO",(Užs4!H97/1000)*Užs4!L97,0)))))</f>
        <v>0</v>
      </c>
      <c r="R58" s="91">
        <f>SUM(IF(Užs4!F97="MEL-NE-PL",(Užs4!E97/1000)*Užs4!L97,0)+(IF(Užs4!G97="MEL-NE-PL",(Užs4!E97/1000)*Užs4!L97,0)+(IF(Užs4!I97="MEL-NE-PL",(Užs4!H97/1000)*Užs4!L97,0)+(IF(Užs4!J97="MEL-NE-PL",(Užs4!H97/1000)*Užs4!L97,0)))))</f>
        <v>0</v>
      </c>
      <c r="S58" s="91">
        <f>SUM(IF(Užs4!F97="MEL-40mm",(Užs4!E97/1000)*Užs4!L97,0)+(IF(Užs4!G97="MEL-40mm",(Užs4!E97/1000)*Užs4!L97,0)+(IF(Užs4!I97="MEL-40mm",(Užs4!H97/1000)*Užs4!L97,0)+(IF(Užs4!J97="MEL-40mm",(Užs4!H97/1000)*Užs4!L97,0)))))</f>
        <v>0</v>
      </c>
      <c r="T58" s="92">
        <f>SUM(IF(Užs4!F97="PVC-04mm",(Užs4!E97/1000)*Užs4!L97,0)+(IF(Užs4!G97="PVC-04mm",(Užs4!E97/1000)*Užs4!L97,0)+(IF(Užs4!I97="PVC-04mm",(Užs4!H97/1000)*Užs4!L97,0)+(IF(Užs4!J97="PVC-04mm",(Užs4!H97/1000)*Užs4!L97,0)))))</f>
        <v>0</v>
      </c>
      <c r="U58" s="92">
        <f>SUM(IF(Užs4!F97="PVC-06mm",(Užs4!E97/1000)*Užs4!L97,0)+(IF(Užs4!G97="PVC-06mm",(Užs4!E97/1000)*Užs4!L97,0)+(IF(Užs4!I97="PVC-06mm",(Užs4!H97/1000)*Užs4!L97,0)+(IF(Užs4!J97="PVC-06mm",(Užs4!H97/1000)*Užs4!L97,0)))))</f>
        <v>0</v>
      </c>
      <c r="V58" s="92">
        <f>SUM(IF(Užs4!F97="PVC-08mm",(Užs4!E97/1000)*Užs4!L97,0)+(IF(Užs4!G97="PVC-08mm",(Užs4!E97/1000)*Užs4!L97,0)+(IF(Užs4!I97="PVC-08mm",(Užs4!H97/1000)*Užs4!L97,0)+(IF(Užs4!J97="PVC-08mm",(Užs4!H97/1000)*Užs4!L97,0)))))</f>
        <v>0</v>
      </c>
      <c r="W58" s="92">
        <f>SUM(IF(Užs4!F97="PVC-1mm",(Užs4!E97/1000)*Užs4!L97,0)+(IF(Užs4!G97="PVC-1mm",(Užs4!E97/1000)*Užs4!L97,0)+(IF(Užs4!I97="PVC-1mm",(Užs4!H97/1000)*Užs4!L97,0)+(IF(Užs4!J97="PVC-1mm",(Užs4!H97/1000)*Užs4!L97,0)))))</f>
        <v>0</v>
      </c>
      <c r="X58" s="92">
        <f>SUM(IF(Užs4!F97="PVC-2mm",(Užs4!E97/1000)*Užs4!L97,0)+(IF(Užs4!G97="PVC-2mm",(Užs4!E97/1000)*Užs4!L97,0)+(IF(Užs4!I97="PVC-2mm",(Užs4!H97/1000)*Užs4!L97,0)+(IF(Užs4!J97="PVC-2mm",(Užs4!H97/1000)*Užs4!L97,0)))))</f>
        <v>0</v>
      </c>
      <c r="Y58" s="92">
        <f>SUM(IF(Užs4!F97="PVC-42/2mm",(Užs4!E97/1000)*Užs4!L97,0)+(IF(Užs4!G97="PVC-42/2mm",(Užs4!E97/1000)*Užs4!L97,0)+(IF(Užs4!I97="PVC-42/2mm",(Užs4!H97/1000)*Užs4!L97,0)+(IF(Užs4!J97="PVC-42/2mm",(Užs4!H97/1000)*Užs4!L97,0)))))</f>
        <v>0</v>
      </c>
      <c r="Z58" s="313">
        <f>SUM(IF(Užs4!F97="BESIULIS-08mm",(Užs4!E97/1000)*Užs4!L97,0)+(IF(Užs4!G97="BESIULIS-08mm",(Užs4!E97/1000)*Užs4!L97,0)+(IF(Užs4!I97="BESIULIS-08mm",(Užs4!H97/1000)*Užs4!L97,0)+(IF(Užs4!J97="BESIULIS-08mm",(Užs4!H97/1000)*Užs4!L97,0)))))</f>
        <v>0</v>
      </c>
      <c r="AA58" s="313">
        <f>SUM(IF(Užs4!F97="BESIULIS-1mm",(Užs4!E97/1000)*Užs4!L97,0)+(IF(Užs4!G97="BESIULIS-1mm",(Užs4!E97/1000)*Užs4!L97,0)+(IF(Užs4!I97="BESIULIS-1mm",(Užs4!H97/1000)*Užs4!L97,0)+(IF(Užs4!J97="BESIULIS-1mm",(Užs4!H97/1000)*Užs4!L97,0)))))</f>
        <v>0</v>
      </c>
      <c r="AB58" s="313">
        <f>SUM(IF(Užs4!F97="BESIULIS-2mm",(Užs4!E97/1000)*Užs4!L97,0)+(IF(Užs4!G97="BESIULIS-2mm",(Užs4!E97/1000)*Užs4!L97,0)+(IF(Užs4!I97="BESIULIS-2mm",(Užs4!H97/1000)*Užs4!L97,0)+(IF(Užs4!J97="BESIULIS-2mm",(Užs4!H97/1000)*Užs4!L97,0)))))</f>
        <v>0</v>
      </c>
      <c r="AC58" s="93">
        <f>SUM(IF(Užs4!F97="KLIEN-PVC-04mm",(Užs4!E97/1000)*Užs4!L97,0)+(IF(Užs4!G97="KLIEN-PVC-04mm",(Užs4!E97/1000)*Užs4!L97,0)+(IF(Užs4!I97="KLIEN-PVC-04mm",(Užs4!H97/1000)*Užs4!L97,0)+(IF(Užs4!J97="KLIEN-PVC-04mm",(Užs4!H97/1000)*Užs4!L97,0)))))</f>
        <v>0</v>
      </c>
      <c r="AD58" s="93">
        <f>SUM(IF(Užs4!F97="KLIEN-PVC-06mm",(Užs4!E97/1000)*Užs4!L97,0)+(IF(Užs4!G97="KLIEN-PVC-06mm",(Užs4!E97/1000)*Užs4!L97,0)+(IF(Užs4!I97="KLIEN-PVC-06mm",(Užs4!H97/1000)*Užs4!L97,0)+(IF(Užs4!J97="KLIEN-PVC-06mm",(Užs4!H97/1000)*Užs4!L97,0)))))</f>
        <v>0</v>
      </c>
      <c r="AE58" s="93">
        <f>SUM(IF(Užs4!F97="KLIEN-PVC-08mm",(Užs4!E97/1000)*Užs4!L97,0)+(IF(Užs4!G97="KLIEN-PVC-08mm",(Užs4!E97/1000)*Užs4!L97,0)+(IF(Užs4!I97="KLIEN-PVC-08mm",(Užs4!H97/1000)*Užs4!L97,0)+(IF(Užs4!J97="KLIEN-PVC-08mm",(Užs4!H97/1000)*Užs4!L97,0)))))</f>
        <v>0</v>
      </c>
      <c r="AF58" s="93">
        <f>SUM(IF(Užs4!F97="KLIEN-PVC-1mm",(Užs4!E97/1000)*Užs4!L97,0)+(IF(Užs4!G97="KLIEN-PVC-1mm",(Užs4!E97/1000)*Užs4!L97,0)+(IF(Užs4!I97="KLIEN-PVC-1mm",(Užs4!H97/1000)*Užs4!L97,0)+(IF(Užs4!J97="KLIEN-PVC-1mm",(Užs4!H97/1000)*Užs4!L97,0)))))</f>
        <v>0</v>
      </c>
      <c r="AG58" s="93">
        <f>SUM(IF(Užs4!F97="KLIEN-PVC-2mm",(Užs4!E97/1000)*Užs4!L97,0)+(IF(Užs4!G97="KLIEN-PVC-2mm",(Užs4!E97/1000)*Užs4!L97,0)+(IF(Užs4!I97="KLIEN-PVC-2mm",(Užs4!H97/1000)*Užs4!L97,0)+(IF(Užs4!J97="KLIEN-PVC-2mm",(Užs4!H97/1000)*Užs4!L97,0)))))</f>
        <v>0</v>
      </c>
      <c r="AH58" s="93">
        <f>SUM(IF(Užs4!F97="KLIEN-PVC-42/2mm",(Užs4!E97/1000)*Užs4!L97,0)+(IF(Užs4!G97="KLIEN-PVC-42/2mm",(Užs4!E97/1000)*Užs4!L97,0)+(IF(Užs4!I97="KLIEN-PVC-42/2mm",(Užs4!H97/1000)*Užs4!L97,0)+(IF(Užs4!J97="KLIEN-PVC-42/2mm",(Užs4!H97/1000)*Užs4!L97,0)))))</f>
        <v>0</v>
      </c>
      <c r="AI58" s="315">
        <f>SUM(IF(Užs4!F97="KLIEN-BESIUL-08mm",(Užs4!E97/1000)*Užs4!L97,0)+(IF(Užs4!G97="KLIEN-BESIUL-08mm",(Užs4!E97/1000)*Užs4!L97,0)+(IF(Užs4!I97="KLIEN-BESIUL-08mm",(Užs4!H97/1000)*Užs4!L97,0)+(IF(Užs4!J97="KLIEN-BESIUL-08mm",(Užs4!H97/1000)*Užs4!L97,0)))))</f>
        <v>0</v>
      </c>
      <c r="AJ58" s="315">
        <f>SUM(IF(Užs4!F97="KLIEN-BESIUL-1mm",(Užs4!E97/1000)*Užs4!L97,0)+(IF(Užs4!G97="KLIEN-BESIUL-1mm",(Užs4!E97/1000)*Užs4!L97,0)+(IF(Užs4!I97="KLIEN-BESIUL-1mm",(Užs4!H97/1000)*Užs4!L97,0)+(IF(Užs4!J97="KLIEN-BESIUL-1mm",(Užs4!H97/1000)*Užs4!L97,0)))))</f>
        <v>0</v>
      </c>
      <c r="AK58" s="315">
        <f>SUM(IF(Užs4!F97="KLIEN-BESIUL-2mm",(Užs4!E97/1000)*Užs4!L97,0)+(IF(Užs4!G97="KLIEN-BESIUL-2mm",(Užs4!E97/1000)*Užs4!L97,0)+(IF(Užs4!I97="KLIEN-BESIUL-2mm",(Užs4!H97/1000)*Užs4!L97,0)+(IF(Užs4!J97="KLIEN-BESIUL-2mm",(Užs4!H97/1000)*Užs4!L97,0)))))</f>
        <v>0</v>
      </c>
      <c r="AL58" s="94">
        <f>SUM(IF(Užs4!F97="NE-PL-PVC-04mm",(Užs4!E97/1000)*Užs4!L97,0)+(IF(Užs4!G97="NE-PL-PVC-04mm",(Užs4!E97/1000)*Užs4!L97,0)+(IF(Užs4!I97="NE-PL-PVC-04mm",(Užs4!H97/1000)*Užs4!L97,0)+(IF(Užs4!J97="NE-PL-PVC-04mm",(Užs4!H97/1000)*Užs4!L97,0)))))</f>
        <v>0</v>
      </c>
      <c r="AM58" s="94">
        <f>SUM(IF(Užs4!F97="NE-PL-PVC-06mm",(Užs4!E97/1000)*Užs4!L97,0)+(IF(Užs4!G97="NE-PL-PVC-06mm",(Užs4!E97/1000)*Užs4!L97,0)+(IF(Užs4!I97="NE-PL-PVC-06mm",(Užs4!H97/1000)*Užs4!L97,0)+(IF(Užs4!J97="NE-PL-PVC-06mm",(Užs4!H97/1000)*Užs4!L97,0)))))</f>
        <v>0</v>
      </c>
      <c r="AN58" s="94">
        <f>SUM(IF(Užs4!F97="NE-PL-PVC-08mm",(Užs4!E97/1000)*Užs4!L97,0)+(IF(Užs4!G97="NE-PL-PVC-08mm",(Užs4!E97/1000)*Užs4!L97,0)+(IF(Užs4!I97="NE-PL-PVC-08mm",(Užs4!H97/1000)*Užs4!L97,0)+(IF(Užs4!J97="NE-PL-PVC-08mm",(Užs4!H97/1000)*Užs4!L97,0)))))</f>
        <v>0</v>
      </c>
      <c r="AO58" s="94">
        <f>SUM(IF(Užs4!F97="NE-PL-PVC-1mm",(Užs4!E97/1000)*Užs4!L97,0)+(IF(Užs4!G97="NE-PL-PVC-1mm",(Užs4!E97/1000)*Užs4!L97,0)+(IF(Užs4!I97="NE-PL-PVC-1mm",(Užs4!H97/1000)*Užs4!L97,0)+(IF(Užs4!J97="NE-PL-PVC-1mm",(Užs4!H97/1000)*Užs4!L97,0)))))</f>
        <v>0</v>
      </c>
      <c r="AP58" s="94">
        <f>SUM(IF(Užs4!F97="NE-PL-PVC-2mm",(Užs4!E97/1000)*Užs4!L97,0)+(IF(Užs4!G97="NE-PL-PVC-2mm",(Užs4!E97/1000)*Užs4!L97,0)+(IF(Užs4!I97="NE-PL-PVC-2mm",(Užs4!H97/1000)*Užs4!L97,0)+(IF(Užs4!J97="NE-PL-PVC-2mm",(Užs4!H97/1000)*Užs4!L97,0)))))</f>
        <v>0</v>
      </c>
      <c r="AQ58" s="94">
        <f>SUM(IF(Užs4!F97="NE-PL-PVC-42/2mm",(Užs4!E97/1000)*Užs4!L97,0)+(IF(Užs4!G97="NE-PL-PVC-42/2mm",(Užs4!E97/1000)*Užs4!L97,0)+(IF(Užs4!I97="NE-PL-PVC-42/2mm",(Užs4!H97/1000)*Užs4!L97,0)+(IF(Užs4!J97="NE-PL-PVC-42/2mm",(Užs4!H97/1000)*Užs4!L97,0)))))</f>
        <v>0</v>
      </c>
      <c r="AR58" s="79"/>
    </row>
    <row r="59" spans="1:44" ht="16.8">
      <c r="A59" s="79"/>
      <c r="B59" s="79"/>
      <c r="C59" s="95"/>
      <c r="D59" s="79"/>
      <c r="E59" s="79"/>
      <c r="F59" s="79"/>
      <c r="G59" s="79"/>
      <c r="H59" s="79"/>
      <c r="I59" s="79"/>
      <c r="J59" s="79"/>
      <c r="K59" s="87">
        <v>58</v>
      </c>
      <c r="L59" s="88">
        <f>Užs4!L98</f>
        <v>0</v>
      </c>
      <c r="M59" s="89">
        <f>(Užs4!E98/1000)*(Užs4!H98/1000)*Užs4!L98</f>
        <v>0</v>
      </c>
      <c r="N59" s="90">
        <f>SUM(IF(Užs4!F98="MEL",(Užs4!E98/1000)*Užs4!L98,0)+(IF(Užs4!G98="MEL",(Užs4!E98/1000)*Užs4!L98,0)+(IF(Užs4!I98="MEL",(Užs4!H98/1000)*Užs4!L98,0)+(IF(Užs4!J98="MEL",(Užs4!H98/1000)*Užs4!L98,0)))))</f>
        <v>0</v>
      </c>
      <c r="O59" s="91">
        <f>SUM(IF(Užs4!F98="MEL-BALTAS",(Užs4!E98/1000)*Užs4!L98,0)+(IF(Užs4!G98="MEL-BALTAS",(Užs4!E98/1000)*Užs4!L98,0)+(IF(Užs4!I98="MEL-BALTAS",(Užs4!H98/1000)*Užs4!L98,0)+(IF(Užs4!J98="MEL-BALTAS",(Užs4!H98/1000)*Užs4!L98,0)))))</f>
        <v>0</v>
      </c>
      <c r="P59" s="91">
        <f>SUM(IF(Užs4!F98="MEL-PILKAS",(Užs4!E98/1000)*Užs4!L98,0)+(IF(Užs4!G98="MEL-PILKAS",(Užs4!E98/1000)*Užs4!L98,0)+(IF(Užs4!I98="MEL-PILKAS",(Užs4!H98/1000)*Užs4!L98,0)+(IF(Užs4!J98="MEL-PILKAS",(Užs4!H98/1000)*Užs4!L98,0)))))</f>
        <v>0</v>
      </c>
      <c r="Q59" s="91">
        <f>SUM(IF(Užs4!F98="MEL-KLIENTO",(Užs4!E98/1000)*Užs4!L98,0)+(IF(Užs4!G98="MEL-KLIENTO",(Užs4!E98/1000)*Užs4!L98,0)+(IF(Užs4!I98="MEL-KLIENTO",(Užs4!H98/1000)*Užs4!L98,0)+(IF(Užs4!J98="MEL-KLIENTO",(Užs4!H98/1000)*Užs4!L98,0)))))</f>
        <v>0</v>
      </c>
      <c r="R59" s="91">
        <f>SUM(IF(Užs4!F98="MEL-NE-PL",(Užs4!E98/1000)*Užs4!L98,0)+(IF(Užs4!G98="MEL-NE-PL",(Užs4!E98/1000)*Užs4!L98,0)+(IF(Užs4!I98="MEL-NE-PL",(Užs4!H98/1000)*Užs4!L98,0)+(IF(Užs4!J98="MEL-NE-PL",(Užs4!H98/1000)*Užs4!L98,0)))))</f>
        <v>0</v>
      </c>
      <c r="S59" s="91">
        <f>SUM(IF(Užs4!F98="MEL-40mm",(Užs4!E98/1000)*Užs4!L98,0)+(IF(Užs4!G98="MEL-40mm",(Užs4!E98/1000)*Užs4!L98,0)+(IF(Užs4!I98="MEL-40mm",(Užs4!H98/1000)*Užs4!L98,0)+(IF(Užs4!J98="MEL-40mm",(Užs4!H98/1000)*Užs4!L98,0)))))</f>
        <v>0</v>
      </c>
      <c r="T59" s="92">
        <f>SUM(IF(Užs4!F98="PVC-04mm",(Užs4!E98/1000)*Užs4!L98,0)+(IF(Užs4!G98="PVC-04mm",(Užs4!E98/1000)*Užs4!L98,0)+(IF(Užs4!I98="PVC-04mm",(Užs4!H98/1000)*Užs4!L98,0)+(IF(Užs4!J98="PVC-04mm",(Užs4!H98/1000)*Užs4!L98,0)))))</f>
        <v>0</v>
      </c>
      <c r="U59" s="92">
        <f>SUM(IF(Užs4!F98="PVC-06mm",(Užs4!E98/1000)*Užs4!L98,0)+(IF(Užs4!G98="PVC-06mm",(Užs4!E98/1000)*Užs4!L98,0)+(IF(Užs4!I98="PVC-06mm",(Užs4!H98/1000)*Užs4!L98,0)+(IF(Užs4!J98="PVC-06mm",(Užs4!H98/1000)*Užs4!L98,0)))))</f>
        <v>0</v>
      </c>
      <c r="V59" s="92">
        <f>SUM(IF(Užs4!F98="PVC-08mm",(Užs4!E98/1000)*Užs4!L98,0)+(IF(Užs4!G98="PVC-08mm",(Užs4!E98/1000)*Užs4!L98,0)+(IF(Užs4!I98="PVC-08mm",(Užs4!H98/1000)*Užs4!L98,0)+(IF(Užs4!J98="PVC-08mm",(Užs4!H98/1000)*Užs4!L98,0)))))</f>
        <v>0</v>
      </c>
      <c r="W59" s="92">
        <f>SUM(IF(Užs4!F98="PVC-1mm",(Užs4!E98/1000)*Užs4!L98,0)+(IF(Užs4!G98="PVC-1mm",(Užs4!E98/1000)*Užs4!L98,0)+(IF(Užs4!I98="PVC-1mm",(Užs4!H98/1000)*Užs4!L98,0)+(IF(Užs4!J98="PVC-1mm",(Užs4!H98/1000)*Užs4!L98,0)))))</f>
        <v>0</v>
      </c>
      <c r="X59" s="92">
        <f>SUM(IF(Užs4!F98="PVC-2mm",(Užs4!E98/1000)*Užs4!L98,0)+(IF(Užs4!G98="PVC-2mm",(Užs4!E98/1000)*Užs4!L98,0)+(IF(Užs4!I98="PVC-2mm",(Užs4!H98/1000)*Užs4!L98,0)+(IF(Užs4!J98="PVC-2mm",(Užs4!H98/1000)*Užs4!L98,0)))))</f>
        <v>0</v>
      </c>
      <c r="Y59" s="92">
        <f>SUM(IF(Užs4!F98="PVC-42/2mm",(Užs4!E98/1000)*Užs4!L98,0)+(IF(Užs4!G98="PVC-42/2mm",(Užs4!E98/1000)*Užs4!L98,0)+(IF(Užs4!I98="PVC-42/2mm",(Užs4!H98/1000)*Užs4!L98,0)+(IF(Užs4!J98="PVC-42/2mm",(Užs4!H98/1000)*Užs4!L98,0)))))</f>
        <v>0</v>
      </c>
      <c r="Z59" s="313">
        <f>SUM(IF(Užs4!F98="BESIULIS-08mm",(Užs4!E98/1000)*Užs4!L98,0)+(IF(Užs4!G98="BESIULIS-08mm",(Užs4!E98/1000)*Užs4!L98,0)+(IF(Užs4!I98="BESIULIS-08mm",(Užs4!H98/1000)*Užs4!L98,0)+(IF(Užs4!J98="BESIULIS-08mm",(Užs4!H98/1000)*Užs4!L98,0)))))</f>
        <v>0</v>
      </c>
      <c r="AA59" s="313">
        <f>SUM(IF(Užs4!F98="BESIULIS-1mm",(Užs4!E98/1000)*Užs4!L98,0)+(IF(Užs4!G98="BESIULIS-1mm",(Užs4!E98/1000)*Užs4!L98,0)+(IF(Užs4!I98="BESIULIS-1mm",(Užs4!H98/1000)*Užs4!L98,0)+(IF(Užs4!J98="BESIULIS-1mm",(Užs4!H98/1000)*Užs4!L98,0)))))</f>
        <v>0</v>
      </c>
      <c r="AB59" s="313">
        <f>SUM(IF(Užs4!F98="BESIULIS-2mm",(Užs4!E98/1000)*Užs4!L98,0)+(IF(Užs4!G98="BESIULIS-2mm",(Užs4!E98/1000)*Užs4!L98,0)+(IF(Užs4!I98="BESIULIS-2mm",(Užs4!H98/1000)*Užs4!L98,0)+(IF(Užs4!J98="BESIULIS-2mm",(Užs4!H98/1000)*Užs4!L98,0)))))</f>
        <v>0</v>
      </c>
      <c r="AC59" s="93">
        <f>SUM(IF(Užs4!F98="KLIEN-PVC-04mm",(Užs4!E98/1000)*Užs4!L98,0)+(IF(Užs4!G98="KLIEN-PVC-04mm",(Užs4!E98/1000)*Užs4!L98,0)+(IF(Užs4!I98="KLIEN-PVC-04mm",(Užs4!H98/1000)*Užs4!L98,0)+(IF(Užs4!J98="KLIEN-PVC-04mm",(Užs4!H98/1000)*Užs4!L98,0)))))</f>
        <v>0</v>
      </c>
      <c r="AD59" s="93">
        <f>SUM(IF(Užs4!F98="KLIEN-PVC-06mm",(Užs4!E98/1000)*Užs4!L98,0)+(IF(Užs4!G98="KLIEN-PVC-06mm",(Užs4!E98/1000)*Užs4!L98,0)+(IF(Užs4!I98="KLIEN-PVC-06mm",(Užs4!H98/1000)*Užs4!L98,0)+(IF(Užs4!J98="KLIEN-PVC-06mm",(Užs4!H98/1000)*Užs4!L98,0)))))</f>
        <v>0</v>
      </c>
      <c r="AE59" s="93">
        <f>SUM(IF(Užs4!F98="KLIEN-PVC-08mm",(Užs4!E98/1000)*Užs4!L98,0)+(IF(Užs4!G98="KLIEN-PVC-08mm",(Užs4!E98/1000)*Užs4!L98,0)+(IF(Užs4!I98="KLIEN-PVC-08mm",(Užs4!H98/1000)*Užs4!L98,0)+(IF(Užs4!J98="KLIEN-PVC-08mm",(Užs4!H98/1000)*Užs4!L98,0)))))</f>
        <v>0</v>
      </c>
      <c r="AF59" s="93">
        <f>SUM(IF(Užs4!F98="KLIEN-PVC-1mm",(Užs4!E98/1000)*Užs4!L98,0)+(IF(Užs4!G98="KLIEN-PVC-1mm",(Užs4!E98/1000)*Užs4!L98,0)+(IF(Užs4!I98="KLIEN-PVC-1mm",(Užs4!H98/1000)*Užs4!L98,0)+(IF(Užs4!J98="KLIEN-PVC-1mm",(Užs4!H98/1000)*Užs4!L98,0)))))</f>
        <v>0</v>
      </c>
      <c r="AG59" s="93">
        <f>SUM(IF(Užs4!F98="KLIEN-PVC-2mm",(Užs4!E98/1000)*Užs4!L98,0)+(IF(Užs4!G98="KLIEN-PVC-2mm",(Užs4!E98/1000)*Užs4!L98,0)+(IF(Užs4!I98="KLIEN-PVC-2mm",(Užs4!H98/1000)*Užs4!L98,0)+(IF(Užs4!J98="KLIEN-PVC-2mm",(Užs4!H98/1000)*Užs4!L98,0)))))</f>
        <v>0</v>
      </c>
      <c r="AH59" s="93">
        <f>SUM(IF(Užs4!F98="KLIEN-PVC-42/2mm",(Užs4!E98/1000)*Užs4!L98,0)+(IF(Užs4!G98="KLIEN-PVC-42/2mm",(Užs4!E98/1000)*Užs4!L98,0)+(IF(Užs4!I98="KLIEN-PVC-42/2mm",(Užs4!H98/1000)*Užs4!L98,0)+(IF(Užs4!J98="KLIEN-PVC-42/2mm",(Užs4!H98/1000)*Užs4!L98,0)))))</f>
        <v>0</v>
      </c>
      <c r="AI59" s="315">
        <f>SUM(IF(Užs4!F98="KLIEN-BESIUL-08mm",(Užs4!E98/1000)*Užs4!L98,0)+(IF(Užs4!G98="KLIEN-BESIUL-08mm",(Užs4!E98/1000)*Užs4!L98,0)+(IF(Užs4!I98="KLIEN-BESIUL-08mm",(Užs4!H98/1000)*Užs4!L98,0)+(IF(Užs4!J98="KLIEN-BESIUL-08mm",(Užs4!H98/1000)*Užs4!L98,0)))))</f>
        <v>0</v>
      </c>
      <c r="AJ59" s="315">
        <f>SUM(IF(Užs4!F98="KLIEN-BESIUL-1mm",(Užs4!E98/1000)*Užs4!L98,0)+(IF(Užs4!G98="KLIEN-BESIUL-1mm",(Užs4!E98/1000)*Užs4!L98,0)+(IF(Užs4!I98="KLIEN-BESIUL-1mm",(Užs4!H98/1000)*Užs4!L98,0)+(IF(Užs4!J98="KLIEN-BESIUL-1mm",(Užs4!H98/1000)*Užs4!L98,0)))))</f>
        <v>0</v>
      </c>
      <c r="AK59" s="315">
        <f>SUM(IF(Užs4!F98="KLIEN-BESIUL-2mm",(Užs4!E98/1000)*Užs4!L98,0)+(IF(Užs4!G98="KLIEN-BESIUL-2mm",(Užs4!E98/1000)*Užs4!L98,0)+(IF(Užs4!I98="KLIEN-BESIUL-2mm",(Užs4!H98/1000)*Užs4!L98,0)+(IF(Užs4!J98="KLIEN-BESIUL-2mm",(Užs4!H98/1000)*Užs4!L98,0)))))</f>
        <v>0</v>
      </c>
      <c r="AL59" s="94">
        <f>SUM(IF(Užs4!F98="NE-PL-PVC-04mm",(Užs4!E98/1000)*Užs4!L98,0)+(IF(Užs4!G98="NE-PL-PVC-04mm",(Užs4!E98/1000)*Užs4!L98,0)+(IF(Užs4!I98="NE-PL-PVC-04mm",(Užs4!H98/1000)*Užs4!L98,0)+(IF(Užs4!J98="NE-PL-PVC-04mm",(Užs4!H98/1000)*Užs4!L98,0)))))</f>
        <v>0</v>
      </c>
      <c r="AM59" s="94">
        <f>SUM(IF(Užs4!F98="NE-PL-PVC-06mm",(Užs4!E98/1000)*Užs4!L98,0)+(IF(Užs4!G98="NE-PL-PVC-06mm",(Užs4!E98/1000)*Užs4!L98,0)+(IF(Užs4!I98="NE-PL-PVC-06mm",(Užs4!H98/1000)*Užs4!L98,0)+(IF(Užs4!J98="NE-PL-PVC-06mm",(Užs4!H98/1000)*Užs4!L98,0)))))</f>
        <v>0</v>
      </c>
      <c r="AN59" s="94">
        <f>SUM(IF(Užs4!F98="NE-PL-PVC-08mm",(Užs4!E98/1000)*Užs4!L98,0)+(IF(Užs4!G98="NE-PL-PVC-08mm",(Užs4!E98/1000)*Užs4!L98,0)+(IF(Užs4!I98="NE-PL-PVC-08mm",(Užs4!H98/1000)*Užs4!L98,0)+(IF(Užs4!J98="NE-PL-PVC-08mm",(Užs4!H98/1000)*Užs4!L98,0)))))</f>
        <v>0</v>
      </c>
      <c r="AO59" s="94">
        <f>SUM(IF(Užs4!F98="NE-PL-PVC-1mm",(Užs4!E98/1000)*Užs4!L98,0)+(IF(Užs4!G98="NE-PL-PVC-1mm",(Užs4!E98/1000)*Užs4!L98,0)+(IF(Užs4!I98="NE-PL-PVC-1mm",(Užs4!H98/1000)*Užs4!L98,0)+(IF(Užs4!J98="NE-PL-PVC-1mm",(Užs4!H98/1000)*Užs4!L98,0)))))</f>
        <v>0</v>
      </c>
      <c r="AP59" s="94">
        <f>SUM(IF(Užs4!F98="NE-PL-PVC-2mm",(Užs4!E98/1000)*Užs4!L98,0)+(IF(Užs4!G98="NE-PL-PVC-2mm",(Užs4!E98/1000)*Užs4!L98,0)+(IF(Užs4!I98="NE-PL-PVC-2mm",(Užs4!H98/1000)*Užs4!L98,0)+(IF(Užs4!J98="NE-PL-PVC-2mm",(Užs4!H98/1000)*Užs4!L98,0)))))</f>
        <v>0</v>
      </c>
      <c r="AQ59" s="94">
        <f>SUM(IF(Užs4!F98="NE-PL-PVC-42/2mm",(Užs4!E98/1000)*Užs4!L98,0)+(IF(Užs4!G98="NE-PL-PVC-42/2mm",(Užs4!E98/1000)*Užs4!L98,0)+(IF(Užs4!I98="NE-PL-PVC-42/2mm",(Užs4!H98/1000)*Užs4!L98,0)+(IF(Užs4!J98="NE-PL-PVC-42/2mm",(Užs4!H98/1000)*Užs4!L98,0)))))</f>
        <v>0</v>
      </c>
      <c r="AR59" s="79"/>
    </row>
    <row r="60" spans="1:44" ht="16.8">
      <c r="A60" s="79"/>
      <c r="B60" s="79"/>
      <c r="C60" s="95"/>
      <c r="D60" s="79"/>
      <c r="E60" s="79"/>
      <c r="F60" s="79"/>
      <c r="G60" s="79"/>
      <c r="H60" s="79"/>
      <c r="I60" s="79"/>
      <c r="J60" s="79"/>
      <c r="K60" s="87">
        <v>59</v>
      </c>
      <c r="L60" s="88">
        <f>Užs4!L99</f>
        <v>0</v>
      </c>
      <c r="M60" s="89">
        <f>(Užs4!E99/1000)*(Užs4!H99/1000)*Užs4!L99</f>
        <v>0</v>
      </c>
      <c r="N60" s="90">
        <f>SUM(IF(Užs4!F99="MEL",(Užs4!E99/1000)*Užs4!L99,0)+(IF(Užs4!G99="MEL",(Užs4!E99/1000)*Užs4!L99,0)+(IF(Užs4!I99="MEL",(Užs4!H99/1000)*Užs4!L99,0)+(IF(Užs4!J99="MEL",(Užs4!H99/1000)*Užs4!L99,0)))))</f>
        <v>0</v>
      </c>
      <c r="O60" s="91">
        <f>SUM(IF(Užs4!F99="MEL-BALTAS",(Užs4!E99/1000)*Užs4!L99,0)+(IF(Užs4!G99="MEL-BALTAS",(Užs4!E99/1000)*Užs4!L99,0)+(IF(Užs4!I99="MEL-BALTAS",(Užs4!H99/1000)*Užs4!L99,0)+(IF(Užs4!J99="MEL-BALTAS",(Užs4!H99/1000)*Užs4!L99,0)))))</f>
        <v>0</v>
      </c>
      <c r="P60" s="91">
        <f>SUM(IF(Užs4!F99="MEL-PILKAS",(Užs4!E99/1000)*Užs4!L99,0)+(IF(Užs4!G99="MEL-PILKAS",(Užs4!E99/1000)*Užs4!L99,0)+(IF(Užs4!I99="MEL-PILKAS",(Užs4!H99/1000)*Užs4!L99,0)+(IF(Užs4!J99="MEL-PILKAS",(Užs4!H99/1000)*Užs4!L99,0)))))</f>
        <v>0</v>
      </c>
      <c r="Q60" s="91">
        <f>SUM(IF(Užs4!F99="MEL-KLIENTO",(Užs4!E99/1000)*Užs4!L99,0)+(IF(Užs4!G99="MEL-KLIENTO",(Užs4!E99/1000)*Užs4!L99,0)+(IF(Užs4!I99="MEL-KLIENTO",(Užs4!H99/1000)*Užs4!L99,0)+(IF(Užs4!J99="MEL-KLIENTO",(Užs4!H99/1000)*Užs4!L99,0)))))</f>
        <v>0</v>
      </c>
      <c r="R60" s="91">
        <f>SUM(IF(Užs4!F99="MEL-NE-PL",(Užs4!E99/1000)*Užs4!L99,0)+(IF(Užs4!G99="MEL-NE-PL",(Užs4!E99/1000)*Užs4!L99,0)+(IF(Užs4!I99="MEL-NE-PL",(Užs4!H99/1000)*Užs4!L99,0)+(IF(Užs4!J99="MEL-NE-PL",(Užs4!H99/1000)*Užs4!L99,0)))))</f>
        <v>0</v>
      </c>
      <c r="S60" s="91">
        <f>SUM(IF(Užs4!F99="MEL-40mm",(Užs4!E99/1000)*Užs4!L99,0)+(IF(Užs4!G99="MEL-40mm",(Užs4!E99/1000)*Užs4!L99,0)+(IF(Užs4!I99="MEL-40mm",(Užs4!H99/1000)*Užs4!L99,0)+(IF(Užs4!J99="MEL-40mm",(Užs4!H99/1000)*Užs4!L99,0)))))</f>
        <v>0</v>
      </c>
      <c r="T60" s="92">
        <f>SUM(IF(Užs4!F99="PVC-04mm",(Užs4!E99/1000)*Užs4!L99,0)+(IF(Užs4!G99="PVC-04mm",(Užs4!E99/1000)*Užs4!L99,0)+(IF(Užs4!I99="PVC-04mm",(Užs4!H99/1000)*Užs4!L99,0)+(IF(Užs4!J99="PVC-04mm",(Užs4!H99/1000)*Užs4!L99,0)))))</f>
        <v>0</v>
      </c>
      <c r="U60" s="92">
        <f>SUM(IF(Užs4!F99="PVC-06mm",(Užs4!E99/1000)*Užs4!L99,0)+(IF(Užs4!G99="PVC-06mm",(Užs4!E99/1000)*Užs4!L99,0)+(IF(Užs4!I99="PVC-06mm",(Užs4!H99/1000)*Užs4!L99,0)+(IF(Užs4!J99="PVC-06mm",(Užs4!H99/1000)*Užs4!L99,0)))))</f>
        <v>0</v>
      </c>
      <c r="V60" s="92">
        <f>SUM(IF(Užs4!F99="PVC-08mm",(Užs4!E99/1000)*Užs4!L99,0)+(IF(Užs4!G99="PVC-08mm",(Užs4!E99/1000)*Užs4!L99,0)+(IF(Užs4!I99="PVC-08mm",(Užs4!H99/1000)*Užs4!L99,0)+(IF(Užs4!J99="PVC-08mm",(Užs4!H99/1000)*Užs4!L99,0)))))</f>
        <v>0</v>
      </c>
      <c r="W60" s="92">
        <f>SUM(IF(Užs4!F99="PVC-1mm",(Užs4!E99/1000)*Užs4!L99,0)+(IF(Užs4!G99="PVC-1mm",(Užs4!E99/1000)*Užs4!L99,0)+(IF(Užs4!I99="PVC-1mm",(Užs4!H99/1000)*Užs4!L99,0)+(IF(Užs4!J99="PVC-1mm",(Užs4!H99/1000)*Užs4!L99,0)))))</f>
        <v>0</v>
      </c>
      <c r="X60" s="92">
        <f>SUM(IF(Užs4!F99="PVC-2mm",(Užs4!E99/1000)*Užs4!L99,0)+(IF(Užs4!G99="PVC-2mm",(Užs4!E99/1000)*Užs4!L99,0)+(IF(Užs4!I99="PVC-2mm",(Užs4!H99/1000)*Užs4!L99,0)+(IF(Užs4!J99="PVC-2mm",(Užs4!H99/1000)*Užs4!L99,0)))))</f>
        <v>0</v>
      </c>
      <c r="Y60" s="92">
        <f>SUM(IF(Užs4!F99="PVC-42/2mm",(Užs4!E99/1000)*Užs4!L99,0)+(IF(Užs4!G99="PVC-42/2mm",(Užs4!E99/1000)*Užs4!L99,0)+(IF(Užs4!I99="PVC-42/2mm",(Užs4!H99/1000)*Užs4!L99,0)+(IF(Užs4!J99="PVC-42/2mm",(Užs4!H99/1000)*Užs4!L99,0)))))</f>
        <v>0</v>
      </c>
      <c r="Z60" s="313">
        <f>SUM(IF(Užs4!F99="BESIULIS-08mm",(Užs4!E99/1000)*Užs4!L99,0)+(IF(Užs4!G99="BESIULIS-08mm",(Užs4!E99/1000)*Užs4!L99,0)+(IF(Užs4!I99="BESIULIS-08mm",(Užs4!H99/1000)*Užs4!L99,0)+(IF(Užs4!J99="BESIULIS-08mm",(Užs4!H99/1000)*Užs4!L99,0)))))</f>
        <v>0</v>
      </c>
      <c r="AA60" s="313">
        <f>SUM(IF(Užs4!F99="BESIULIS-1mm",(Užs4!E99/1000)*Užs4!L99,0)+(IF(Užs4!G99="BESIULIS-1mm",(Užs4!E99/1000)*Užs4!L99,0)+(IF(Užs4!I99="BESIULIS-1mm",(Užs4!H99/1000)*Užs4!L99,0)+(IF(Užs4!J99="BESIULIS-1mm",(Užs4!H99/1000)*Užs4!L99,0)))))</f>
        <v>0</v>
      </c>
      <c r="AB60" s="313">
        <f>SUM(IF(Užs4!F99="BESIULIS-2mm",(Užs4!E99/1000)*Užs4!L99,0)+(IF(Užs4!G99="BESIULIS-2mm",(Užs4!E99/1000)*Užs4!L99,0)+(IF(Užs4!I99="BESIULIS-2mm",(Užs4!H99/1000)*Užs4!L99,0)+(IF(Užs4!J99="BESIULIS-2mm",(Užs4!H99/1000)*Užs4!L99,0)))))</f>
        <v>0</v>
      </c>
      <c r="AC60" s="93">
        <f>SUM(IF(Užs4!F99="KLIEN-PVC-04mm",(Užs4!E99/1000)*Užs4!L99,0)+(IF(Užs4!G99="KLIEN-PVC-04mm",(Užs4!E99/1000)*Užs4!L99,0)+(IF(Užs4!I99="KLIEN-PVC-04mm",(Užs4!H99/1000)*Užs4!L99,0)+(IF(Užs4!J99="KLIEN-PVC-04mm",(Užs4!H99/1000)*Užs4!L99,0)))))</f>
        <v>0</v>
      </c>
      <c r="AD60" s="93">
        <f>SUM(IF(Užs4!F99="KLIEN-PVC-06mm",(Užs4!E99/1000)*Užs4!L99,0)+(IF(Užs4!G99="KLIEN-PVC-06mm",(Užs4!E99/1000)*Užs4!L99,0)+(IF(Užs4!I99="KLIEN-PVC-06mm",(Užs4!H99/1000)*Užs4!L99,0)+(IF(Užs4!J99="KLIEN-PVC-06mm",(Užs4!H99/1000)*Užs4!L99,0)))))</f>
        <v>0</v>
      </c>
      <c r="AE60" s="93">
        <f>SUM(IF(Užs4!F99="KLIEN-PVC-08mm",(Užs4!E99/1000)*Užs4!L99,0)+(IF(Užs4!G99="KLIEN-PVC-08mm",(Užs4!E99/1000)*Užs4!L99,0)+(IF(Užs4!I99="KLIEN-PVC-08mm",(Užs4!H99/1000)*Užs4!L99,0)+(IF(Užs4!J99="KLIEN-PVC-08mm",(Užs4!H99/1000)*Užs4!L99,0)))))</f>
        <v>0</v>
      </c>
      <c r="AF60" s="93">
        <f>SUM(IF(Užs4!F99="KLIEN-PVC-1mm",(Užs4!E99/1000)*Užs4!L99,0)+(IF(Užs4!G99="KLIEN-PVC-1mm",(Užs4!E99/1000)*Užs4!L99,0)+(IF(Užs4!I99="KLIEN-PVC-1mm",(Užs4!H99/1000)*Užs4!L99,0)+(IF(Užs4!J99="KLIEN-PVC-1mm",(Užs4!H99/1000)*Užs4!L99,0)))))</f>
        <v>0</v>
      </c>
      <c r="AG60" s="93">
        <f>SUM(IF(Užs4!F99="KLIEN-PVC-2mm",(Užs4!E99/1000)*Užs4!L99,0)+(IF(Užs4!G99="KLIEN-PVC-2mm",(Užs4!E99/1000)*Užs4!L99,0)+(IF(Užs4!I99="KLIEN-PVC-2mm",(Užs4!H99/1000)*Užs4!L99,0)+(IF(Užs4!J99="KLIEN-PVC-2mm",(Užs4!H99/1000)*Užs4!L99,0)))))</f>
        <v>0</v>
      </c>
      <c r="AH60" s="93">
        <f>SUM(IF(Užs4!F99="KLIEN-PVC-42/2mm",(Užs4!E99/1000)*Užs4!L99,0)+(IF(Užs4!G99="KLIEN-PVC-42/2mm",(Užs4!E99/1000)*Užs4!L99,0)+(IF(Užs4!I99="KLIEN-PVC-42/2mm",(Užs4!H99/1000)*Užs4!L99,0)+(IF(Užs4!J99="KLIEN-PVC-42/2mm",(Užs4!H99/1000)*Užs4!L99,0)))))</f>
        <v>0</v>
      </c>
      <c r="AI60" s="315">
        <f>SUM(IF(Užs4!F99="KLIEN-BESIUL-08mm",(Užs4!E99/1000)*Užs4!L99,0)+(IF(Užs4!G99="KLIEN-BESIUL-08mm",(Užs4!E99/1000)*Užs4!L99,0)+(IF(Užs4!I99="KLIEN-BESIUL-08mm",(Užs4!H99/1000)*Užs4!L99,0)+(IF(Užs4!J99="KLIEN-BESIUL-08mm",(Užs4!H99/1000)*Užs4!L99,0)))))</f>
        <v>0</v>
      </c>
      <c r="AJ60" s="315">
        <f>SUM(IF(Užs4!F99="KLIEN-BESIUL-1mm",(Užs4!E99/1000)*Užs4!L99,0)+(IF(Užs4!G99="KLIEN-BESIUL-1mm",(Užs4!E99/1000)*Užs4!L99,0)+(IF(Užs4!I99="KLIEN-BESIUL-1mm",(Užs4!H99/1000)*Užs4!L99,0)+(IF(Užs4!J99="KLIEN-BESIUL-1mm",(Užs4!H99/1000)*Užs4!L99,0)))))</f>
        <v>0</v>
      </c>
      <c r="AK60" s="315">
        <f>SUM(IF(Užs4!F99="KLIEN-BESIUL-2mm",(Užs4!E99/1000)*Užs4!L99,0)+(IF(Užs4!G99="KLIEN-BESIUL-2mm",(Užs4!E99/1000)*Užs4!L99,0)+(IF(Užs4!I99="KLIEN-BESIUL-2mm",(Užs4!H99/1000)*Užs4!L99,0)+(IF(Užs4!J99="KLIEN-BESIUL-2mm",(Užs4!H99/1000)*Užs4!L99,0)))))</f>
        <v>0</v>
      </c>
      <c r="AL60" s="94">
        <f>SUM(IF(Užs4!F99="NE-PL-PVC-04mm",(Užs4!E99/1000)*Užs4!L99,0)+(IF(Užs4!G99="NE-PL-PVC-04mm",(Užs4!E99/1000)*Užs4!L99,0)+(IF(Užs4!I99="NE-PL-PVC-04mm",(Užs4!H99/1000)*Užs4!L99,0)+(IF(Užs4!J99="NE-PL-PVC-04mm",(Užs4!H99/1000)*Užs4!L99,0)))))</f>
        <v>0</v>
      </c>
      <c r="AM60" s="94">
        <f>SUM(IF(Užs4!F99="NE-PL-PVC-06mm",(Užs4!E99/1000)*Užs4!L99,0)+(IF(Užs4!G99="NE-PL-PVC-06mm",(Užs4!E99/1000)*Užs4!L99,0)+(IF(Užs4!I99="NE-PL-PVC-06mm",(Užs4!H99/1000)*Užs4!L99,0)+(IF(Užs4!J99="NE-PL-PVC-06mm",(Užs4!H99/1000)*Užs4!L99,0)))))</f>
        <v>0</v>
      </c>
      <c r="AN60" s="94">
        <f>SUM(IF(Užs4!F99="NE-PL-PVC-08mm",(Užs4!E99/1000)*Užs4!L99,0)+(IF(Užs4!G99="NE-PL-PVC-08mm",(Užs4!E99/1000)*Užs4!L99,0)+(IF(Užs4!I99="NE-PL-PVC-08mm",(Užs4!H99/1000)*Užs4!L99,0)+(IF(Užs4!J99="NE-PL-PVC-08mm",(Užs4!H99/1000)*Užs4!L99,0)))))</f>
        <v>0</v>
      </c>
      <c r="AO60" s="94">
        <f>SUM(IF(Užs4!F99="NE-PL-PVC-1mm",(Užs4!E99/1000)*Užs4!L99,0)+(IF(Užs4!G99="NE-PL-PVC-1mm",(Užs4!E99/1000)*Užs4!L99,0)+(IF(Užs4!I99="NE-PL-PVC-1mm",(Užs4!H99/1000)*Užs4!L99,0)+(IF(Užs4!J99="NE-PL-PVC-1mm",(Užs4!H99/1000)*Užs4!L99,0)))))</f>
        <v>0</v>
      </c>
      <c r="AP60" s="94">
        <f>SUM(IF(Užs4!F99="NE-PL-PVC-2mm",(Užs4!E99/1000)*Užs4!L99,0)+(IF(Užs4!G99="NE-PL-PVC-2mm",(Užs4!E99/1000)*Užs4!L99,0)+(IF(Užs4!I99="NE-PL-PVC-2mm",(Užs4!H99/1000)*Užs4!L99,0)+(IF(Užs4!J99="NE-PL-PVC-2mm",(Užs4!H99/1000)*Užs4!L99,0)))))</f>
        <v>0</v>
      </c>
      <c r="AQ60" s="94">
        <f>SUM(IF(Užs4!F99="NE-PL-PVC-42/2mm",(Užs4!E99/1000)*Užs4!L99,0)+(IF(Užs4!G99="NE-PL-PVC-42/2mm",(Užs4!E99/1000)*Užs4!L99,0)+(IF(Užs4!I99="NE-PL-PVC-42/2mm",(Užs4!H99/1000)*Užs4!L99,0)+(IF(Užs4!J99="NE-PL-PVC-42/2mm",(Užs4!H99/1000)*Užs4!L99,0)))))</f>
        <v>0</v>
      </c>
      <c r="AR60" s="79"/>
    </row>
    <row r="61" spans="1:44" ht="16.8">
      <c r="A61" s="79"/>
      <c r="B61" s="79"/>
      <c r="C61" s="95"/>
      <c r="D61" s="79"/>
      <c r="E61" s="79"/>
      <c r="F61" s="79"/>
      <c r="G61" s="79"/>
      <c r="H61" s="79"/>
      <c r="I61" s="79"/>
      <c r="J61" s="79"/>
      <c r="K61" s="87">
        <v>60</v>
      </c>
      <c r="L61" s="88">
        <f>Užs4!L100</f>
        <v>0</v>
      </c>
      <c r="M61" s="89">
        <f>(Užs4!E100/1000)*(Užs4!H100/1000)*Užs4!L100</f>
        <v>0</v>
      </c>
      <c r="N61" s="90">
        <f>SUM(IF(Užs4!F100="MEL",(Užs4!E100/1000)*Užs4!L100,0)+(IF(Užs4!G100="MEL",(Užs4!E100/1000)*Užs4!L100,0)+(IF(Užs4!I100="MEL",(Užs4!H100/1000)*Užs4!L100,0)+(IF(Užs4!J100="MEL",(Užs4!H100/1000)*Užs4!L100,0)))))</f>
        <v>0</v>
      </c>
      <c r="O61" s="91">
        <f>SUM(IF(Užs4!F100="MEL-BALTAS",(Užs4!E100/1000)*Užs4!L100,0)+(IF(Užs4!G100="MEL-BALTAS",(Užs4!E100/1000)*Užs4!L100,0)+(IF(Užs4!I100="MEL-BALTAS",(Užs4!H100/1000)*Užs4!L100,0)+(IF(Užs4!J100="MEL-BALTAS",(Užs4!H100/1000)*Užs4!L100,0)))))</f>
        <v>0</v>
      </c>
      <c r="P61" s="91">
        <f>SUM(IF(Užs4!F100="MEL-PILKAS",(Užs4!E100/1000)*Užs4!L100,0)+(IF(Užs4!G100="MEL-PILKAS",(Užs4!E100/1000)*Užs4!L100,0)+(IF(Užs4!I100="MEL-PILKAS",(Užs4!H100/1000)*Užs4!L100,0)+(IF(Užs4!J100="MEL-PILKAS",(Užs4!H100/1000)*Užs4!L100,0)))))</f>
        <v>0</v>
      </c>
      <c r="Q61" s="91">
        <f>SUM(IF(Užs4!F100="MEL-KLIENTO",(Užs4!E100/1000)*Užs4!L100,0)+(IF(Užs4!G100="MEL-KLIENTO",(Užs4!E100/1000)*Užs4!L100,0)+(IF(Užs4!I100="MEL-KLIENTO",(Užs4!H100/1000)*Užs4!L100,0)+(IF(Užs4!J100="MEL-KLIENTO",(Užs4!H100/1000)*Užs4!L100,0)))))</f>
        <v>0</v>
      </c>
      <c r="R61" s="91">
        <f>SUM(IF(Užs4!F100="MEL-NE-PL",(Užs4!E100/1000)*Užs4!L100,0)+(IF(Užs4!G100="MEL-NE-PL",(Užs4!E100/1000)*Užs4!L100,0)+(IF(Užs4!I100="MEL-NE-PL",(Užs4!H100/1000)*Užs4!L100,0)+(IF(Užs4!J100="MEL-NE-PL",(Užs4!H100/1000)*Užs4!L100,0)))))</f>
        <v>0</v>
      </c>
      <c r="S61" s="91">
        <f>SUM(IF(Užs4!F100="MEL-40mm",(Užs4!E100/1000)*Užs4!L100,0)+(IF(Užs4!G100="MEL-40mm",(Užs4!E100/1000)*Užs4!L100,0)+(IF(Užs4!I100="MEL-40mm",(Užs4!H100/1000)*Užs4!L100,0)+(IF(Užs4!J100="MEL-40mm",(Užs4!H100/1000)*Užs4!L100,0)))))</f>
        <v>0</v>
      </c>
      <c r="T61" s="92">
        <f>SUM(IF(Užs4!F100="PVC-04mm",(Užs4!E100/1000)*Užs4!L100,0)+(IF(Užs4!G100="PVC-04mm",(Užs4!E100/1000)*Užs4!L100,0)+(IF(Užs4!I100="PVC-04mm",(Užs4!H100/1000)*Užs4!L100,0)+(IF(Užs4!J100="PVC-04mm",(Užs4!H100/1000)*Užs4!L100,0)))))</f>
        <v>0</v>
      </c>
      <c r="U61" s="92">
        <f>SUM(IF(Užs4!F100="PVC-06mm",(Užs4!E100/1000)*Užs4!L100,0)+(IF(Užs4!G100="PVC-06mm",(Užs4!E100/1000)*Užs4!L100,0)+(IF(Užs4!I100="PVC-06mm",(Užs4!H100/1000)*Užs4!L100,0)+(IF(Užs4!J100="PVC-06mm",(Užs4!H100/1000)*Užs4!L100,0)))))</f>
        <v>0</v>
      </c>
      <c r="V61" s="92">
        <f>SUM(IF(Užs4!F100="PVC-08mm",(Užs4!E100/1000)*Užs4!L100,0)+(IF(Užs4!G100="PVC-08mm",(Užs4!E100/1000)*Užs4!L100,0)+(IF(Užs4!I100="PVC-08mm",(Užs4!H100/1000)*Užs4!L100,0)+(IF(Užs4!J100="PVC-08mm",(Užs4!H100/1000)*Užs4!L100,0)))))</f>
        <v>0</v>
      </c>
      <c r="W61" s="92">
        <f>SUM(IF(Užs4!F100="PVC-1mm",(Užs4!E100/1000)*Užs4!L100,0)+(IF(Užs4!G100="PVC-1mm",(Užs4!E100/1000)*Užs4!L100,0)+(IF(Užs4!I100="PVC-1mm",(Užs4!H100/1000)*Užs4!L100,0)+(IF(Užs4!J100="PVC-1mm",(Užs4!H100/1000)*Užs4!L100,0)))))</f>
        <v>0</v>
      </c>
      <c r="X61" s="92">
        <f>SUM(IF(Užs4!F100="PVC-2mm",(Užs4!E100/1000)*Užs4!L100,0)+(IF(Užs4!G100="PVC-2mm",(Užs4!E100/1000)*Užs4!L100,0)+(IF(Užs4!I100="PVC-2mm",(Užs4!H100/1000)*Užs4!L100,0)+(IF(Užs4!J100="PVC-2mm",(Užs4!H100/1000)*Užs4!L100,0)))))</f>
        <v>0</v>
      </c>
      <c r="Y61" s="92">
        <f>SUM(IF(Užs4!F100="PVC-42/2mm",(Užs4!E100/1000)*Užs4!L100,0)+(IF(Užs4!G100="PVC-42/2mm",(Užs4!E100/1000)*Užs4!L100,0)+(IF(Užs4!I100="PVC-42/2mm",(Užs4!H100/1000)*Užs4!L100,0)+(IF(Užs4!J100="PVC-42/2mm",(Užs4!H100/1000)*Užs4!L100,0)))))</f>
        <v>0</v>
      </c>
      <c r="Z61" s="313">
        <f>SUM(IF(Užs4!F100="BESIULIS-08mm",(Užs4!E100/1000)*Užs4!L100,0)+(IF(Užs4!G100="BESIULIS-08mm",(Užs4!E100/1000)*Užs4!L100,0)+(IF(Užs4!I100="BESIULIS-08mm",(Užs4!H100/1000)*Užs4!L100,0)+(IF(Užs4!J100="BESIULIS-08mm",(Užs4!H100/1000)*Užs4!L100,0)))))</f>
        <v>0</v>
      </c>
      <c r="AA61" s="313">
        <f>SUM(IF(Užs4!F100="BESIULIS-1mm",(Užs4!E100/1000)*Užs4!L100,0)+(IF(Užs4!G100="BESIULIS-1mm",(Užs4!E100/1000)*Užs4!L100,0)+(IF(Užs4!I100="BESIULIS-1mm",(Užs4!H100/1000)*Užs4!L100,0)+(IF(Užs4!J100="BESIULIS-1mm",(Užs4!H100/1000)*Užs4!L100,0)))))</f>
        <v>0</v>
      </c>
      <c r="AB61" s="313">
        <f>SUM(IF(Užs4!F100="BESIULIS-2mm",(Užs4!E100/1000)*Užs4!L100,0)+(IF(Užs4!G100="BESIULIS-2mm",(Užs4!E100/1000)*Užs4!L100,0)+(IF(Užs4!I100="BESIULIS-2mm",(Užs4!H100/1000)*Užs4!L100,0)+(IF(Užs4!J100="BESIULIS-2mm",(Užs4!H100/1000)*Užs4!L100,0)))))</f>
        <v>0</v>
      </c>
      <c r="AC61" s="93">
        <f>SUM(IF(Užs4!F100="KLIEN-PVC-04mm",(Užs4!E100/1000)*Užs4!L100,0)+(IF(Užs4!G100="KLIEN-PVC-04mm",(Užs4!E100/1000)*Užs4!L100,0)+(IF(Užs4!I100="KLIEN-PVC-04mm",(Užs4!H100/1000)*Užs4!L100,0)+(IF(Užs4!J100="KLIEN-PVC-04mm",(Užs4!H100/1000)*Užs4!L100,0)))))</f>
        <v>0</v>
      </c>
      <c r="AD61" s="93">
        <f>SUM(IF(Užs4!F100="KLIEN-PVC-06mm",(Užs4!E100/1000)*Užs4!L100,0)+(IF(Užs4!G100="KLIEN-PVC-06mm",(Užs4!E100/1000)*Užs4!L100,0)+(IF(Užs4!I100="KLIEN-PVC-06mm",(Užs4!H100/1000)*Užs4!L100,0)+(IF(Užs4!J100="KLIEN-PVC-06mm",(Užs4!H100/1000)*Užs4!L100,0)))))</f>
        <v>0</v>
      </c>
      <c r="AE61" s="93">
        <f>SUM(IF(Užs4!F100="KLIEN-PVC-08mm",(Užs4!E100/1000)*Užs4!L100,0)+(IF(Užs4!G100="KLIEN-PVC-08mm",(Užs4!E100/1000)*Užs4!L100,0)+(IF(Užs4!I100="KLIEN-PVC-08mm",(Užs4!H100/1000)*Užs4!L100,0)+(IF(Užs4!J100="KLIEN-PVC-08mm",(Užs4!H100/1000)*Užs4!L100,0)))))</f>
        <v>0</v>
      </c>
      <c r="AF61" s="93">
        <f>SUM(IF(Užs4!F100="KLIEN-PVC-1mm",(Užs4!E100/1000)*Užs4!L100,0)+(IF(Užs4!G100="KLIEN-PVC-1mm",(Užs4!E100/1000)*Užs4!L100,0)+(IF(Užs4!I100="KLIEN-PVC-1mm",(Užs4!H100/1000)*Užs4!L100,0)+(IF(Užs4!J100="KLIEN-PVC-1mm",(Užs4!H100/1000)*Užs4!L100,0)))))</f>
        <v>0</v>
      </c>
      <c r="AG61" s="93">
        <f>SUM(IF(Užs4!F100="KLIEN-PVC-2mm",(Užs4!E100/1000)*Užs4!L100,0)+(IF(Užs4!G100="KLIEN-PVC-2mm",(Užs4!E100/1000)*Užs4!L100,0)+(IF(Užs4!I100="KLIEN-PVC-2mm",(Užs4!H100/1000)*Užs4!L100,0)+(IF(Užs4!J100="KLIEN-PVC-2mm",(Užs4!H100/1000)*Užs4!L100,0)))))</f>
        <v>0</v>
      </c>
      <c r="AH61" s="93">
        <f>SUM(IF(Užs4!F100="KLIEN-PVC-42/2mm",(Užs4!E100/1000)*Užs4!L100,0)+(IF(Užs4!G100="KLIEN-PVC-42/2mm",(Užs4!E100/1000)*Užs4!L100,0)+(IF(Užs4!I100="KLIEN-PVC-42/2mm",(Užs4!H100/1000)*Užs4!L100,0)+(IF(Užs4!J100="KLIEN-PVC-42/2mm",(Užs4!H100/1000)*Užs4!L100,0)))))</f>
        <v>0</v>
      </c>
      <c r="AI61" s="315">
        <f>SUM(IF(Užs4!F100="KLIEN-BESIUL-08mm",(Užs4!E100/1000)*Užs4!L100,0)+(IF(Užs4!G100="KLIEN-BESIUL-08mm",(Užs4!E100/1000)*Užs4!L100,0)+(IF(Užs4!I100="KLIEN-BESIUL-08mm",(Užs4!H100/1000)*Užs4!L100,0)+(IF(Užs4!J100="KLIEN-BESIUL-08mm",(Užs4!H100/1000)*Užs4!L100,0)))))</f>
        <v>0</v>
      </c>
      <c r="AJ61" s="315">
        <f>SUM(IF(Užs4!F100="KLIEN-BESIUL-1mm",(Užs4!E100/1000)*Užs4!L100,0)+(IF(Užs4!G100="KLIEN-BESIUL-1mm",(Užs4!E100/1000)*Užs4!L100,0)+(IF(Užs4!I100="KLIEN-BESIUL-1mm",(Užs4!H100/1000)*Užs4!L100,0)+(IF(Užs4!J100="KLIEN-BESIUL-1mm",(Užs4!H100/1000)*Užs4!L100,0)))))</f>
        <v>0</v>
      </c>
      <c r="AK61" s="315">
        <f>SUM(IF(Užs4!F100="KLIEN-BESIUL-2mm",(Užs4!E100/1000)*Užs4!L100,0)+(IF(Užs4!G100="KLIEN-BESIUL-2mm",(Užs4!E100/1000)*Užs4!L100,0)+(IF(Užs4!I100="KLIEN-BESIUL-2mm",(Užs4!H100/1000)*Užs4!L100,0)+(IF(Užs4!J100="KLIEN-BESIUL-2mm",(Užs4!H100/1000)*Užs4!L100,0)))))</f>
        <v>0</v>
      </c>
      <c r="AL61" s="94">
        <f>SUM(IF(Užs4!F100="NE-PL-PVC-04mm",(Užs4!E100/1000)*Užs4!L100,0)+(IF(Užs4!G100="NE-PL-PVC-04mm",(Užs4!E100/1000)*Užs4!L100,0)+(IF(Užs4!I100="NE-PL-PVC-04mm",(Užs4!H100/1000)*Užs4!L100,0)+(IF(Užs4!J100="NE-PL-PVC-04mm",(Užs4!H100/1000)*Užs4!L100,0)))))</f>
        <v>0</v>
      </c>
      <c r="AM61" s="94">
        <f>SUM(IF(Užs4!F100="NE-PL-PVC-06mm",(Užs4!E100/1000)*Užs4!L100,0)+(IF(Užs4!G100="NE-PL-PVC-06mm",(Užs4!E100/1000)*Užs4!L100,0)+(IF(Užs4!I100="NE-PL-PVC-06mm",(Užs4!H100/1000)*Užs4!L100,0)+(IF(Užs4!J100="NE-PL-PVC-06mm",(Užs4!H100/1000)*Užs4!L100,0)))))</f>
        <v>0</v>
      </c>
      <c r="AN61" s="94">
        <f>SUM(IF(Užs4!F100="NE-PL-PVC-08mm",(Užs4!E100/1000)*Užs4!L100,0)+(IF(Užs4!G100="NE-PL-PVC-08mm",(Užs4!E100/1000)*Užs4!L100,0)+(IF(Užs4!I100="NE-PL-PVC-08mm",(Užs4!H100/1000)*Užs4!L100,0)+(IF(Užs4!J100="NE-PL-PVC-08mm",(Užs4!H100/1000)*Užs4!L100,0)))))</f>
        <v>0</v>
      </c>
      <c r="AO61" s="94">
        <f>SUM(IF(Užs4!F100="NE-PL-PVC-1mm",(Užs4!E100/1000)*Užs4!L100,0)+(IF(Užs4!G100="NE-PL-PVC-1mm",(Užs4!E100/1000)*Užs4!L100,0)+(IF(Užs4!I100="NE-PL-PVC-1mm",(Užs4!H100/1000)*Užs4!L100,0)+(IF(Užs4!J100="NE-PL-PVC-1mm",(Užs4!H100/1000)*Užs4!L100,0)))))</f>
        <v>0</v>
      </c>
      <c r="AP61" s="94">
        <f>SUM(IF(Užs4!F100="NE-PL-PVC-2mm",(Užs4!E100/1000)*Užs4!L100,0)+(IF(Užs4!G100="NE-PL-PVC-2mm",(Užs4!E100/1000)*Užs4!L100,0)+(IF(Užs4!I100="NE-PL-PVC-2mm",(Užs4!H100/1000)*Užs4!L100,0)+(IF(Užs4!J100="NE-PL-PVC-2mm",(Užs4!H100/1000)*Užs4!L100,0)))))</f>
        <v>0</v>
      </c>
      <c r="AQ61" s="94">
        <f>SUM(IF(Užs4!F100="NE-PL-PVC-42/2mm",(Užs4!E100/1000)*Užs4!L100,0)+(IF(Užs4!G100="NE-PL-PVC-42/2mm",(Užs4!E100/1000)*Užs4!L100,0)+(IF(Užs4!I100="NE-PL-PVC-42/2mm",(Užs4!H100/1000)*Užs4!L100,0)+(IF(Užs4!J100="NE-PL-PVC-42/2mm",(Užs4!H100/1000)*Užs4!L100,0)))))</f>
        <v>0</v>
      </c>
      <c r="AR61" s="79"/>
    </row>
    <row r="62" spans="1:44" ht="16.8">
      <c r="A62" s="79"/>
      <c r="B62" s="79"/>
      <c r="C62" s="95"/>
      <c r="D62" s="79"/>
      <c r="E62" s="79"/>
      <c r="F62" s="79"/>
      <c r="G62" s="79"/>
      <c r="H62" s="79"/>
      <c r="I62" s="79"/>
      <c r="J62" s="79"/>
      <c r="K62" s="87">
        <v>61</v>
      </c>
      <c r="L62" s="88">
        <f>Užs4!L101</f>
        <v>0</v>
      </c>
      <c r="M62" s="89">
        <f>(Užs4!E101/1000)*(Užs4!H101/1000)*Užs4!L101</f>
        <v>0</v>
      </c>
      <c r="N62" s="90">
        <f>SUM(IF(Užs4!F101="MEL",(Užs4!E101/1000)*Užs4!L101,0)+(IF(Užs4!G101="MEL",(Užs4!E101/1000)*Užs4!L101,0)+(IF(Užs4!I101="MEL",(Užs4!H101/1000)*Užs4!L101,0)+(IF(Užs4!J101="MEL",(Užs4!H101/1000)*Užs4!L101,0)))))</f>
        <v>0</v>
      </c>
      <c r="O62" s="91">
        <f>SUM(IF(Užs4!F101="MEL-BALTAS",(Užs4!E101/1000)*Užs4!L101,0)+(IF(Užs4!G101="MEL-BALTAS",(Užs4!E101/1000)*Užs4!L101,0)+(IF(Užs4!I101="MEL-BALTAS",(Užs4!H101/1000)*Užs4!L101,0)+(IF(Užs4!J101="MEL-BALTAS",(Užs4!H101/1000)*Užs4!L101,0)))))</f>
        <v>0</v>
      </c>
      <c r="P62" s="91">
        <f>SUM(IF(Užs4!F101="MEL-PILKAS",(Užs4!E101/1000)*Užs4!L101,0)+(IF(Užs4!G101="MEL-PILKAS",(Užs4!E101/1000)*Užs4!L101,0)+(IF(Užs4!I101="MEL-PILKAS",(Užs4!H101/1000)*Užs4!L101,0)+(IF(Užs4!J101="MEL-PILKAS",(Užs4!H101/1000)*Užs4!L101,0)))))</f>
        <v>0</v>
      </c>
      <c r="Q62" s="91">
        <f>SUM(IF(Užs4!F101="MEL-KLIENTO",(Užs4!E101/1000)*Užs4!L101,0)+(IF(Užs4!G101="MEL-KLIENTO",(Užs4!E101/1000)*Užs4!L101,0)+(IF(Užs4!I101="MEL-KLIENTO",(Užs4!H101/1000)*Užs4!L101,0)+(IF(Užs4!J101="MEL-KLIENTO",(Užs4!H101/1000)*Užs4!L101,0)))))</f>
        <v>0</v>
      </c>
      <c r="R62" s="91">
        <f>SUM(IF(Užs4!F101="MEL-NE-PL",(Užs4!E101/1000)*Užs4!L101,0)+(IF(Užs4!G101="MEL-NE-PL",(Užs4!E101/1000)*Užs4!L101,0)+(IF(Užs4!I101="MEL-NE-PL",(Užs4!H101/1000)*Užs4!L101,0)+(IF(Užs4!J101="MEL-NE-PL",(Užs4!H101/1000)*Užs4!L101,0)))))</f>
        <v>0</v>
      </c>
      <c r="S62" s="91">
        <f>SUM(IF(Užs4!F101="MEL-40mm",(Užs4!E101/1000)*Užs4!L101,0)+(IF(Užs4!G101="MEL-40mm",(Užs4!E101/1000)*Užs4!L101,0)+(IF(Užs4!I101="MEL-40mm",(Užs4!H101/1000)*Užs4!L101,0)+(IF(Užs4!J101="MEL-40mm",(Užs4!H101/1000)*Užs4!L101,0)))))</f>
        <v>0</v>
      </c>
      <c r="T62" s="92">
        <f>SUM(IF(Užs4!F101="PVC-04mm",(Užs4!E101/1000)*Užs4!L101,0)+(IF(Užs4!G101="PVC-04mm",(Užs4!E101/1000)*Užs4!L101,0)+(IF(Užs4!I101="PVC-04mm",(Užs4!H101/1000)*Užs4!L101,0)+(IF(Užs4!J101="PVC-04mm",(Užs4!H101/1000)*Užs4!L101,0)))))</f>
        <v>0</v>
      </c>
      <c r="U62" s="92">
        <f>SUM(IF(Užs4!F101="PVC-06mm",(Užs4!E101/1000)*Užs4!L101,0)+(IF(Užs4!G101="PVC-06mm",(Užs4!E101/1000)*Užs4!L101,0)+(IF(Užs4!I101="PVC-06mm",(Užs4!H101/1000)*Užs4!L101,0)+(IF(Užs4!J101="PVC-06mm",(Užs4!H101/1000)*Užs4!L101,0)))))</f>
        <v>0</v>
      </c>
      <c r="V62" s="92">
        <f>SUM(IF(Užs4!F101="PVC-08mm",(Užs4!E101/1000)*Užs4!L101,0)+(IF(Užs4!G101="PVC-08mm",(Užs4!E101/1000)*Užs4!L101,0)+(IF(Užs4!I101="PVC-08mm",(Užs4!H101/1000)*Užs4!L101,0)+(IF(Užs4!J101="PVC-08mm",(Užs4!H101/1000)*Užs4!L101,0)))))</f>
        <v>0</v>
      </c>
      <c r="W62" s="92">
        <f>SUM(IF(Užs4!F101="PVC-1mm",(Užs4!E101/1000)*Užs4!L101,0)+(IF(Užs4!G101="PVC-1mm",(Užs4!E101/1000)*Užs4!L101,0)+(IF(Užs4!I101="PVC-1mm",(Užs4!H101/1000)*Užs4!L101,0)+(IF(Užs4!J101="PVC-1mm",(Užs4!H101/1000)*Užs4!L101,0)))))</f>
        <v>0</v>
      </c>
      <c r="X62" s="92">
        <f>SUM(IF(Užs4!F101="PVC-2mm",(Užs4!E101/1000)*Užs4!L101,0)+(IF(Užs4!G101="PVC-2mm",(Užs4!E101/1000)*Užs4!L101,0)+(IF(Užs4!I101="PVC-2mm",(Užs4!H101/1000)*Užs4!L101,0)+(IF(Užs4!J101="PVC-2mm",(Užs4!H101/1000)*Užs4!L101,0)))))</f>
        <v>0</v>
      </c>
      <c r="Y62" s="92">
        <f>SUM(IF(Užs4!F101="PVC-42/2mm",(Užs4!E101/1000)*Užs4!L101,0)+(IF(Užs4!G101="PVC-42/2mm",(Užs4!E101/1000)*Užs4!L101,0)+(IF(Užs4!I101="PVC-42/2mm",(Užs4!H101/1000)*Užs4!L101,0)+(IF(Užs4!J101="PVC-42/2mm",(Užs4!H101/1000)*Užs4!L101,0)))))</f>
        <v>0</v>
      </c>
      <c r="Z62" s="313">
        <f>SUM(IF(Užs4!F101="BESIULIS-08mm",(Užs4!E101/1000)*Užs4!L101,0)+(IF(Užs4!G101="BESIULIS-08mm",(Užs4!E101/1000)*Užs4!L101,0)+(IF(Užs4!I101="BESIULIS-08mm",(Užs4!H101/1000)*Užs4!L101,0)+(IF(Užs4!J101="BESIULIS-08mm",(Užs4!H101/1000)*Užs4!L101,0)))))</f>
        <v>0</v>
      </c>
      <c r="AA62" s="313">
        <f>SUM(IF(Užs4!F101="BESIULIS-1mm",(Užs4!E101/1000)*Užs4!L101,0)+(IF(Užs4!G101="BESIULIS-1mm",(Užs4!E101/1000)*Užs4!L101,0)+(IF(Užs4!I101="BESIULIS-1mm",(Užs4!H101/1000)*Užs4!L101,0)+(IF(Užs4!J101="BESIULIS-1mm",(Užs4!H101/1000)*Užs4!L101,0)))))</f>
        <v>0</v>
      </c>
      <c r="AB62" s="313">
        <f>SUM(IF(Užs4!F101="BESIULIS-2mm",(Užs4!E101/1000)*Užs4!L101,0)+(IF(Užs4!G101="BESIULIS-2mm",(Užs4!E101/1000)*Užs4!L101,0)+(IF(Užs4!I101="BESIULIS-2mm",(Užs4!H101/1000)*Užs4!L101,0)+(IF(Užs4!J101="BESIULIS-2mm",(Užs4!H101/1000)*Užs4!L101,0)))))</f>
        <v>0</v>
      </c>
      <c r="AC62" s="93">
        <f>SUM(IF(Užs4!F101="KLIEN-PVC-04mm",(Užs4!E101/1000)*Užs4!L101,0)+(IF(Užs4!G101="KLIEN-PVC-04mm",(Užs4!E101/1000)*Užs4!L101,0)+(IF(Užs4!I101="KLIEN-PVC-04mm",(Užs4!H101/1000)*Užs4!L101,0)+(IF(Užs4!J101="KLIEN-PVC-04mm",(Užs4!H101/1000)*Užs4!L101,0)))))</f>
        <v>0</v>
      </c>
      <c r="AD62" s="93">
        <f>SUM(IF(Užs4!F101="KLIEN-PVC-06mm",(Užs4!E101/1000)*Užs4!L101,0)+(IF(Užs4!G101="KLIEN-PVC-06mm",(Užs4!E101/1000)*Užs4!L101,0)+(IF(Užs4!I101="KLIEN-PVC-06mm",(Užs4!H101/1000)*Užs4!L101,0)+(IF(Užs4!J101="KLIEN-PVC-06mm",(Užs4!H101/1000)*Užs4!L101,0)))))</f>
        <v>0</v>
      </c>
      <c r="AE62" s="93">
        <f>SUM(IF(Užs4!F101="KLIEN-PVC-08mm",(Užs4!E101/1000)*Užs4!L101,0)+(IF(Užs4!G101="KLIEN-PVC-08mm",(Užs4!E101/1000)*Užs4!L101,0)+(IF(Užs4!I101="KLIEN-PVC-08mm",(Užs4!H101/1000)*Užs4!L101,0)+(IF(Užs4!J101="KLIEN-PVC-08mm",(Užs4!H101/1000)*Užs4!L101,0)))))</f>
        <v>0</v>
      </c>
      <c r="AF62" s="93">
        <f>SUM(IF(Užs4!F101="KLIEN-PVC-1mm",(Užs4!E101/1000)*Užs4!L101,0)+(IF(Užs4!G101="KLIEN-PVC-1mm",(Užs4!E101/1000)*Užs4!L101,0)+(IF(Užs4!I101="KLIEN-PVC-1mm",(Užs4!H101/1000)*Užs4!L101,0)+(IF(Užs4!J101="KLIEN-PVC-1mm",(Užs4!H101/1000)*Užs4!L101,0)))))</f>
        <v>0</v>
      </c>
      <c r="AG62" s="93">
        <f>SUM(IF(Užs4!F101="KLIEN-PVC-2mm",(Užs4!E101/1000)*Užs4!L101,0)+(IF(Užs4!G101="KLIEN-PVC-2mm",(Užs4!E101/1000)*Užs4!L101,0)+(IF(Užs4!I101="KLIEN-PVC-2mm",(Užs4!H101/1000)*Užs4!L101,0)+(IF(Užs4!J101="KLIEN-PVC-2mm",(Užs4!H101/1000)*Užs4!L101,0)))))</f>
        <v>0</v>
      </c>
      <c r="AH62" s="93">
        <f>SUM(IF(Užs4!F101="KLIEN-PVC-42/2mm",(Užs4!E101/1000)*Užs4!L101,0)+(IF(Užs4!G101="KLIEN-PVC-42/2mm",(Užs4!E101/1000)*Užs4!L101,0)+(IF(Užs4!I101="KLIEN-PVC-42/2mm",(Užs4!H101/1000)*Užs4!L101,0)+(IF(Užs4!J101="KLIEN-PVC-42/2mm",(Užs4!H101/1000)*Užs4!L101,0)))))</f>
        <v>0</v>
      </c>
      <c r="AI62" s="315">
        <f>SUM(IF(Užs4!F101="KLIEN-BESIUL-08mm",(Užs4!E101/1000)*Užs4!L101,0)+(IF(Užs4!G101="KLIEN-BESIUL-08mm",(Užs4!E101/1000)*Užs4!L101,0)+(IF(Užs4!I101="KLIEN-BESIUL-08mm",(Užs4!H101/1000)*Užs4!L101,0)+(IF(Užs4!J101="KLIEN-BESIUL-08mm",(Užs4!H101/1000)*Užs4!L101,0)))))</f>
        <v>0</v>
      </c>
      <c r="AJ62" s="315">
        <f>SUM(IF(Užs4!F101="KLIEN-BESIUL-1mm",(Užs4!E101/1000)*Užs4!L101,0)+(IF(Užs4!G101="KLIEN-BESIUL-1mm",(Užs4!E101/1000)*Užs4!L101,0)+(IF(Užs4!I101="KLIEN-BESIUL-1mm",(Užs4!H101/1000)*Užs4!L101,0)+(IF(Užs4!J101="KLIEN-BESIUL-1mm",(Užs4!H101/1000)*Užs4!L101,0)))))</f>
        <v>0</v>
      </c>
      <c r="AK62" s="315">
        <f>SUM(IF(Užs4!F101="KLIEN-BESIUL-2mm",(Užs4!E101/1000)*Užs4!L101,0)+(IF(Užs4!G101="KLIEN-BESIUL-2mm",(Užs4!E101/1000)*Užs4!L101,0)+(IF(Užs4!I101="KLIEN-BESIUL-2mm",(Užs4!H101/1000)*Užs4!L101,0)+(IF(Užs4!J101="KLIEN-BESIUL-2mm",(Užs4!H101/1000)*Užs4!L101,0)))))</f>
        <v>0</v>
      </c>
      <c r="AL62" s="94">
        <f>SUM(IF(Užs4!F101="NE-PL-PVC-04mm",(Užs4!E101/1000)*Užs4!L101,0)+(IF(Užs4!G101="NE-PL-PVC-04mm",(Užs4!E101/1000)*Užs4!L101,0)+(IF(Užs4!I101="NE-PL-PVC-04mm",(Užs4!H101/1000)*Užs4!L101,0)+(IF(Užs4!J101="NE-PL-PVC-04mm",(Užs4!H101/1000)*Užs4!L101,0)))))</f>
        <v>0</v>
      </c>
      <c r="AM62" s="94">
        <f>SUM(IF(Užs4!F101="NE-PL-PVC-06mm",(Užs4!E101/1000)*Užs4!L101,0)+(IF(Užs4!G101="NE-PL-PVC-06mm",(Užs4!E101/1000)*Užs4!L101,0)+(IF(Užs4!I101="NE-PL-PVC-06mm",(Užs4!H101/1000)*Užs4!L101,0)+(IF(Užs4!J101="NE-PL-PVC-06mm",(Užs4!H101/1000)*Užs4!L101,0)))))</f>
        <v>0</v>
      </c>
      <c r="AN62" s="94">
        <f>SUM(IF(Užs4!F101="NE-PL-PVC-08mm",(Užs4!E101/1000)*Užs4!L101,0)+(IF(Užs4!G101="NE-PL-PVC-08mm",(Užs4!E101/1000)*Užs4!L101,0)+(IF(Užs4!I101="NE-PL-PVC-08mm",(Užs4!H101/1000)*Užs4!L101,0)+(IF(Užs4!J101="NE-PL-PVC-08mm",(Užs4!H101/1000)*Užs4!L101,0)))))</f>
        <v>0</v>
      </c>
      <c r="AO62" s="94">
        <f>SUM(IF(Užs4!F101="NE-PL-PVC-1mm",(Užs4!E101/1000)*Užs4!L101,0)+(IF(Užs4!G101="NE-PL-PVC-1mm",(Užs4!E101/1000)*Užs4!L101,0)+(IF(Užs4!I101="NE-PL-PVC-1mm",(Užs4!H101/1000)*Užs4!L101,0)+(IF(Užs4!J101="NE-PL-PVC-1mm",(Užs4!H101/1000)*Užs4!L101,0)))))</f>
        <v>0</v>
      </c>
      <c r="AP62" s="94">
        <f>SUM(IF(Užs4!F101="NE-PL-PVC-2mm",(Užs4!E101/1000)*Užs4!L101,0)+(IF(Užs4!G101="NE-PL-PVC-2mm",(Užs4!E101/1000)*Užs4!L101,0)+(IF(Užs4!I101="NE-PL-PVC-2mm",(Užs4!H101/1000)*Užs4!L101,0)+(IF(Užs4!J101="NE-PL-PVC-2mm",(Užs4!H101/1000)*Užs4!L101,0)))))</f>
        <v>0</v>
      </c>
      <c r="AQ62" s="94">
        <f>SUM(IF(Užs4!F101="NE-PL-PVC-42/2mm",(Užs4!E101/1000)*Užs4!L101,0)+(IF(Užs4!G101="NE-PL-PVC-42/2mm",(Užs4!E101/1000)*Užs4!L101,0)+(IF(Užs4!I101="NE-PL-PVC-42/2mm",(Užs4!H101/1000)*Užs4!L101,0)+(IF(Užs4!J101="NE-PL-PVC-42/2mm",(Užs4!H101/1000)*Užs4!L101,0)))))</f>
        <v>0</v>
      </c>
      <c r="AR62" s="79"/>
    </row>
    <row r="63" spans="1:44" ht="16.8">
      <c r="A63" s="79"/>
      <c r="B63" s="79"/>
      <c r="C63" s="95"/>
      <c r="D63" s="79"/>
      <c r="E63" s="79"/>
      <c r="F63" s="79"/>
      <c r="G63" s="79"/>
      <c r="H63" s="79"/>
      <c r="I63" s="79"/>
      <c r="J63" s="79"/>
      <c r="K63" s="87">
        <v>62</v>
      </c>
      <c r="L63" s="88">
        <f>Užs4!L102</f>
        <v>0</v>
      </c>
      <c r="M63" s="89">
        <f>(Užs4!E102/1000)*(Užs4!H102/1000)*Užs4!L102</f>
        <v>0</v>
      </c>
      <c r="N63" s="90">
        <f>SUM(IF(Užs4!F102="MEL",(Užs4!E102/1000)*Užs4!L102,0)+(IF(Užs4!G102="MEL",(Užs4!E102/1000)*Užs4!L102,0)+(IF(Užs4!I102="MEL",(Užs4!H102/1000)*Užs4!L102,0)+(IF(Užs4!J102="MEL",(Užs4!H102/1000)*Užs4!L102,0)))))</f>
        <v>0</v>
      </c>
      <c r="O63" s="91">
        <f>SUM(IF(Užs4!F102="MEL-BALTAS",(Užs4!E102/1000)*Užs4!L102,0)+(IF(Užs4!G102="MEL-BALTAS",(Užs4!E102/1000)*Užs4!L102,0)+(IF(Užs4!I102="MEL-BALTAS",(Užs4!H102/1000)*Užs4!L102,0)+(IF(Užs4!J102="MEL-BALTAS",(Užs4!H102/1000)*Užs4!L102,0)))))</f>
        <v>0</v>
      </c>
      <c r="P63" s="91">
        <f>SUM(IF(Užs4!F102="MEL-PILKAS",(Užs4!E102/1000)*Užs4!L102,0)+(IF(Užs4!G102="MEL-PILKAS",(Užs4!E102/1000)*Užs4!L102,0)+(IF(Užs4!I102="MEL-PILKAS",(Užs4!H102/1000)*Užs4!L102,0)+(IF(Užs4!J102="MEL-PILKAS",(Užs4!H102/1000)*Užs4!L102,0)))))</f>
        <v>0</v>
      </c>
      <c r="Q63" s="91">
        <f>SUM(IF(Užs4!F102="MEL-KLIENTO",(Užs4!E102/1000)*Užs4!L102,0)+(IF(Užs4!G102="MEL-KLIENTO",(Užs4!E102/1000)*Užs4!L102,0)+(IF(Užs4!I102="MEL-KLIENTO",(Užs4!H102/1000)*Užs4!L102,0)+(IF(Užs4!J102="MEL-KLIENTO",(Užs4!H102/1000)*Užs4!L102,0)))))</f>
        <v>0</v>
      </c>
      <c r="R63" s="91">
        <f>SUM(IF(Užs4!F102="MEL-NE-PL",(Užs4!E102/1000)*Užs4!L102,0)+(IF(Užs4!G102="MEL-NE-PL",(Užs4!E102/1000)*Užs4!L102,0)+(IF(Užs4!I102="MEL-NE-PL",(Užs4!H102/1000)*Užs4!L102,0)+(IF(Užs4!J102="MEL-NE-PL",(Užs4!H102/1000)*Užs4!L102,0)))))</f>
        <v>0</v>
      </c>
      <c r="S63" s="91">
        <f>SUM(IF(Užs4!F102="MEL-40mm",(Užs4!E102/1000)*Užs4!L102,0)+(IF(Užs4!G102="MEL-40mm",(Užs4!E102/1000)*Užs4!L102,0)+(IF(Užs4!I102="MEL-40mm",(Užs4!H102/1000)*Užs4!L102,0)+(IF(Užs4!J102="MEL-40mm",(Užs4!H102/1000)*Užs4!L102,0)))))</f>
        <v>0</v>
      </c>
      <c r="T63" s="92">
        <f>SUM(IF(Užs4!F102="PVC-04mm",(Užs4!E102/1000)*Užs4!L102,0)+(IF(Užs4!G102="PVC-04mm",(Užs4!E102/1000)*Užs4!L102,0)+(IF(Užs4!I102="PVC-04mm",(Užs4!H102/1000)*Užs4!L102,0)+(IF(Užs4!J102="PVC-04mm",(Užs4!H102/1000)*Užs4!L102,0)))))</f>
        <v>0</v>
      </c>
      <c r="U63" s="92">
        <f>SUM(IF(Užs4!F102="PVC-06mm",(Užs4!E102/1000)*Užs4!L102,0)+(IF(Užs4!G102="PVC-06mm",(Užs4!E102/1000)*Užs4!L102,0)+(IF(Užs4!I102="PVC-06mm",(Užs4!H102/1000)*Užs4!L102,0)+(IF(Užs4!J102="PVC-06mm",(Užs4!H102/1000)*Užs4!L102,0)))))</f>
        <v>0</v>
      </c>
      <c r="V63" s="92">
        <f>SUM(IF(Užs4!F102="PVC-08mm",(Užs4!E102/1000)*Užs4!L102,0)+(IF(Užs4!G102="PVC-08mm",(Užs4!E102/1000)*Užs4!L102,0)+(IF(Užs4!I102="PVC-08mm",(Užs4!H102/1000)*Užs4!L102,0)+(IF(Užs4!J102="PVC-08mm",(Užs4!H102/1000)*Užs4!L102,0)))))</f>
        <v>0</v>
      </c>
      <c r="W63" s="92">
        <f>SUM(IF(Užs4!F102="PVC-1mm",(Užs4!E102/1000)*Užs4!L102,0)+(IF(Užs4!G102="PVC-1mm",(Užs4!E102/1000)*Užs4!L102,0)+(IF(Užs4!I102="PVC-1mm",(Užs4!H102/1000)*Užs4!L102,0)+(IF(Užs4!J102="PVC-1mm",(Užs4!H102/1000)*Užs4!L102,0)))))</f>
        <v>0</v>
      </c>
      <c r="X63" s="92">
        <f>SUM(IF(Užs4!F102="PVC-2mm",(Užs4!E102/1000)*Užs4!L102,0)+(IF(Užs4!G102="PVC-2mm",(Užs4!E102/1000)*Užs4!L102,0)+(IF(Užs4!I102="PVC-2mm",(Užs4!H102/1000)*Užs4!L102,0)+(IF(Užs4!J102="PVC-2mm",(Užs4!H102/1000)*Užs4!L102,0)))))</f>
        <v>0</v>
      </c>
      <c r="Y63" s="92">
        <f>SUM(IF(Užs4!F102="PVC-42/2mm",(Užs4!E102/1000)*Užs4!L102,0)+(IF(Užs4!G102="PVC-42/2mm",(Užs4!E102/1000)*Užs4!L102,0)+(IF(Užs4!I102="PVC-42/2mm",(Užs4!H102/1000)*Užs4!L102,0)+(IF(Užs4!J102="PVC-42/2mm",(Užs4!H102/1000)*Užs4!L102,0)))))</f>
        <v>0</v>
      </c>
      <c r="Z63" s="313">
        <f>SUM(IF(Užs4!F102="BESIULIS-08mm",(Užs4!E102/1000)*Užs4!L102,0)+(IF(Užs4!G102="BESIULIS-08mm",(Užs4!E102/1000)*Užs4!L102,0)+(IF(Užs4!I102="BESIULIS-08mm",(Užs4!H102/1000)*Užs4!L102,0)+(IF(Užs4!J102="BESIULIS-08mm",(Užs4!H102/1000)*Užs4!L102,0)))))</f>
        <v>0</v>
      </c>
      <c r="AA63" s="313">
        <f>SUM(IF(Užs4!F102="BESIULIS-1mm",(Užs4!E102/1000)*Užs4!L102,0)+(IF(Užs4!G102="BESIULIS-1mm",(Užs4!E102/1000)*Užs4!L102,0)+(IF(Užs4!I102="BESIULIS-1mm",(Užs4!H102/1000)*Užs4!L102,0)+(IF(Užs4!J102="BESIULIS-1mm",(Užs4!H102/1000)*Užs4!L102,0)))))</f>
        <v>0</v>
      </c>
      <c r="AB63" s="313">
        <f>SUM(IF(Užs4!F102="BESIULIS-2mm",(Užs4!E102/1000)*Užs4!L102,0)+(IF(Užs4!G102="BESIULIS-2mm",(Užs4!E102/1000)*Užs4!L102,0)+(IF(Užs4!I102="BESIULIS-2mm",(Užs4!H102/1000)*Užs4!L102,0)+(IF(Užs4!J102="BESIULIS-2mm",(Užs4!H102/1000)*Užs4!L102,0)))))</f>
        <v>0</v>
      </c>
      <c r="AC63" s="93">
        <f>SUM(IF(Užs4!F102="KLIEN-PVC-04mm",(Užs4!E102/1000)*Užs4!L102,0)+(IF(Užs4!G102="KLIEN-PVC-04mm",(Užs4!E102/1000)*Užs4!L102,0)+(IF(Užs4!I102="KLIEN-PVC-04mm",(Užs4!H102/1000)*Užs4!L102,0)+(IF(Užs4!J102="KLIEN-PVC-04mm",(Užs4!H102/1000)*Užs4!L102,0)))))</f>
        <v>0</v>
      </c>
      <c r="AD63" s="93">
        <f>SUM(IF(Užs4!F102="KLIEN-PVC-06mm",(Užs4!E102/1000)*Užs4!L102,0)+(IF(Užs4!G102="KLIEN-PVC-06mm",(Užs4!E102/1000)*Užs4!L102,0)+(IF(Užs4!I102="KLIEN-PVC-06mm",(Užs4!H102/1000)*Užs4!L102,0)+(IF(Užs4!J102="KLIEN-PVC-06mm",(Užs4!H102/1000)*Užs4!L102,0)))))</f>
        <v>0</v>
      </c>
      <c r="AE63" s="93">
        <f>SUM(IF(Užs4!F102="KLIEN-PVC-08mm",(Užs4!E102/1000)*Užs4!L102,0)+(IF(Užs4!G102="KLIEN-PVC-08mm",(Užs4!E102/1000)*Užs4!L102,0)+(IF(Užs4!I102="KLIEN-PVC-08mm",(Užs4!H102/1000)*Užs4!L102,0)+(IF(Užs4!J102="KLIEN-PVC-08mm",(Užs4!H102/1000)*Užs4!L102,0)))))</f>
        <v>0</v>
      </c>
      <c r="AF63" s="93">
        <f>SUM(IF(Užs4!F102="KLIEN-PVC-1mm",(Užs4!E102/1000)*Užs4!L102,0)+(IF(Užs4!G102="KLIEN-PVC-1mm",(Užs4!E102/1000)*Užs4!L102,0)+(IF(Užs4!I102="KLIEN-PVC-1mm",(Užs4!H102/1000)*Užs4!L102,0)+(IF(Užs4!J102="KLIEN-PVC-1mm",(Užs4!H102/1000)*Užs4!L102,0)))))</f>
        <v>0</v>
      </c>
      <c r="AG63" s="93">
        <f>SUM(IF(Užs4!F102="KLIEN-PVC-2mm",(Užs4!E102/1000)*Užs4!L102,0)+(IF(Užs4!G102="KLIEN-PVC-2mm",(Užs4!E102/1000)*Užs4!L102,0)+(IF(Užs4!I102="KLIEN-PVC-2mm",(Užs4!H102/1000)*Užs4!L102,0)+(IF(Užs4!J102="KLIEN-PVC-2mm",(Užs4!H102/1000)*Užs4!L102,0)))))</f>
        <v>0</v>
      </c>
      <c r="AH63" s="93">
        <f>SUM(IF(Užs4!F102="KLIEN-PVC-42/2mm",(Užs4!E102/1000)*Užs4!L102,0)+(IF(Užs4!G102="KLIEN-PVC-42/2mm",(Užs4!E102/1000)*Užs4!L102,0)+(IF(Užs4!I102="KLIEN-PVC-42/2mm",(Užs4!H102/1000)*Užs4!L102,0)+(IF(Užs4!J102="KLIEN-PVC-42/2mm",(Užs4!H102/1000)*Užs4!L102,0)))))</f>
        <v>0</v>
      </c>
      <c r="AI63" s="315">
        <f>SUM(IF(Užs4!F102="KLIEN-BESIUL-08mm",(Užs4!E102/1000)*Užs4!L102,0)+(IF(Užs4!G102="KLIEN-BESIUL-08mm",(Užs4!E102/1000)*Užs4!L102,0)+(IF(Užs4!I102="KLIEN-BESIUL-08mm",(Užs4!H102/1000)*Užs4!L102,0)+(IF(Užs4!J102="KLIEN-BESIUL-08mm",(Užs4!H102/1000)*Užs4!L102,0)))))</f>
        <v>0</v>
      </c>
      <c r="AJ63" s="315">
        <f>SUM(IF(Užs4!F102="KLIEN-BESIUL-1mm",(Užs4!E102/1000)*Užs4!L102,0)+(IF(Užs4!G102="KLIEN-BESIUL-1mm",(Užs4!E102/1000)*Užs4!L102,0)+(IF(Užs4!I102="KLIEN-BESIUL-1mm",(Užs4!H102/1000)*Užs4!L102,0)+(IF(Užs4!J102="KLIEN-BESIUL-1mm",(Užs4!H102/1000)*Užs4!L102,0)))))</f>
        <v>0</v>
      </c>
      <c r="AK63" s="315">
        <f>SUM(IF(Užs4!F102="KLIEN-BESIUL-2mm",(Užs4!E102/1000)*Užs4!L102,0)+(IF(Užs4!G102="KLIEN-BESIUL-2mm",(Užs4!E102/1000)*Užs4!L102,0)+(IF(Užs4!I102="KLIEN-BESIUL-2mm",(Užs4!H102/1000)*Užs4!L102,0)+(IF(Užs4!J102="KLIEN-BESIUL-2mm",(Užs4!H102/1000)*Užs4!L102,0)))))</f>
        <v>0</v>
      </c>
      <c r="AL63" s="94">
        <f>SUM(IF(Užs4!F102="NE-PL-PVC-04mm",(Užs4!E102/1000)*Užs4!L102,0)+(IF(Užs4!G102="NE-PL-PVC-04mm",(Užs4!E102/1000)*Užs4!L102,0)+(IF(Užs4!I102="NE-PL-PVC-04mm",(Užs4!H102/1000)*Užs4!L102,0)+(IF(Užs4!J102="NE-PL-PVC-04mm",(Užs4!H102/1000)*Užs4!L102,0)))))</f>
        <v>0</v>
      </c>
      <c r="AM63" s="94">
        <f>SUM(IF(Užs4!F102="NE-PL-PVC-06mm",(Užs4!E102/1000)*Užs4!L102,0)+(IF(Užs4!G102="NE-PL-PVC-06mm",(Užs4!E102/1000)*Užs4!L102,0)+(IF(Užs4!I102="NE-PL-PVC-06mm",(Užs4!H102/1000)*Užs4!L102,0)+(IF(Užs4!J102="NE-PL-PVC-06mm",(Užs4!H102/1000)*Užs4!L102,0)))))</f>
        <v>0</v>
      </c>
      <c r="AN63" s="94">
        <f>SUM(IF(Užs4!F102="NE-PL-PVC-08mm",(Užs4!E102/1000)*Užs4!L102,0)+(IF(Užs4!G102="NE-PL-PVC-08mm",(Užs4!E102/1000)*Užs4!L102,0)+(IF(Užs4!I102="NE-PL-PVC-08mm",(Užs4!H102/1000)*Užs4!L102,0)+(IF(Užs4!J102="NE-PL-PVC-08mm",(Užs4!H102/1000)*Užs4!L102,0)))))</f>
        <v>0</v>
      </c>
      <c r="AO63" s="94">
        <f>SUM(IF(Užs4!F102="NE-PL-PVC-1mm",(Užs4!E102/1000)*Užs4!L102,0)+(IF(Užs4!G102="NE-PL-PVC-1mm",(Užs4!E102/1000)*Užs4!L102,0)+(IF(Užs4!I102="NE-PL-PVC-1mm",(Užs4!H102/1000)*Užs4!L102,0)+(IF(Užs4!J102="NE-PL-PVC-1mm",(Užs4!H102/1000)*Užs4!L102,0)))))</f>
        <v>0</v>
      </c>
      <c r="AP63" s="94">
        <f>SUM(IF(Užs4!F102="NE-PL-PVC-2mm",(Užs4!E102/1000)*Užs4!L102,0)+(IF(Užs4!G102="NE-PL-PVC-2mm",(Užs4!E102/1000)*Užs4!L102,0)+(IF(Užs4!I102="NE-PL-PVC-2mm",(Užs4!H102/1000)*Užs4!L102,0)+(IF(Užs4!J102="NE-PL-PVC-2mm",(Užs4!H102/1000)*Užs4!L102,0)))))</f>
        <v>0</v>
      </c>
      <c r="AQ63" s="94">
        <f>SUM(IF(Užs4!F102="NE-PL-PVC-42/2mm",(Užs4!E102/1000)*Užs4!L102,0)+(IF(Užs4!G102="NE-PL-PVC-42/2mm",(Užs4!E102/1000)*Užs4!L102,0)+(IF(Užs4!I102="NE-PL-PVC-42/2mm",(Užs4!H102/1000)*Užs4!L102,0)+(IF(Užs4!J102="NE-PL-PVC-42/2mm",(Užs4!H102/1000)*Užs4!L102,0)))))</f>
        <v>0</v>
      </c>
      <c r="AR63" s="79"/>
    </row>
    <row r="64" spans="1:44" ht="16.8">
      <c r="A64" s="79"/>
      <c r="B64" s="79"/>
      <c r="C64" s="95"/>
      <c r="D64" s="79"/>
      <c r="E64" s="79"/>
      <c r="F64" s="79"/>
      <c r="G64" s="79"/>
      <c r="H64" s="79"/>
      <c r="I64" s="79"/>
      <c r="J64" s="79"/>
      <c r="K64" s="87">
        <v>63</v>
      </c>
      <c r="L64" s="88">
        <f>Užs4!L103</f>
        <v>0</v>
      </c>
      <c r="M64" s="89">
        <f>(Užs4!E103/1000)*(Užs4!H103/1000)*Užs4!L103</f>
        <v>0</v>
      </c>
      <c r="N64" s="90">
        <f>SUM(IF(Užs4!F103="MEL",(Užs4!E103/1000)*Užs4!L103,0)+(IF(Užs4!G103="MEL",(Užs4!E103/1000)*Užs4!L103,0)+(IF(Užs4!I103="MEL",(Užs4!H103/1000)*Užs4!L103,0)+(IF(Užs4!J103="MEL",(Užs4!H103/1000)*Užs4!L103,0)))))</f>
        <v>0</v>
      </c>
      <c r="O64" s="91">
        <f>SUM(IF(Užs4!F103="MEL-BALTAS",(Užs4!E103/1000)*Užs4!L103,0)+(IF(Užs4!G103="MEL-BALTAS",(Užs4!E103/1000)*Užs4!L103,0)+(IF(Užs4!I103="MEL-BALTAS",(Užs4!H103/1000)*Užs4!L103,0)+(IF(Užs4!J103="MEL-BALTAS",(Užs4!H103/1000)*Užs4!L103,0)))))</f>
        <v>0</v>
      </c>
      <c r="P64" s="91">
        <f>SUM(IF(Užs4!F103="MEL-PILKAS",(Užs4!E103/1000)*Užs4!L103,0)+(IF(Užs4!G103="MEL-PILKAS",(Užs4!E103/1000)*Užs4!L103,0)+(IF(Užs4!I103="MEL-PILKAS",(Užs4!H103/1000)*Užs4!L103,0)+(IF(Užs4!J103="MEL-PILKAS",(Užs4!H103/1000)*Užs4!L103,0)))))</f>
        <v>0</v>
      </c>
      <c r="Q64" s="91">
        <f>SUM(IF(Užs4!F103="MEL-KLIENTO",(Užs4!E103/1000)*Užs4!L103,0)+(IF(Užs4!G103="MEL-KLIENTO",(Užs4!E103/1000)*Užs4!L103,0)+(IF(Užs4!I103="MEL-KLIENTO",(Užs4!H103/1000)*Užs4!L103,0)+(IF(Užs4!J103="MEL-KLIENTO",(Užs4!H103/1000)*Užs4!L103,0)))))</f>
        <v>0</v>
      </c>
      <c r="R64" s="91">
        <f>SUM(IF(Užs4!F103="MEL-NE-PL",(Užs4!E103/1000)*Užs4!L103,0)+(IF(Užs4!G103="MEL-NE-PL",(Užs4!E103/1000)*Užs4!L103,0)+(IF(Užs4!I103="MEL-NE-PL",(Užs4!H103/1000)*Užs4!L103,0)+(IF(Užs4!J103="MEL-NE-PL",(Užs4!H103/1000)*Užs4!L103,0)))))</f>
        <v>0</v>
      </c>
      <c r="S64" s="91">
        <f>SUM(IF(Užs4!F103="MEL-40mm",(Užs4!E103/1000)*Užs4!L103,0)+(IF(Užs4!G103="MEL-40mm",(Užs4!E103/1000)*Užs4!L103,0)+(IF(Užs4!I103="MEL-40mm",(Užs4!H103/1000)*Užs4!L103,0)+(IF(Užs4!J103="MEL-40mm",(Užs4!H103/1000)*Užs4!L103,0)))))</f>
        <v>0</v>
      </c>
      <c r="T64" s="92">
        <f>SUM(IF(Užs4!F103="PVC-04mm",(Užs4!E103/1000)*Užs4!L103,0)+(IF(Užs4!G103="PVC-04mm",(Užs4!E103/1000)*Užs4!L103,0)+(IF(Užs4!I103="PVC-04mm",(Užs4!H103/1000)*Užs4!L103,0)+(IF(Užs4!J103="PVC-04mm",(Užs4!H103/1000)*Užs4!L103,0)))))</f>
        <v>0</v>
      </c>
      <c r="U64" s="92">
        <f>SUM(IF(Užs4!F103="PVC-06mm",(Užs4!E103/1000)*Užs4!L103,0)+(IF(Užs4!G103="PVC-06mm",(Užs4!E103/1000)*Užs4!L103,0)+(IF(Užs4!I103="PVC-06mm",(Užs4!H103/1000)*Užs4!L103,0)+(IF(Užs4!J103="PVC-06mm",(Užs4!H103/1000)*Užs4!L103,0)))))</f>
        <v>0</v>
      </c>
      <c r="V64" s="92">
        <f>SUM(IF(Užs4!F103="PVC-08mm",(Užs4!E103/1000)*Užs4!L103,0)+(IF(Užs4!G103="PVC-08mm",(Užs4!E103/1000)*Užs4!L103,0)+(IF(Užs4!I103="PVC-08mm",(Užs4!H103/1000)*Užs4!L103,0)+(IF(Užs4!J103="PVC-08mm",(Užs4!H103/1000)*Užs4!L103,0)))))</f>
        <v>0</v>
      </c>
      <c r="W64" s="92">
        <f>SUM(IF(Užs4!F103="PVC-1mm",(Užs4!E103/1000)*Užs4!L103,0)+(IF(Užs4!G103="PVC-1mm",(Užs4!E103/1000)*Užs4!L103,0)+(IF(Užs4!I103="PVC-1mm",(Užs4!H103/1000)*Užs4!L103,0)+(IF(Užs4!J103="PVC-1mm",(Užs4!H103/1000)*Užs4!L103,0)))))</f>
        <v>0</v>
      </c>
      <c r="X64" s="92">
        <f>SUM(IF(Užs4!F103="PVC-2mm",(Užs4!E103/1000)*Užs4!L103,0)+(IF(Užs4!G103="PVC-2mm",(Užs4!E103/1000)*Užs4!L103,0)+(IF(Užs4!I103="PVC-2mm",(Užs4!H103/1000)*Užs4!L103,0)+(IF(Užs4!J103="PVC-2mm",(Užs4!H103/1000)*Užs4!L103,0)))))</f>
        <v>0</v>
      </c>
      <c r="Y64" s="92">
        <f>SUM(IF(Užs4!F103="PVC-42/2mm",(Užs4!E103/1000)*Užs4!L103,0)+(IF(Užs4!G103="PVC-42/2mm",(Užs4!E103/1000)*Užs4!L103,0)+(IF(Užs4!I103="PVC-42/2mm",(Užs4!H103/1000)*Užs4!L103,0)+(IF(Užs4!J103="PVC-42/2mm",(Užs4!H103/1000)*Užs4!L103,0)))))</f>
        <v>0</v>
      </c>
      <c r="Z64" s="313">
        <f>SUM(IF(Užs4!F103="BESIULIS-08mm",(Užs4!E103/1000)*Užs4!L103,0)+(IF(Užs4!G103="BESIULIS-08mm",(Užs4!E103/1000)*Užs4!L103,0)+(IF(Užs4!I103="BESIULIS-08mm",(Užs4!H103/1000)*Užs4!L103,0)+(IF(Užs4!J103="BESIULIS-08mm",(Užs4!H103/1000)*Užs4!L103,0)))))</f>
        <v>0</v>
      </c>
      <c r="AA64" s="313">
        <f>SUM(IF(Užs4!F103="BESIULIS-1mm",(Užs4!E103/1000)*Užs4!L103,0)+(IF(Užs4!G103="BESIULIS-1mm",(Užs4!E103/1000)*Užs4!L103,0)+(IF(Užs4!I103="BESIULIS-1mm",(Užs4!H103/1000)*Užs4!L103,0)+(IF(Užs4!J103="BESIULIS-1mm",(Užs4!H103/1000)*Užs4!L103,0)))))</f>
        <v>0</v>
      </c>
      <c r="AB64" s="313">
        <f>SUM(IF(Užs4!F103="BESIULIS-2mm",(Užs4!E103/1000)*Užs4!L103,0)+(IF(Užs4!G103="BESIULIS-2mm",(Užs4!E103/1000)*Užs4!L103,0)+(IF(Užs4!I103="BESIULIS-2mm",(Užs4!H103/1000)*Užs4!L103,0)+(IF(Užs4!J103="BESIULIS-2mm",(Užs4!H103/1000)*Užs4!L103,0)))))</f>
        <v>0</v>
      </c>
      <c r="AC64" s="93">
        <f>SUM(IF(Užs4!F103="KLIEN-PVC-04mm",(Užs4!E103/1000)*Užs4!L103,0)+(IF(Užs4!G103="KLIEN-PVC-04mm",(Užs4!E103/1000)*Užs4!L103,0)+(IF(Užs4!I103="KLIEN-PVC-04mm",(Užs4!H103/1000)*Užs4!L103,0)+(IF(Užs4!J103="KLIEN-PVC-04mm",(Užs4!H103/1000)*Užs4!L103,0)))))</f>
        <v>0</v>
      </c>
      <c r="AD64" s="93">
        <f>SUM(IF(Užs4!F103="KLIEN-PVC-06mm",(Užs4!E103/1000)*Užs4!L103,0)+(IF(Užs4!G103="KLIEN-PVC-06mm",(Užs4!E103/1000)*Užs4!L103,0)+(IF(Užs4!I103="KLIEN-PVC-06mm",(Užs4!H103/1000)*Užs4!L103,0)+(IF(Užs4!J103="KLIEN-PVC-06mm",(Užs4!H103/1000)*Užs4!L103,0)))))</f>
        <v>0</v>
      </c>
      <c r="AE64" s="93">
        <f>SUM(IF(Užs4!F103="KLIEN-PVC-08mm",(Užs4!E103/1000)*Užs4!L103,0)+(IF(Užs4!G103="KLIEN-PVC-08mm",(Užs4!E103/1000)*Užs4!L103,0)+(IF(Užs4!I103="KLIEN-PVC-08mm",(Užs4!H103/1000)*Užs4!L103,0)+(IF(Užs4!J103="KLIEN-PVC-08mm",(Užs4!H103/1000)*Užs4!L103,0)))))</f>
        <v>0</v>
      </c>
      <c r="AF64" s="93">
        <f>SUM(IF(Užs4!F103="KLIEN-PVC-1mm",(Užs4!E103/1000)*Užs4!L103,0)+(IF(Užs4!G103="KLIEN-PVC-1mm",(Užs4!E103/1000)*Užs4!L103,0)+(IF(Užs4!I103="KLIEN-PVC-1mm",(Užs4!H103/1000)*Užs4!L103,0)+(IF(Užs4!J103="KLIEN-PVC-1mm",(Užs4!H103/1000)*Užs4!L103,0)))))</f>
        <v>0</v>
      </c>
      <c r="AG64" s="93">
        <f>SUM(IF(Užs4!F103="KLIEN-PVC-2mm",(Užs4!E103/1000)*Užs4!L103,0)+(IF(Užs4!G103="KLIEN-PVC-2mm",(Užs4!E103/1000)*Užs4!L103,0)+(IF(Užs4!I103="KLIEN-PVC-2mm",(Užs4!H103/1000)*Užs4!L103,0)+(IF(Užs4!J103="KLIEN-PVC-2mm",(Užs4!H103/1000)*Užs4!L103,0)))))</f>
        <v>0</v>
      </c>
      <c r="AH64" s="93">
        <f>SUM(IF(Užs4!F103="KLIEN-PVC-42/2mm",(Užs4!E103/1000)*Užs4!L103,0)+(IF(Užs4!G103="KLIEN-PVC-42/2mm",(Užs4!E103/1000)*Užs4!L103,0)+(IF(Užs4!I103="KLIEN-PVC-42/2mm",(Užs4!H103/1000)*Užs4!L103,0)+(IF(Užs4!J103="KLIEN-PVC-42/2mm",(Užs4!H103/1000)*Užs4!L103,0)))))</f>
        <v>0</v>
      </c>
      <c r="AI64" s="315">
        <f>SUM(IF(Užs4!F103="KLIEN-BESIUL-08mm",(Užs4!E103/1000)*Užs4!L103,0)+(IF(Užs4!G103="KLIEN-BESIUL-08mm",(Užs4!E103/1000)*Užs4!L103,0)+(IF(Užs4!I103="KLIEN-BESIUL-08mm",(Užs4!H103/1000)*Užs4!L103,0)+(IF(Užs4!J103="KLIEN-BESIUL-08mm",(Užs4!H103/1000)*Užs4!L103,0)))))</f>
        <v>0</v>
      </c>
      <c r="AJ64" s="315">
        <f>SUM(IF(Užs4!F103="KLIEN-BESIUL-1mm",(Užs4!E103/1000)*Užs4!L103,0)+(IF(Užs4!G103="KLIEN-BESIUL-1mm",(Užs4!E103/1000)*Užs4!L103,0)+(IF(Užs4!I103="KLIEN-BESIUL-1mm",(Užs4!H103/1000)*Užs4!L103,0)+(IF(Užs4!J103="KLIEN-BESIUL-1mm",(Užs4!H103/1000)*Užs4!L103,0)))))</f>
        <v>0</v>
      </c>
      <c r="AK64" s="315">
        <f>SUM(IF(Užs4!F103="KLIEN-BESIUL-2mm",(Užs4!E103/1000)*Užs4!L103,0)+(IF(Užs4!G103="KLIEN-BESIUL-2mm",(Užs4!E103/1000)*Užs4!L103,0)+(IF(Užs4!I103="KLIEN-BESIUL-2mm",(Užs4!H103/1000)*Užs4!L103,0)+(IF(Užs4!J103="KLIEN-BESIUL-2mm",(Užs4!H103/1000)*Užs4!L103,0)))))</f>
        <v>0</v>
      </c>
      <c r="AL64" s="94">
        <f>SUM(IF(Užs4!F103="NE-PL-PVC-04mm",(Užs4!E103/1000)*Užs4!L103,0)+(IF(Užs4!G103="NE-PL-PVC-04mm",(Užs4!E103/1000)*Užs4!L103,0)+(IF(Užs4!I103="NE-PL-PVC-04mm",(Užs4!H103/1000)*Užs4!L103,0)+(IF(Užs4!J103="NE-PL-PVC-04mm",(Užs4!H103/1000)*Užs4!L103,0)))))</f>
        <v>0</v>
      </c>
      <c r="AM64" s="94">
        <f>SUM(IF(Užs4!F103="NE-PL-PVC-06mm",(Užs4!E103/1000)*Užs4!L103,0)+(IF(Užs4!G103="NE-PL-PVC-06mm",(Užs4!E103/1000)*Užs4!L103,0)+(IF(Užs4!I103="NE-PL-PVC-06mm",(Užs4!H103/1000)*Užs4!L103,0)+(IF(Užs4!J103="NE-PL-PVC-06mm",(Užs4!H103/1000)*Užs4!L103,0)))))</f>
        <v>0</v>
      </c>
      <c r="AN64" s="94">
        <f>SUM(IF(Užs4!F103="NE-PL-PVC-08mm",(Užs4!E103/1000)*Užs4!L103,0)+(IF(Užs4!G103="NE-PL-PVC-08mm",(Užs4!E103/1000)*Užs4!L103,0)+(IF(Užs4!I103="NE-PL-PVC-08mm",(Užs4!H103/1000)*Užs4!L103,0)+(IF(Užs4!J103="NE-PL-PVC-08mm",(Užs4!H103/1000)*Užs4!L103,0)))))</f>
        <v>0</v>
      </c>
      <c r="AO64" s="94">
        <f>SUM(IF(Užs4!F103="NE-PL-PVC-1mm",(Užs4!E103/1000)*Užs4!L103,0)+(IF(Užs4!G103="NE-PL-PVC-1mm",(Užs4!E103/1000)*Užs4!L103,0)+(IF(Užs4!I103="NE-PL-PVC-1mm",(Užs4!H103/1000)*Užs4!L103,0)+(IF(Užs4!J103="NE-PL-PVC-1mm",(Užs4!H103/1000)*Užs4!L103,0)))))</f>
        <v>0</v>
      </c>
      <c r="AP64" s="94">
        <f>SUM(IF(Užs4!F103="NE-PL-PVC-2mm",(Užs4!E103/1000)*Užs4!L103,0)+(IF(Užs4!G103="NE-PL-PVC-2mm",(Užs4!E103/1000)*Užs4!L103,0)+(IF(Užs4!I103="NE-PL-PVC-2mm",(Užs4!H103/1000)*Užs4!L103,0)+(IF(Užs4!J103="NE-PL-PVC-2mm",(Užs4!H103/1000)*Užs4!L103,0)))))</f>
        <v>0</v>
      </c>
      <c r="AQ64" s="94">
        <f>SUM(IF(Užs4!F103="NE-PL-PVC-42/2mm",(Užs4!E103/1000)*Užs4!L103,0)+(IF(Užs4!G103="NE-PL-PVC-42/2mm",(Užs4!E103/1000)*Užs4!L103,0)+(IF(Užs4!I103="NE-PL-PVC-42/2mm",(Užs4!H103/1000)*Užs4!L103,0)+(IF(Užs4!J103="NE-PL-PVC-42/2mm",(Užs4!H103/1000)*Užs4!L103,0)))))</f>
        <v>0</v>
      </c>
      <c r="AR64" s="79"/>
    </row>
    <row r="65" spans="1:44" ht="16.8">
      <c r="A65" s="79"/>
      <c r="B65" s="79"/>
      <c r="C65" s="95"/>
      <c r="D65" s="79"/>
      <c r="E65" s="79"/>
      <c r="F65" s="79"/>
      <c r="G65" s="79"/>
      <c r="H65" s="79"/>
      <c r="I65" s="79"/>
      <c r="J65" s="79"/>
      <c r="K65" s="87">
        <v>64</v>
      </c>
      <c r="L65" s="88">
        <f>Užs4!L104</f>
        <v>0</v>
      </c>
      <c r="M65" s="89">
        <f>(Užs4!E104/1000)*(Užs4!H104/1000)*Užs4!L104</f>
        <v>0</v>
      </c>
      <c r="N65" s="90">
        <f>SUM(IF(Užs4!F104="MEL",(Užs4!E104/1000)*Užs4!L104,0)+(IF(Užs4!G104="MEL",(Užs4!E104/1000)*Užs4!L104,0)+(IF(Užs4!I104="MEL",(Užs4!H104/1000)*Užs4!L104,0)+(IF(Užs4!J104="MEL",(Užs4!H104/1000)*Užs4!L104,0)))))</f>
        <v>0</v>
      </c>
      <c r="O65" s="91">
        <f>SUM(IF(Užs4!F104="MEL-BALTAS",(Užs4!E104/1000)*Užs4!L104,0)+(IF(Užs4!G104="MEL-BALTAS",(Užs4!E104/1000)*Užs4!L104,0)+(IF(Užs4!I104="MEL-BALTAS",(Užs4!H104/1000)*Užs4!L104,0)+(IF(Užs4!J104="MEL-BALTAS",(Užs4!H104/1000)*Užs4!L104,0)))))</f>
        <v>0</v>
      </c>
      <c r="P65" s="91">
        <f>SUM(IF(Užs4!F104="MEL-PILKAS",(Užs4!E104/1000)*Užs4!L104,0)+(IF(Užs4!G104="MEL-PILKAS",(Užs4!E104/1000)*Užs4!L104,0)+(IF(Užs4!I104="MEL-PILKAS",(Užs4!H104/1000)*Užs4!L104,0)+(IF(Užs4!J104="MEL-PILKAS",(Užs4!H104/1000)*Užs4!L104,0)))))</f>
        <v>0</v>
      </c>
      <c r="Q65" s="91">
        <f>SUM(IF(Užs4!F104="MEL-KLIENTO",(Užs4!E104/1000)*Užs4!L104,0)+(IF(Užs4!G104="MEL-KLIENTO",(Užs4!E104/1000)*Užs4!L104,0)+(IF(Užs4!I104="MEL-KLIENTO",(Užs4!H104/1000)*Užs4!L104,0)+(IF(Užs4!J104="MEL-KLIENTO",(Užs4!H104/1000)*Užs4!L104,0)))))</f>
        <v>0</v>
      </c>
      <c r="R65" s="91">
        <f>SUM(IF(Užs4!F104="MEL-NE-PL",(Užs4!E104/1000)*Užs4!L104,0)+(IF(Užs4!G104="MEL-NE-PL",(Užs4!E104/1000)*Užs4!L104,0)+(IF(Užs4!I104="MEL-NE-PL",(Užs4!H104/1000)*Užs4!L104,0)+(IF(Užs4!J104="MEL-NE-PL",(Užs4!H104/1000)*Užs4!L104,0)))))</f>
        <v>0</v>
      </c>
      <c r="S65" s="91">
        <f>SUM(IF(Užs4!F104="MEL-40mm",(Užs4!E104/1000)*Užs4!L104,0)+(IF(Užs4!G104="MEL-40mm",(Užs4!E104/1000)*Užs4!L104,0)+(IF(Užs4!I104="MEL-40mm",(Užs4!H104/1000)*Užs4!L104,0)+(IF(Užs4!J104="MEL-40mm",(Užs4!H104/1000)*Užs4!L104,0)))))</f>
        <v>0</v>
      </c>
      <c r="T65" s="92">
        <f>SUM(IF(Užs4!F104="PVC-04mm",(Užs4!E104/1000)*Užs4!L104,0)+(IF(Užs4!G104="PVC-04mm",(Užs4!E104/1000)*Užs4!L104,0)+(IF(Užs4!I104="PVC-04mm",(Užs4!H104/1000)*Užs4!L104,0)+(IF(Užs4!J104="PVC-04mm",(Užs4!H104/1000)*Užs4!L104,0)))))</f>
        <v>0</v>
      </c>
      <c r="U65" s="92">
        <f>SUM(IF(Užs4!F104="PVC-06mm",(Užs4!E104/1000)*Užs4!L104,0)+(IF(Užs4!G104="PVC-06mm",(Užs4!E104/1000)*Užs4!L104,0)+(IF(Užs4!I104="PVC-06mm",(Užs4!H104/1000)*Užs4!L104,0)+(IF(Užs4!J104="PVC-06mm",(Užs4!H104/1000)*Užs4!L104,0)))))</f>
        <v>0</v>
      </c>
      <c r="V65" s="92">
        <f>SUM(IF(Užs4!F104="PVC-08mm",(Užs4!E104/1000)*Užs4!L104,0)+(IF(Užs4!G104="PVC-08mm",(Užs4!E104/1000)*Užs4!L104,0)+(IF(Užs4!I104="PVC-08mm",(Užs4!H104/1000)*Užs4!L104,0)+(IF(Užs4!J104="PVC-08mm",(Užs4!H104/1000)*Užs4!L104,0)))))</f>
        <v>0</v>
      </c>
      <c r="W65" s="92">
        <f>SUM(IF(Užs4!F104="PVC-1mm",(Užs4!E104/1000)*Užs4!L104,0)+(IF(Užs4!G104="PVC-1mm",(Užs4!E104/1000)*Užs4!L104,0)+(IF(Užs4!I104="PVC-1mm",(Užs4!H104/1000)*Užs4!L104,0)+(IF(Užs4!J104="PVC-1mm",(Užs4!H104/1000)*Užs4!L104,0)))))</f>
        <v>0</v>
      </c>
      <c r="X65" s="92">
        <f>SUM(IF(Užs4!F104="PVC-2mm",(Užs4!E104/1000)*Užs4!L104,0)+(IF(Užs4!G104="PVC-2mm",(Užs4!E104/1000)*Užs4!L104,0)+(IF(Užs4!I104="PVC-2mm",(Užs4!H104/1000)*Užs4!L104,0)+(IF(Užs4!J104="PVC-2mm",(Užs4!H104/1000)*Užs4!L104,0)))))</f>
        <v>0</v>
      </c>
      <c r="Y65" s="92">
        <f>SUM(IF(Užs4!F104="PVC-42/2mm",(Užs4!E104/1000)*Užs4!L104,0)+(IF(Užs4!G104="PVC-42/2mm",(Užs4!E104/1000)*Užs4!L104,0)+(IF(Užs4!I104="PVC-42/2mm",(Užs4!H104/1000)*Užs4!L104,0)+(IF(Užs4!J104="PVC-42/2mm",(Užs4!H104/1000)*Užs4!L104,0)))))</f>
        <v>0</v>
      </c>
      <c r="Z65" s="313">
        <f>SUM(IF(Užs4!F104="BESIULIS-08mm",(Užs4!E104/1000)*Užs4!L104,0)+(IF(Užs4!G104="BESIULIS-08mm",(Užs4!E104/1000)*Užs4!L104,0)+(IF(Užs4!I104="BESIULIS-08mm",(Užs4!H104/1000)*Užs4!L104,0)+(IF(Užs4!J104="BESIULIS-08mm",(Užs4!H104/1000)*Užs4!L104,0)))))</f>
        <v>0</v>
      </c>
      <c r="AA65" s="313">
        <f>SUM(IF(Užs4!F104="BESIULIS-1mm",(Užs4!E104/1000)*Užs4!L104,0)+(IF(Užs4!G104="BESIULIS-1mm",(Užs4!E104/1000)*Užs4!L104,0)+(IF(Užs4!I104="BESIULIS-1mm",(Užs4!H104/1000)*Užs4!L104,0)+(IF(Užs4!J104="BESIULIS-1mm",(Užs4!H104/1000)*Užs4!L104,0)))))</f>
        <v>0</v>
      </c>
      <c r="AB65" s="313">
        <f>SUM(IF(Užs4!F104="BESIULIS-2mm",(Užs4!E104/1000)*Užs4!L104,0)+(IF(Užs4!G104="BESIULIS-2mm",(Užs4!E104/1000)*Užs4!L104,0)+(IF(Užs4!I104="BESIULIS-2mm",(Užs4!H104/1000)*Užs4!L104,0)+(IF(Užs4!J104="BESIULIS-2mm",(Užs4!H104/1000)*Užs4!L104,0)))))</f>
        <v>0</v>
      </c>
      <c r="AC65" s="93">
        <f>SUM(IF(Užs4!F104="KLIEN-PVC-04mm",(Užs4!E104/1000)*Užs4!L104,0)+(IF(Užs4!G104="KLIEN-PVC-04mm",(Užs4!E104/1000)*Užs4!L104,0)+(IF(Užs4!I104="KLIEN-PVC-04mm",(Užs4!H104/1000)*Užs4!L104,0)+(IF(Užs4!J104="KLIEN-PVC-04mm",(Užs4!H104/1000)*Užs4!L104,0)))))</f>
        <v>0</v>
      </c>
      <c r="AD65" s="93">
        <f>SUM(IF(Užs4!F104="KLIEN-PVC-06mm",(Užs4!E104/1000)*Užs4!L104,0)+(IF(Užs4!G104="KLIEN-PVC-06mm",(Užs4!E104/1000)*Užs4!L104,0)+(IF(Užs4!I104="KLIEN-PVC-06mm",(Užs4!H104/1000)*Užs4!L104,0)+(IF(Užs4!J104="KLIEN-PVC-06mm",(Užs4!H104/1000)*Užs4!L104,0)))))</f>
        <v>0</v>
      </c>
      <c r="AE65" s="93">
        <f>SUM(IF(Užs4!F104="KLIEN-PVC-08mm",(Užs4!E104/1000)*Užs4!L104,0)+(IF(Užs4!G104="KLIEN-PVC-08mm",(Užs4!E104/1000)*Užs4!L104,0)+(IF(Užs4!I104="KLIEN-PVC-08mm",(Užs4!H104/1000)*Užs4!L104,0)+(IF(Užs4!J104="KLIEN-PVC-08mm",(Užs4!H104/1000)*Užs4!L104,0)))))</f>
        <v>0</v>
      </c>
      <c r="AF65" s="93">
        <f>SUM(IF(Užs4!F104="KLIEN-PVC-1mm",(Užs4!E104/1000)*Užs4!L104,0)+(IF(Užs4!G104="KLIEN-PVC-1mm",(Užs4!E104/1000)*Užs4!L104,0)+(IF(Užs4!I104="KLIEN-PVC-1mm",(Užs4!H104/1000)*Užs4!L104,0)+(IF(Užs4!J104="KLIEN-PVC-1mm",(Užs4!H104/1000)*Užs4!L104,0)))))</f>
        <v>0</v>
      </c>
      <c r="AG65" s="93">
        <f>SUM(IF(Užs4!F104="KLIEN-PVC-2mm",(Užs4!E104/1000)*Užs4!L104,0)+(IF(Užs4!G104="KLIEN-PVC-2mm",(Užs4!E104/1000)*Užs4!L104,0)+(IF(Užs4!I104="KLIEN-PVC-2mm",(Užs4!H104/1000)*Užs4!L104,0)+(IF(Užs4!J104="KLIEN-PVC-2mm",(Užs4!H104/1000)*Užs4!L104,0)))))</f>
        <v>0</v>
      </c>
      <c r="AH65" s="93">
        <f>SUM(IF(Užs4!F104="KLIEN-PVC-42/2mm",(Užs4!E104/1000)*Užs4!L104,0)+(IF(Užs4!G104="KLIEN-PVC-42/2mm",(Užs4!E104/1000)*Užs4!L104,0)+(IF(Užs4!I104="KLIEN-PVC-42/2mm",(Užs4!H104/1000)*Užs4!L104,0)+(IF(Užs4!J104="KLIEN-PVC-42/2mm",(Užs4!H104/1000)*Užs4!L104,0)))))</f>
        <v>0</v>
      </c>
      <c r="AI65" s="315">
        <f>SUM(IF(Užs4!F104="KLIEN-BESIUL-08mm",(Užs4!E104/1000)*Užs4!L104,0)+(IF(Užs4!G104="KLIEN-BESIUL-08mm",(Užs4!E104/1000)*Užs4!L104,0)+(IF(Užs4!I104="KLIEN-BESIUL-08mm",(Užs4!H104/1000)*Užs4!L104,0)+(IF(Užs4!J104="KLIEN-BESIUL-08mm",(Užs4!H104/1000)*Užs4!L104,0)))))</f>
        <v>0</v>
      </c>
      <c r="AJ65" s="315">
        <f>SUM(IF(Užs4!F104="KLIEN-BESIUL-1mm",(Užs4!E104/1000)*Užs4!L104,0)+(IF(Užs4!G104="KLIEN-BESIUL-1mm",(Užs4!E104/1000)*Užs4!L104,0)+(IF(Užs4!I104="KLIEN-BESIUL-1mm",(Užs4!H104/1000)*Užs4!L104,0)+(IF(Užs4!J104="KLIEN-BESIUL-1mm",(Užs4!H104/1000)*Užs4!L104,0)))))</f>
        <v>0</v>
      </c>
      <c r="AK65" s="315">
        <f>SUM(IF(Užs4!F104="KLIEN-BESIUL-2mm",(Užs4!E104/1000)*Užs4!L104,0)+(IF(Užs4!G104="KLIEN-BESIUL-2mm",(Užs4!E104/1000)*Užs4!L104,0)+(IF(Užs4!I104="KLIEN-BESIUL-2mm",(Užs4!H104/1000)*Užs4!L104,0)+(IF(Užs4!J104="KLIEN-BESIUL-2mm",(Užs4!H104/1000)*Užs4!L104,0)))))</f>
        <v>0</v>
      </c>
      <c r="AL65" s="94">
        <f>SUM(IF(Užs4!F104="NE-PL-PVC-04mm",(Užs4!E104/1000)*Užs4!L104,0)+(IF(Užs4!G104="NE-PL-PVC-04mm",(Užs4!E104/1000)*Užs4!L104,0)+(IF(Užs4!I104="NE-PL-PVC-04mm",(Užs4!H104/1000)*Užs4!L104,0)+(IF(Užs4!J104="NE-PL-PVC-04mm",(Užs4!H104/1000)*Užs4!L104,0)))))</f>
        <v>0</v>
      </c>
      <c r="AM65" s="94">
        <f>SUM(IF(Užs4!F104="NE-PL-PVC-06mm",(Užs4!E104/1000)*Užs4!L104,0)+(IF(Užs4!G104="NE-PL-PVC-06mm",(Užs4!E104/1000)*Užs4!L104,0)+(IF(Užs4!I104="NE-PL-PVC-06mm",(Užs4!H104/1000)*Užs4!L104,0)+(IF(Užs4!J104="NE-PL-PVC-06mm",(Užs4!H104/1000)*Užs4!L104,0)))))</f>
        <v>0</v>
      </c>
      <c r="AN65" s="94">
        <f>SUM(IF(Užs4!F104="NE-PL-PVC-08mm",(Užs4!E104/1000)*Užs4!L104,0)+(IF(Užs4!G104="NE-PL-PVC-08mm",(Užs4!E104/1000)*Užs4!L104,0)+(IF(Užs4!I104="NE-PL-PVC-08mm",(Užs4!H104/1000)*Užs4!L104,0)+(IF(Užs4!J104="NE-PL-PVC-08mm",(Užs4!H104/1000)*Užs4!L104,0)))))</f>
        <v>0</v>
      </c>
      <c r="AO65" s="94">
        <f>SUM(IF(Užs4!F104="NE-PL-PVC-1mm",(Užs4!E104/1000)*Užs4!L104,0)+(IF(Užs4!G104="NE-PL-PVC-1mm",(Užs4!E104/1000)*Užs4!L104,0)+(IF(Užs4!I104="NE-PL-PVC-1mm",(Užs4!H104/1000)*Užs4!L104,0)+(IF(Užs4!J104="NE-PL-PVC-1mm",(Užs4!H104/1000)*Užs4!L104,0)))))</f>
        <v>0</v>
      </c>
      <c r="AP65" s="94">
        <f>SUM(IF(Užs4!F104="NE-PL-PVC-2mm",(Užs4!E104/1000)*Užs4!L104,0)+(IF(Užs4!G104="NE-PL-PVC-2mm",(Užs4!E104/1000)*Užs4!L104,0)+(IF(Užs4!I104="NE-PL-PVC-2mm",(Užs4!H104/1000)*Užs4!L104,0)+(IF(Užs4!J104="NE-PL-PVC-2mm",(Užs4!H104/1000)*Užs4!L104,0)))))</f>
        <v>0</v>
      </c>
      <c r="AQ65" s="94">
        <f>SUM(IF(Užs4!F104="NE-PL-PVC-42/2mm",(Užs4!E104/1000)*Užs4!L104,0)+(IF(Užs4!G104="NE-PL-PVC-42/2mm",(Užs4!E104/1000)*Užs4!L104,0)+(IF(Užs4!I104="NE-PL-PVC-42/2mm",(Užs4!H104/1000)*Užs4!L104,0)+(IF(Užs4!J104="NE-PL-PVC-42/2mm",(Užs4!H104/1000)*Užs4!L104,0)))))</f>
        <v>0</v>
      </c>
      <c r="AR65" s="79"/>
    </row>
    <row r="66" spans="1:44" ht="16.8">
      <c r="A66" s="79"/>
      <c r="B66" s="79"/>
      <c r="C66" s="95"/>
      <c r="D66" s="79"/>
      <c r="E66" s="79"/>
      <c r="F66" s="79"/>
      <c r="G66" s="79"/>
      <c r="H66" s="79"/>
      <c r="I66" s="79"/>
      <c r="J66" s="79"/>
      <c r="K66" s="87">
        <v>65</v>
      </c>
      <c r="L66" s="88">
        <f>Užs4!L105</f>
        <v>0</v>
      </c>
      <c r="M66" s="89">
        <f>(Užs4!E105/1000)*(Užs4!H105/1000)*Užs4!L105</f>
        <v>0</v>
      </c>
      <c r="N66" s="90">
        <f>SUM(IF(Užs4!F105="MEL",(Užs4!E105/1000)*Užs4!L105,0)+(IF(Užs4!G105="MEL",(Užs4!E105/1000)*Užs4!L105,0)+(IF(Užs4!I105="MEL",(Užs4!H105/1000)*Užs4!L105,0)+(IF(Užs4!J105="MEL",(Užs4!H105/1000)*Užs4!L105,0)))))</f>
        <v>0</v>
      </c>
      <c r="O66" s="91">
        <f>SUM(IF(Užs4!F105="MEL-BALTAS",(Užs4!E105/1000)*Užs4!L105,0)+(IF(Užs4!G105="MEL-BALTAS",(Užs4!E105/1000)*Užs4!L105,0)+(IF(Užs4!I105="MEL-BALTAS",(Užs4!H105/1000)*Užs4!L105,0)+(IF(Užs4!J105="MEL-BALTAS",(Užs4!H105/1000)*Užs4!L105,0)))))</f>
        <v>0</v>
      </c>
      <c r="P66" s="91">
        <f>SUM(IF(Užs4!F105="MEL-PILKAS",(Užs4!E105/1000)*Užs4!L105,0)+(IF(Užs4!G105="MEL-PILKAS",(Užs4!E105/1000)*Užs4!L105,0)+(IF(Užs4!I105="MEL-PILKAS",(Užs4!H105/1000)*Užs4!L105,0)+(IF(Užs4!J105="MEL-PILKAS",(Užs4!H105/1000)*Užs4!L105,0)))))</f>
        <v>0</v>
      </c>
      <c r="Q66" s="91">
        <f>SUM(IF(Užs4!F105="MEL-KLIENTO",(Užs4!E105/1000)*Užs4!L105,0)+(IF(Užs4!G105="MEL-KLIENTO",(Užs4!E105/1000)*Užs4!L105,0)+(IF(Užs4!I105="MEL-KLIENTO",(Užs4!H105/1000)*Užs4!L105,0)+(IF(Užs4!J105="MEL-KLIENTO",(Užs4!H105/1000)*Užs4!L105,0)))))</f>
        <v>0</v>
      </c>
      <c r="R66" s="91">
        <f>SUM(IF(Užs4!F105="MEL-NE-PL",(Užs4!E105/1000)*Užs4!L105,0)+(IF(Užs4!G105="MEL-NE-PL",(Užs4!E105/1000)*Užs4!L105,0)+(IF(Užs4!I105="MEL-NE-PL",(Užs4!H105/1000)*Užs4!L105,0)+(IF(Užs4!J105="MEL-NE-PL",(Užs4!H105/1000)*Užs4!L105,0)))))</f>
        <v>0</v>
      </c>
      <c r="S66" s="91">
        <f>SUM(IF(Užs4!F105="MEL-40mm",(Užs4!E105/1000)*Užs4!L105,0)+(IF(Užs4!G105="MEL-40mm",(Užs4!E105/1000)*Užs4!L105,0)+(IF(Užs4!I105="MEL-40mm",(Užs4!H105/1000)*Užs4!L105,0)+(IF(Užs4!J105="MEL-40mm",(Užs4!H105/1000)*Užs4!L105,0)))))</f>
        <v>0</v>
      </c>
      <c r="T66" s="92">
        <f>SUM(IF(Užs4!F105="PVC-04mm",(Užs4!E105/1000)*Užs4!L105,0)+(IF(Užs4!G105="PVC-04mm",(Užs4!E105/1000)*Užs4!L105,0)+(IF(Užs4!I105="PVC-04mm",(Užs4!H105/1000)*Užs4!L105,0)+(IF(Užs4!J105="PVC-04mm",(Užs4!H105/1000)*Užs4!L105,0)))))</f>
        <v>0</v>
      </c>
      <c r="U66" s="92">
        <f>SUM(IF(Užs4!F105="PVC-06mm",(Užs4!E105/1000)*Užs4!L105,0)+(IF(Užs4!G105="PVC-06mm",(Užs4!E105/1000)*Užs4!L105,0)+(IF(Užs4!I105="PVC-06mm",(Užs4!H105/1000)*Užs4!L105,0)+(IF(Užs4!J105="PVC-06mm",(Užs4!H105/1000)*Užs4!L105,0)))))</f>
        <v>0</v>
      </c>
      <c r="V66" s="92">
        <f>SUM(IF(Užs4!F105="PVC-08mm",(Užs4!E105/1000)*Užs4!L105,0)+(IF(Užs4!G105="PVC-08mm",(Užs4!E105/1000)*Užs4!L105,0)+(IF(Užs4!I105="PVC-08mm",(Užs4!H105/1000)*Užs4!L105,0)+(IF(Užs4!J105="PVC-08mm",(Užs4!H105/1000)*Užs4!L105,0)))))</f>
        <v>0</v>
      </c>
      <c r="W66" s="92">
        <f>SUM(IF(Užs4!F105="PVC-1mm",(Užs4!E105/1000)*Užs4!L105,0)+(IF(Užs4!G105="PVC-1mm",(Užs4!E105/1000)*Užs4!L105,0)+(IF(Užs4!I105="PVC-1mm",(Užs4!H105/1000)*Užs4!L105,0)+(IF(Užs4!J105="PVC-1mm",(Užs4!H105/1000)*Užs4!L105,0)))))</f>
        <v>0</v>
      </c>
      <c r="X66" s="92">
        <f>SUM(IF(Užs4!F105="PVC-2mm",(Užs4!E105/1000)*Užs4!L105,0)+(IF(Užs4!G105="PVC-2mm",(Užs4!E105/1000)*Užs4!L105,0)+(IF(Užs4!I105="PVC-2mm",(Užs4!H105/1000)*Užs4!L105,0)+(IF(Užs4!J105="PVC-2mm",(Užs4!H105/1000)*Užs4!L105,0)))))</f>
        <v>0</v>
      </c>
      <c r="Y66" s="92">
        <f>SUM(IF(Užs4!F105="PVC-42/2mm",(Užs4!E105/1000)*Užs4!L105,0)+(IF(Užs4!G105="PVC-42/2mm",(Užs4!E105/1000)*Užs4!L105,0)+(IF(Užs4!I105="PVC-42/2mm",(Užs4!H105/1000)*Užs4!L105,0)+(IF(Užs4!J105="PVC-42/2mm",(Užs4!H105/1000)*Užs4!L105,0)))))</f>
        <v>0</v>
      </c>
      <c r="Z66" s="313">
        <f>SUM(IF(Užs4!F105="BESIULIS-08mm",(Užs4!E105/1000)*Užs4!L105,0)+(IF(Užs4!G105="BESIULIS-08mm",(Užs4!E105/1000)*Užs4!L105,0)+(IF(Užs4!I105="BESIULIS-08mm",(Užs4!H105/1000)*Užs4!L105,0)+(IF(Užs4!J105="BESIULIS-08mm",(Užs4!H105/1000)*Užs4!L105,0)))))</f>
        <v>0</v>
      </c>
      <c r="AA66" s="313">
        <f>SUM(IF(Užs4!F105="BESIULIS-1mm",(Užs4!E105/1000)*Užs4!L105,0)+(IF(Užs4!G105="BESIULIS-1mm",(Užs4!E105/1000)*Užs4!L105,0)+(IF(Užs4!I105="BESIULIS-1mm",(Užs4!H105/1000)*Užs4!L105,0)+(IF(Užs4!J105="BESIULIS-1mm",(Užs4!H105/1000)*Užs4!L105,0)))))</f>
        <v>0</v>
      </c>
      <c r="AB66" s="313">
        <f>SUM(IF(Užs4!F105="BESIULIS-2mm",(Užs4!E105/1000)*Užs4!L105,0)+(IF(Užs4!G105="BESIULIS-2mm",(Užs4!E105/1000)*Užs4!L105,0)+(IF(Užs4!I105="BESIULIS-2mm",(Užs4!H105/1000)*Užs4!L105,0)+(IF(Užs4!J105="BESIULIS-2mm",(Užs4!H105/1000)*Užs4!L105,0)))))</f>
        <v>0</v>
      </c>
      <c r="AC66" s="93">
        <f>SUM(IF(Užs4!F105="KLIEN-PVC-04mm",(Užs4!E105/1000)*Užs4!L105,0)+(IF(Užs4!G105="KLIEN-PVC-04mm",(Užs4!E105/1000)*Užs4!L105,0)+(IF(Užs4!I105="KLIEN-PVC-04mm",(Užs4!H105/1000)*Užs4!L105,0)+(IF(Užs4!J105="KLIEN-PVC-04mm",(Užs4!H105/1000)*Užs4!L105,0)))))</f>
        <v>0</v>
      </c>
      <c r="AD66" s="93">
        <f>SUM(IF(Užs4!F105="KLIEN-PVC-06mm",(Užs4!E105/1000)*Užs4!L105,0)+(IF(Užs4!G105="KLIEN-PVC-06mm",(Užs4!E105/1000)*Užs4!L105,0)+(IF(Užs4!I105="KLIEN-PVC-06mm",(Užs4!H105/1000)*Užs4!L105,0)+(IF(Užs4!J105="KLIEN-PVC-06mm",(Užs4!H105/1000)*Užs4!L105,0)))))</f>
        <v>0</v>
      </c>
      <c r="AE66" s="93">
        <f>SUM(IF(Užs4!F105="KLIEN-PVC-08mm",(Užs4!E105/1000)*Užs4!L105,0)+(IF(Užs4!G105="KLIEN-PVC-08mm",(Užs4!E105/1000)*Užs4!L105,0)+(IF(Užs4!I105="KLIEN-PVC-08mm",(Užs4!H105/1000)*Užs4!L105,0)+(IF(Užs4!J105="KLIEN-PVC-08mm",(Užs4!H105/1000)*Užs4!L105,0)))))</f>
        <v>0</v>
      </c>
      <c r="AF66" s="93">
        <f>SUM(IF(Užs4!F105="KLIEN-PVC-1mm",(Užs4!E105/1000)*Užs4!L105,0)+(IF(Užs4!G105="KLIEN-PVC-1mm",(Užs4!E105/1000)*Užs4!L105,0)+(IF(Užs4!I105="KLIEN-PVC-1mm",(Užs4!H105/1000)*Užs4!L105,0)+(IF(Užs4!J105="KLIEN-PVC-1mm",(Užs4!H105/1000)*Užs4!L105,0)))))</f>
        <v>0</v>
      </c>
      <c r="AG66" s="93">
        <f>SUM(IF(Užs4!F105="KLIEN-PVC-2mm",(Užs4!E105/1000)*Užs4!L105,0)+(IF(Užs4!G105="KLIEN-PVC-2mm",(Užs4!E105/1000)*Užs4!L105,0)+(IF(Užs4!I105="KLIEN-PVC-2mm",(Užs4!H105/1000)*Užs4!L105,0)+(IF(Užs4!J105="KLIEN-PVC-2mm",(Užs4!H105/1000)*Užs4!L105,0)))))</f>
        <v>0</v>
      </c>
      <c r="AH66" s="93">
        <f>SUM(IF(Užs4!F105="KLIEN-PVC-42/2mm",(Užs4!E105/1000)*Užs4!L105,0)+(IF(Užs4!G105="KLIEN-PVC-42/2mm",(Užs4!E105/1000)*Užs4!L105,0)+(IF(Užs4!I105="KLIEN-PVC-42/2mm",(Užs4!H105/1000)*Užs4!L105,0)+(IF(Užs4!J105="KLIEN-PVC-42/2mm",(Užs4!H105/1000)*Užs4!L105,0)))))</f>
        <v>0</v>
      </c>
      <c r="AI66" s="315">
        <f>SUM(IF(Užs4!F105="KLIEN-BESIUL-08mm",(Užs4!E105/1000)*Užs4!L105,0)+(IF(Užs4!G105="KLIEN-BESIUL-08mm",(Užs4!E105/1000)*Užs4!L105,0)+(IF(Užs4!I105="KLIEN-BESIUL-08mm",(Užs4!H105/1000)*Užs4!L105,0)+(IF(Užs4!J105="KLIEN-BESIUL-08mm",(Užs4!H105/1000)*Užs4!L105,0)))))</f>
        <v>0</v>
      </c>
      <c r="AJ66" s="315">
        <f>SUM(IF(Užs4!F105="KLIEN-BESIUL-1mm",(Užs4!E105/1000)*Užs4!L105,0)+(IF(Užs4!G105="KLIEN-BESIUL-1mm",(Užs4!E105/1000)*Užs4!L105,0)+(IF(Užs4!I105="KLIEN-BESIUL-1mm",(Užs4!H105/1000)*Užs4!L105,0)+(IF(Užs4!J105="KLIEN-BESIUL-1mm",(Užs4!H105/1000)*Užs4!L105,0)))))</f>
        <v>0</v>
      </c>
      <c r="AK66" s="315">
        <f>SUM(IF(Užs4!F105="KLIEN-BESIUL-2mm",(Užs4!E105/1000)*Užs4!L105,0)+(IF(Užs4!G105="KLIEN-BESIUL-2mm",(Užs4!E105/1000)*Užs4!L105,0)+(IF(Užs4!I105="KLIEN-BESIUL-2mm",(Užs4!H105/1000)*Užs4!L105,0)+(IF(Užs4!J105="KLIEN-BESIUL-2mm",(Užs4!H105/1000)*Užs4!L105,0)))))</f>
        <v>0</v>
      </c>
      <c r="AL66" s="94">
        <f>SUM(IF(Užs4!F105="NE-PL-PVC-04mm",(Užs4!E105/1000)*Užs4!L105,0)+(IF(Užs4!G105="NE-PL-PVC-04mm",(Užs4!E105/1000)*Užs4!L105,0)+(IF(Užs4!I105="NE-PL-PVC-04mm",(Užs4!H105/1000)*Užs4!L105,0)+(IF(Užs4!J105="NE-PL-PVC-04mm",(Užs4!H105/1000)*Užs4!L105,0)))))</f>
        <v>0</v>
      </c>
      <c r="AM66" s="94">
        <f>SUM(IF(Užs4!F105="NE-PL-PVC-06mm",(Užs4!E105/1000)*Užs4!L105,0)+(IF(Užs4!G105="NE-PL-PVC-06mm",(Užs4!E105/1000)*Užs4!L105,0)+(IF(Užs4!I105="NE-PL-PVC-06mm",(Užs4!H105/1000)*Užs4!L105,0)+(IF(Užs4!J105="NE-PL-PVC-06mm",(Užs4!H105/1000)*Užs4!L105,0)))))</f>
        <v>0</v>
      </c>
      <c r="AN66" s="94">
        <f>SUM(IF(Užs4!F105="NE-PL-PVC-08mm",(Užs4!E105/1000)*Užs4!L105,0)+(IF(Užs4!G105="NE-PL-PVC-08mm",(Užs4!E105/1000)*Užs4!L105,0)+(IF(Užs4!I105="NE-PL-PVC-08mm",(Užs4!H105/1000)*Užs4!L105,0)+(IF(Užs4!J105="NE-PL-PVC-08mm",(Užs4!H105/1000)*Užs4!L105,0)))))</f>
        <v>0</v>
      </c>
      <c r="AO66" s="94">
        <f>SUM(IF(Užs4!F105="NE-PL-PVC-1mm",(Užs4!E105/1000)*Užs4!L105,0)+(IF(Užs4!G105="NE-PL-PVC-1mm",(Užs4!E105/1000)*Užs4!L105,0)+(IF(Užs4!I105="NE-PL-PVC-1mm",(Užs4!H105/1000)*Užs4!L105,0)+(IF(Užs4!J105="NE-PL-PVC-1mm",(Užs4!H105/1000)*Užs4!L105,0)))))</f>
        <v>0</v>
      </c>
      <c r="AP66" s="94">
        <f>SUM(IF(Užs4!F105="NE-PL-PVC-2mm",(Užs4!E105/1000)*Užs4!L105,0)+(IF(Užs4!G105="NE-PL-PVC-2mm",(Užs4!E105/1000)*Užs4!L105,0)+(IF(Užs4!I105="NE-PL-PVC-2mm",(Užs4!H105/1000)*Užs4!L105,0)+(IF(Užs4!J105="NE-PL-PVC-2mm",(Užs4!H105/1000)*Užs4!L105,0)))))</f>
        <v>0</v>
      </c>
      <c r="AQ66" s="94">
        <f>SUM(IF(Užs4!F105="NE-PL-PVC-42/2mm",(Užs4!E105/1000)*Užs4!L105,0)+(IF(Užs4!G105="NE-PL-PVC-42/2mm",(Užs4!E105/1000)*Užs4!L105,0)+(IF(Užs4!I105="NE-PL-PVC-42/2mm",(Užs4!H105/1000)*Užs4!L105,0)+(IF(Užs4!J105="NE-PL-PVC-42/2mm",(Užs4!H105/1000)*Užs4!L105,0)))))</f>
        <v>0</v>
      </c>
      <c r="AR66" s="79"/>
    </row>
    <row r="67" spans="1:44" ht="16.8">
      <c r="A67" s="79"/>
      <c r="B67" s="79"/>
      <c r="C67" s="95"/>
      <c r="D67" s="79"/>
      <c r="E67" s="79"/>
      <c r="F67" s="79"/>
      <c r="G67" s="79"/>
      <c r="H67" s="79"/>
      <c r="I67" s="79"/>
      <c r="J67" s="79"/>
      <c r="K67" s="87">
        <v>66</v>
      </c>
      <c r="L67" s="88">
        <f>Užs4!L106</f>
        <v>0</v>
      </c>
      <c r="M67" s="89">
        <f>(Užs4!E106/1000)*(Užs4!H106/1000)*Užs4!L106</f>
        <v>0</v>
      </c>
      <c r="N67" s="90">
        <f>SUM(IF(Užs4!F106="MEL",(Užs4!E106/1000)*Užs4!L106,0)+(IF(Užs4!G106="MEL",(Užs4!E106/1000)*Užs4!L106,0)+(IF(Užs4!I106="MEL",(Užs4!H106/1000)*Užs4!L106,0)+(IF(Užs4!J106="MEL",(Užs4!H106/1000)*Užs4!L106,0)))))</f>
        <v>0</v>
      </c>
      <c r="O67" s="91">
        <f>SUM(IF(Užs4!F106="MEL-BALTAS",(Užs4!E106/1000)*Užs4!L106,0)+(IF(Užs4!G106="MEL-BALTAS",(Užs4!E106/1000)*Užs4!L106,0)+(IF(Užs4!I106="MEL-BALTAS",(Užs4!H106/1000)*Užs4!L106,0)+(IF(Užs4!J106="MEL-BALTAS",(Užs4!H106/1000)*Užs4!L106,0)))))</f>
        <v>0</v>
      </c>
      <c r="P67" s="91">
        <f>SUM(IF(Užs4!F106="MEL-PILKAS",(Užs4!E106/1000)*Užs4!L106,0)+(IF(Užs4!G106="MEL-PILKAS",(Užs4!E106/1000)*Užs4!L106,0)+(IF(Užs4!I106="MEL-PILKAS",(Užs4!H106/1000)*Užs4!L106,0)+(IF(Užs4!J106="MEL-PILKAS",(Užs4!H106/1000)*Užs4!L106,0)))))</f>
        <v>0</v>
      </c>
      <c r="Q67" s="91">
        <f>SUM(IF(Užs4!F106="MEL-KLIENTO",(Užs4!E106/1000)*Užs4!L106,0)+(IF(Užs4!G106="MEL-KLIENTO",(Užs4!E106/1000)*Užs4!L106,0)+(IF(Užs4!I106="MEL-KLIENTO",(Užs4!H106/1000)*Užs4!L106,0)+(IF(Užs4!J106="MEL-KLIENTO",(Užs4!H106/1000)*Užs4!L106,0)))))</f>
        <v>0</v>
      </c>
      <c r="R67" s="91">
        <f>SUM(IF(Užs4!F106="MEL-NE-PL",(Užs4!E106/1000)*Užs4!L106,0)+(IF(Užs4!G106="MEL-NE-PL",(Užs4!E106/1000)*Užs4!L106,0)+(IF(Užs4!I106="MEL-NE-PL",(Užs4!H106/1000)*Užs4!L106,0)+(IF(Užs4!J106="MEL-NE-PL",(Užs4!H106/1000)*Užs4!L106,0)))))</f>
        <v>0</v>
      </c>
      <c r="S67" s="91">
        <f>SUM(IF(Užs4!F106="MEL-40mm",(Užs4!E106/1000)*Užs4!L106,0)+(IF(Užs4!G106="MEL-40mm",(Užs4!E106/1000)*Užs4!L106,0)+(IF(Užs4!I106="MEL-40mm",(Užs4!H106/1000)*Užs4!L106,0)+(IF(Užs4!J106="MEL-40mm",(Užs4!H106/1000)*Užs4!L106,0)))))</f>
        <v>0</v>
      </c>
      <c r="T67" s="92">
        <f>SUM(IF(Užs4!F106="PVC-04mm",(Užs4!E106/1000)*Užs4!L106,0)+(IF(Užs4!G106="PVC-04mm",(Užs4!E106/1000)*Užs4!L106,0)+(IF(Užs4!I106="PVC-04mm",(Užs4!H106/1000)*Užs4!L106,0)+(IF(Užs4!J106="PVC-04mm",(Užs4!H106/1000)*Užs4!L106,0)))))</f>
        <v>0</v>
      </c>
      <c r="U67" s="92">
        <f>SUM(IF(Užs4!F106="PVC-06mm",(Užs4!E106/1000)*Užs4!L106,0)+(IF(Užs4!G106="PVC-06mm",(Užs4!E106/1000)*Užs4!L106,0)+(IF(Užs4!I106="PVC-06mm",(Užs4!H106/1000)*Užs4!L106,0)+(IF(Užs4!J106="PVC-06mm",(Užs4!H106/1000)*Užs4!L106,0)))))</f>
        <v>0</v>
      </c>
      <c r="V67" s="92">
        <f>SUM(IF(Užs4!F106="PVC-08mm",(Užs4!E106/1000)*Užs4!L106,0)+(IF(Užs4!G106="PVC-08mm",(Užs4!E106/1000)*Užs4!L106,0)+(IF(Užs4!I106="PVC-08mm",(Užs4!H106/1000)*Užs4!L106,0)+(IF(Užs4!J106="PVC-08mm",(Užs4!H106/1000)*Užs4!L106,0)))))</f>
        <v>0</v>
      </c>
      <c r="W67" s="92">
        <f>SUM(IF(Užs4!F106="PVC-1mm",(Užs4!E106/1000)*Užs4!L106,0)+(IF(Užs4!G106="PVC-1mm",(Užs4!E106/1000)*Užs4!L106,0)+(IF(Užs4!I106="PVC-1mm",(Užs4!H106/1000)*Užs4!L106,0)+(IF(Užs4!J106="PVC-1mm",(Užs4!H106/1000)*Užs4!L106,0)))))</f>
        <v>0</v>
      </c>
      <c r="X67" s="92">
        <f>SUM(IF(Užs4!F106="PVC-2mm",(Užs4!E106/1000)*Užs4!L106,0)+(IF(Užs4!G106="PVC-2mm",(Užs4!E106/1000)*Užs4!L106,0)+(IF(Užs4!I106="PVC-2mm",(Užs4!H106/1000)*Užs4!L106,0)+(IF(Užs4!J106="PVC-2mm",(Užs4!H106/1000)*Užs4!L106,0)))))</f>
        <v>0</v>
      </c>
      <c r="Y67" s="92">
        <f>SUM(IF(Užs4!F106="PVC-42/2mm",(Užs4!E106/1000)*Užs4!L106,0)+(IF(Užs4!G106="PVC-42/2mm",(Užs4!E106/1000)*Užs4!L106,0)+(IF(Užs4!I106="PVC-42/2mm",(Užs4!H106/1000)*Užs4!L106,0)+(IF(Užs4!J106="PVC-42/2mm",(Užs4!H106/1000)*Užs4!L106,0)))))</f>
        <v>0</v>
      </c>
      <c r="Z67" s="313">
        <f>SUM(IF(Užs4!F106="BESIULIS-08mm",(Užs4!E106/1000)*Užs4!L106,0)+(IF(Užs4!G106="BESIULIS-08mm",(Užs4!E106/1000)*Užs4!L106,0)+(IF(Užs4!I106="BESIULIS-08mm",(Užs4!H106/1000)*Užs4!L106,0)+(IF(Užs4!J106="BESIULIS-08mm",(Užs4!H106/1000)*Užs4!L106,0)))))</f>
        <v>0</v>
      </c>
      <c r="AA67" s="313">
        <f>SUM(IF(Užs4!F106="BESIULIS-1mm",(Užs4!E106/1000)*Užs4!L106,0)+(IF(Užs4!G106="BESIULIS-1mm",(Užs4!E106/1000)*Užs4!L106,0)+(IF(Užs4!I106="BESIULIS-1mm",(Užs4!H106/1000)*Užs4!L106,0)+(IF(Užs4!J106="BESIULIS-1mm",(Užs4!H106/1000)*Užs4!L106,0)))))</f>
        <v>0</v>
      </c>
      <c r="AB67" s="313">
        <f>SUM(IF(Užs4!F106="BESIULIS-2mm",(Užs4!E106/1000)*Užs4!L106,0)+(IF(Užs4!G106="BESIULIS-2mm",(Užs4!E106/1000)*Užs4!L106,0)+(IF(Užs4!I106="BESIULIS-2mm",(Užs4!H106/1000)*Užs4!L106,0)+(IF(Užs4!J106="BESIULIS-2mm",(Užs4!H106/1000)*Užs4!L106,0)))))</f>
        <v>0</v>
      </c>
      <c r="AC67" s="93">
        <f>SUM(IF(Užs4!F106="KLIEN-PVC-04mm",(Užs4!E106/1000)*Užs4!L106,0)+(IF(Užs4!G106="KLIEN-PVC-04mm",(Užs4!E106/1000)*Užs4!L106,0)+(IF(Užs4!I106="KLIEN-PVC-04mm",(Užs4!H106/1000)*Užs4!L106,0)+(IF(Užs4!J106="KLIEN-PVC-04mm",(Užs4!H106/1000)*Užs4!L106,0)))))</f>
        <v>0</v>
      </c>
      <c r="AD67" s="93">
        <f>SUM(IF(Užs4!F106="KLIEN-PVC-06mm",(Užs4!E106/1000)*Užs4!L106,0)+(IF(Užs4!G106="KLIEN-PVC-06mm",(Užs4!E106/1000)*Užs4!L106,0)+(IF(Užs4!I106="KLIEN-PVC-06mm",(Užs4!H106/1000)*Užs4!L106,0)+(IF(Užs4!J106="KLIEN-PVC-06mm",(Užs4!H106/1000)*Užs4!L106,0)))))</f>
        <v>0</v>
      </c>
      <c r="AE67" s="93">
        <f>SUM(IF(Užs4!F106="KLIEN-PVC-08mm",(Užs4!E106/1000)*Užs4!L106,0)+(IF(Užs4!G106="KLIEN-PVC-08mm",(Užs4!E106/1000)*Užs4!L106,0)+(IF(Užs4!I106="KLIEN-PVC-08mm",(Užs4!H106/1000)*Užs4!L106,0)+(IF(Užs4!J106="KLIEN-PVC-08mm",(Užs4!H106/1000)*Užs4!L106,0)))))</f>
        <v>0</v>
      </c>
      <c r="AF67" s="93">
        <f>SUM(IF(Užs4!F106="KLIEN-PVC-1mm",(Užs4!E106/1000)*Užs4!L106,0)+(IF(Užs4!G106="KLIEN-PVC-1mm",(Užs4!E106/1000)*Užs4!L106,0)+(IF(Užs4!I106="KLIEN-PVC-1mm",(Užs4!H106/1000)*Užs4!L106,0)+(IF(Užs4!J106="KLIEN-PVC-1mm",(Užs4!H106/1000)*Užs4!L106,0)))))</f>
        <v>0</v>
      </c>
      <c r="AG67" s="93">
        <f>SUM(IF(Užs4!F106="KLIEN-PVC-2mm",(Užs4!E106/1000)*Užs4!L106,0)+(IF(Užs4!G106="KLIEN-PVC-2mm",(Užs4!E106/1000)*Užs4!L106,0)+(IF(Užs4!I106="KLIEN-PVC-2mm",(Užs4!H106/1000)*Užs4!L106,0)+(IF(Užs4!J106="KLIEN-PVC-2mm",(Užs4!H106/1000)*Užs4!L106,0)))))</f>
        <v>0</v>
      </c>
      <c r="AH67" s="93">
        <f>SUM(IF(Užs4!F106="KLIEN-PVC-42/2mm",(Užs4!E106/1000)*Užs4!L106,0)+(IF(Užs4!G106="KLIEN-PVC-42/2mm",(Užs4!E106/1000)*Užs4!L106,0)+(IF(Užs4!I106="KLIEN-PVC-42/2mm",(Užs4!H106/1000)*Užs4!L106,0)+(IF(Užs4!J106="KLIEN-PVC-42/2mm",(Užs4!H106/1000)*Užs4!L106,0)))))</f>
        <v>0</v>
      </c>
      <c r="AI67" s="315">
        <f>SUM(IF(Užs4!F106="KLIEN-BESIUL-08mm",(Užs4!E106/1000)*Užs4!L106,0)+(IF(Užs4!G106="KLIEN-BESIUL-08mm",(Užs4!E106/1000)*Užs4!L106,0)+(IF(Užs4!I106="KLIEN-BESIUL-08mm",(Užs4!H106/1000)*Užs4!L106,0)+(IF(Užs4!J106="KLIEN-BESIUL-08mm",(Užs4!H106/1000)*Užs4!L106,0)))))</f>
        <v>0</v>
      </c>
      <c r="AJ67" s="315">
        <f>SUM(IF(Užs4!F106="KLIEN-BESIUL-1mm",(Užs4!E106/1000)*Užs4!L106,0)+(IF(Užs4!G106="KLIEN-BESIUL-1mm",(Užs4!E106/1000)*Užs4!L106,0)+(IF(Užs4!I106="KLIEN-BESIUL-1mm",(Užs4!H106/1000)*Užs4!L106,0)+(IF(Užs4!J106="KLIEN-BESIUL-1mm",(Užs4!H106/1000)*Užs4!L106,0)))))</f>
        <v>0</v>
      </c>
      <c r="AK67" s="315">
        <f>SUM(IF(Užs4!F106="KLIEN-BESIUL-2mm",(Užs4!E106/1000)*Užs4!L106,0)+(IF(Užs4!G106="KLIEN-BESIUL-2mm",(Užs4!E106/1000)*Užs4!L106,0)+(IF(Užs4!I106="KLIEN-BESIUL-2mm",(Užs4!H106/1000)*Užs4!L106,0)+(IF(Užs4!J106="KLIEN-BESIUL-2mm",(Užs4!H106/1000)*Užs4!L106,0)))))</f>
        <v>0</v>
      </c>
      <c r="AL67" s="94">
        <f>SUM(IF(Užs4!F106="NE-PL-PVC-04mm",(Užs4!E106/1000)*Užs4!L106,0)+(IF(Užs4!G106="NE-PL-PVC-04mm",(Užs4!E106/1000)*Užs4!L106,0)+(IF(Užs4!I106="NE-PL-PVC-04mm",(Užs4!H106/1000)*Užs4!L106,0)+(IF(Užs4!J106="NE-PL-PVC-04mm",(Užs4!H106/1000)*Užs4!L106,0)))))</f>
        <v>0</v>
      </c>
      <c r="AM67" s="94">
        <f>SUM(IF(Užs4!F106="NE-PL-PVC-06mm",(Užs4!E106/1000)*Užs4!L106,0)+(IF(Užs4!G106="NE-PL-PVC-06mm",(Užs4!E106/1000)*Užs4!L106,0)+(IF(Užs4!I106="NE-PL-PVC-06mm",(Užs4!H106/1000)*Užs4!L106,0)+(IF(Užs4!J106="NE-PL-PVC-06mm",(Užs4!H106/1000)*Užs4!L106,0)))))</f>
        <v>0</v>
      </c>
      <c r="AN67" s="94">
        <f>SUM(IF(Užs4!F106="NE-PL-PVC-08mm",(Užs4!E106/1000)*Užs4!L106,0)+(IF(Užs4!G106="NE-PL-PVC-08mm",(Užs4!E106/1000)*Užs4!L106,0)+(IF(Užs4!I106="NE-PL-PVC-08mm",(Užs4!H106/1000)*Užs4!L106,0)+(IF(Užs4!J106="NE-PL-PVC-08mm",(Užs4!H106/1000)*Užs4!L106,0)))))</f>
        <v>0</v>
      </c>
      <c r="AO67" s="94">
        <f>SUM(IF(Užs4!F106="NE-PL-PVC-1mm",(Užs4!E106/1000)*Užs4!L106,0)+(IF(Užs4!G106="NE-PL-PVC-1mm",(Užs4!E106/1000)*Užs4!L106,0)+(IF(Užs4!I106="NE-PL-PVC-1mm",(Užs4!H106/1000)*Užs4!L106,0)+(IF(Užs4!J106="NE-PL-PVC-1mm",(Užs4!H106/1000)*Užs4!L106,0)))))</f>
        <v>0</v>
      </c>
      <c r="AP67" s="94">
        <f>SUM(IF(Užs4!F106="NE-PL-PVC-2mm",(Užs4!E106/1000)*Užs4!L106,0)+(IF(Užs4!G106="NE-PL-PVC-2mm",(Užs4!E106/1000)*Užs4!L106,0)+(IF(Užs4!I106="NE-PL-PVC-2mm",(Užs4!H106/1000)*Užs4!L106,0)+(IF(Užs4!J106="NE-PL-PVC-2mm",(Užs4!H106/1000)*Užs4!L106,0)))))</f>
        <v>0</v>
      </c>
      <c r="AQ67" s="94">
        <f>SUM(IF(Užs4!F106="NE-PL-PVC-42/2mm",(Užs4!E106/1000)*Užs4!L106,0)+(IF(Užs4!G106="NE-PL-PVC-42/2mm",(Užs4!E106/1000)*Užs4!L106,0)+(IF(Užs4!I106="NE-PL-PVC-42/2mm",(Užs4!H106/1000)*Užs4!L106,0)+(IF(Užs4!J106="NE-PL-PVC-42/2mm",(Užs4!H106/1000)*Užs4!L106,0)))))</f>
        <v>0</v>
      </c>
      <c r="AR67" s="79"/>
    </row>
    <row r="68" spans="1:44" ht="16.8">
      <c r="A68" s="79"/>
      <c r="B68" s="79"/>
      <c r="C68" s="95"/>
      <c r="D68" s="79"/>
      <c r="E68" s="79"/>
      <c r="F68" s="79"/>
      <c r="G68" s="79"/>
      <c r="H68" s="79"/>
      <c r="I68" s="79"/>
      <c r="J68" s="79"/>
      <c r="K68" s="87">
        <v>67</v>
      </c>
      <c r="L68" s="88">
        <f>Užs4!L107</f>
        <v>0</v>
      </c>
      <c r="M68" s="89">
        <f>(Užs4!E107/1000)*(Užs4!H107/1000)*Užs4!L107</f>
        <v>0</v>
      </c>
      <c r="N68" s="90">
        <f>SUM(IF(Užs4!F107="MEL",(Užs4!E107/1000)*Užs4!L107,0)+(IF(Užs4!G107="MEL",(Užs4!E107/1000)*Užs4!L107,0)+(IF(Užs4!I107="MEL",(Užs4!H107/1000)*Užs4!L107,0)+(IF(Užs4!J107="MEL",(Užs4!H107/1000)*Užs4!L107,0)))))</f>
        <v>0</v>
      </c>
      <c r="O68" s="91">
        <f>SUM(IF(Užs4!F107="MEL-BALTAS",(Užs4!E107/1000)*Užs4!L107,0)+(IF(Užs4!G107="MEL-BALTAS",(Užs4!E107/1000)*Užs4!L107,0)+(IF(Užs4!I107="MEL-BALTAS",(Užs4!H107/1000)*Užs4!L107,0)+(IF(Užs4!J107="MEL-BALTAS",(Užs4!H107/1000)*Užs4!L107,0)))))</f>
        <v>0</v>
      </c>
      <c r="P68" s="91">
        <f>SUM(IF(Užs4!F107="MEL-PILKAS",(Užs4!E107/1000)*Užs4!L107,0)+(IF(Užs4!G107="MEL-PILKAS",(Užs4!E107/1000)*Užs4!L107,0)+(IF(Užs4!I107="MEL-PILKAS",(Užs4!H107/1000)*Užs4!L107,0)+(IF(Užs4!J107="MEL-PILKAS",(Užs4!H107/1000)*Užs4!L107,0)))))</f>
        <v>0</v>
      </c>
      <c r="Q68" s="91">
        <f>SUM(IF(Užs4!F107="MEL-KLIENTO",(Užs4!E107/1000)*Užs4!L107,0)+(IF(Užs4!G107="MEL-KLIENTO",(Užs4!E107/1000)*Užs4!L107,0)+(IF(Užs4!I107="MEL-KLIENTO",(Užs4!H107/1000)*Užs4!L107,0)+(IF(Užs4!J107="MEL-KLIENTO",(Užs4!H107/1000)*Užs4!L107,0)))))</f>
        <v>0</v>
      </c>
      <c r="R68" s="91">
        <f>SUM(IF(Užs4!F107="MEL-NE-PL",(Užs4!E107/1000)*Užs4!L107,0)+(IF(Užs4!G107="MEL-NE-PL",(Užs4!E107/1000)*Užs4!L107,0)+(IF(Užs4!I107="MEL-NE-PL",(Užs4!H107/1000)*Užs4!L107,0)+(IF(Užs4!J107="MEL-NE-PL",(Užs4!H107/1000)*Užs4!L107,0)))))</f>
        <v>0</v>
      </c>
      <c r="S68" s="91">
        <f>SUM(IF(Užs4!F107="MEL-40mm",(Užs4!E107/1000)*Užs4!L107,0)+(IF(Užs4!G107="MEL-40mm",(Užs4!E107/1000)*Užs4!L107,0)+(IF(Užs4!I107="MEL-40mm",(Užs4!H107/1000)*Užs4!L107,0)+(IF(Užs4!J107="MEL-40mm",(Užs4!H107/1000)*Užs4!L107,0)))))</f>
        <v>0</v>
      </c>
      <c r="T68" s="92">
        <f>SUM(IF(Užs4!F107="PVC-04mm",(Užs4!E107/1000)*Užs4!L107,0)+(IF(Užs4!G107="PVC-04mm",(Užs4!E107/1000)*Užs4!L107,0)+(IF(Užs4!I107="PVC-04mm",(Užs4!H107/1000)*Užs4!L107,0)+(IF(Užs4!J107="PVC-04mm",(Užs4!H107/1000)*Užs4!L107,0)))))</f>
        <v>0</v>
      </c>
      <c r="U68" s="92">
        <f>SUM(IF(Užs4!F107="PVC-06mm",(Užs4!E107/1000)*Užs4!L107,0)+(IF(Užs4!G107="PVC-06mm",(Užs4!E107/1000)*Užs4!L107,0)+(IF(Užs4!I107="PVC-06mm",(Užs4!H107/1000)*Užs4!L107,0)+(IF(Užs4!J107="PVC-06mm",(Užs4!H107/1000)*Užs4!L107,0)))))</f>
        <v>0</v>
      </c>
      <c r="V68" s="92">
        <f>SUM(IF(Užs4!F107="PVC-08mm",(Užs4!E107/1000)*Užs4!L107,0)+(IF(Užs4!G107="PVC-08mm",(Užs4!E107/1000)*Užs4!L107,0)+(IF(Užs4!I107="PVC-08mm",(Užs4!H107/1000)*Užs4!L107,0)+(IF(Užs4!J107="PVC-08mm",(Užs4!H107/1000)*Užs4!L107,0)))))</f>
        <v>0</v>
      </c>
      <c r="W68" s="92">
        <f>SUM(IF(Užs4!F107="PVC-1mm",(Užs4!E107/1000)*Užs4!L107,0)+(IF(Užs4!G107="PVC-1mm",(Užs4!E107/1000)*Užs4!L107,0)+(IF(Užs4!I107="PVC-1mm",(Užs4!H107/1000)*Užs4!L107,0)+(IF(Užs4!J107="PVC-1mm",(Užs4!H107/1000)*Užs4!L107,0)))))</f>
        <v>0</v>
      </c>
      <c r="X68" s="92">
        <f>SUM(IF(Užs4!F107="PVC-2mm",(Užs4!E107/1000)*Užs4!L107,0)+(IF(Užs4!G107="PVC-2mm",(Užs4!E107/1000)*Užs4!L107,0)+(IF(Užs4!I107="PVC-2mm",(Užs4!H107/1000)*Užs4!L107,0)+(IF(Užs4!J107="PVC-2mm",(Užs4!H107/1000)*Užs4!L107,0)))))</f>
        <v>0</v>
      </c>
      <c r="Y68" s="92">
        <f>SUM(IF(Užs4!F107="PVC-42/2mm",(Užs4!E107/1000)*Užs4!L107,0)+(IF(Užs4!G107="PVC-42/2mm",(Užs4!E107/1000)*Užs4!L107,0)+(IF(Užs4!I107="PVC-42/2mm",(Užs4!H107/1000)*Užs4!L107,0)+(IF(Užs4!J107="PVC-42/2mm",(Užs4!H107/1000)*Užs4!L107,0)))))</f>
        <v>0</v>
      </c>
      <c r="Z68" s="313">
        <f>SUM(IF(Užs4!F107="BESIULIS-08mm",(Užs4!E107/1000)*Užs4!L107,0)+(IF(Užs4!G107="BESIULIS-08mm",(Užs4!E107/1000)*Užs4!L107,0)+(IF(Užs4!I107="BESIULIS-08mm",(Užs4!H107/1000)*Užs4!L107,0)+(IF(Užs4!J107="BESIULIS-08mm",(Užs4!H107/1000)*Užs4!L107,0)))))</f>
        <v>0</v>
      </c>
      <c r="AA68" s="313">
        <f>SUM(IF(Užs4!F107="BESIULIS-1mm",(Užs4!E107/1000)*Užs4!L107,0)+(IF(Užs4!G107="BESIULIS-1mm",(Užs4!E107/1000)*Užs4!L107,0)+(IF(Užs4!I107="BESIULIS-1mm",(Užs4!H107/1000)*Užs4!L107,0)+(IF(Užs4!J107="BESIULIS-1mm",(Užs4!H107/1000)*Užs4!L107,0)))))</f>
        <v>0</v>
      </c>
      <c r="AB68" s="313">
        <f>SUM(IF(Užs4!F107="BESIULIS-2mm",(Užs4!E107/1000)*Užs4!L107,0)+(IF(Užs4!G107="BESIULIS-2mm",(Užs4!E107/1000)*Užs4!L107,0)+(IF(Užs4!I107="BESIULIS-2mm",(Užs4!H107/1000)*Užs4!L107,0)+(IF(Užs4!J107="BESIULIS-2mm",(Užs4!H107/1000)*Užs4!L107,0)))))</f>
        <v>0</v>
      </c>
      <c r="AC68" s="93">
        <f>SUM(IF(Užs4!F107="KLIEN-PVC-04mm",(Užs4!E107/1000)*Užs4!L107,0)+(IF(Užs4!G107="KLIEN-PVC-04mm",(Užs4!E107/1000)*Užs4!L107,0)+(IF(Užs4!I107="KLIEN-PVC-04mm",(Užs4!H107/1000)*Užs4!L107,0)+(IF(Užs4!J107="KLIEN-PVC-04mm",(Užs4!H107/1000)*Užs4!L107,0)))))</f>
        <v>0</v>
      </c>
      <c r="AD68" s="93">
        <f>SUM(IF(Užs4!F107="KLIEN-PVC-06mm",(Užs4!E107/1000)*Užs4!L107,0)+(IF(Užs4!G107="KLIEN-PVC-06mm",(Užs4!E107/1000)*Užs4!L107,0)+(IF(Užs4!I107="KLIEN-PVC-06mm",(Užs4!H107/1000)*Užs4!L107,0)+(IF(Užs4!J107="KLIEN-PVC-06mm",(Užs4!H107/1000)*Užs4!L107,0)))))</f>
        <v>0</v>
      </c>
      <c r="AE68" s="93">
        <f>SUM(IF(Užs4!F107="KLIEN-PVC-08mm",(Užs4!E107/1000)*Užs4!L107,0)+(IF(Užs4!G107="KLIEN-PVC-08mm",(Užs4!E107/1000)*Užs4!L107,0)+(IF(Užs4!I107="KLIEN-PVC-08mm",(Užs4!H107/1000)*Užs4!L107,0)+(IF(Užs4!J107="KLIEN-PVC-08mm",(Užs4!H107/1000)*Užs4!L107,0)))))</f>
        <v>0</v>
      </c>
      <c r="AF68" s="93">
        <f>SUM(IF(Užs4!F107="KLIEN-PVC-1mm",(Užs4!E107/1000)*Užs4!L107,0)+(IF(Užs4!G107="KLIEN-PVC-1mm",(Užs4!E107/1000)*Užs4!L107,0)+(IF(Užs4!I107="KLIEN-PVC-1mm",(Užs4!H107/1000)*Užs4!L107,0)+(IF(Užs4!J107="KLIEN-PVC-1mm",(Užs4!H107/1000)*Užs4!L107,0)))))</f>
        <v>0</v>
      </c>
      <c r="AG68" s="93">
        <f>SUM(IF(Užs4!F107="KLIEN-PVC-2mm",(Užs4!E107/1000)*Užs4!L107,0)+(IF(Užs4!G107="KLIEN-PVC-2mm",(Užs4!E107/1000)*Užs4!L107,0)+(IF(Užs4!I107="KLIEN-PVC-2mm",(Užs4!H107/1000)*Užs4!L107,0)+(IF(Užs4!J107="KLIEN-PVC-2mm",(Užs4!H107/1000)*Užs4!L107,0)))))</f>
        <v>0</v>
      </c>
      <c r="AH68" s="93">
        <f>SUM(IF(Užs4!F107="KLIEN-PVC-42/2mm",(Užs4!E107/1000)*Užs4!L107,0)+(IF(Užs4!G107="KLIEN-PVC-42/2mm",(Užs4!E107/1000)*Užs4!L107,0)+(IF(Užs4!I107="KLIEN-PVC-42/2mm",(Užs4!H107/1000)*Užs4!L107,0)+(IF(Užs4!J107="KLIEN-PVC-42/2mm",(Užs4!H107/1000)*Užs4!L107,0)))))</f>
        <v>0</v>
      </c>
      <c r="AI68" s="315">
        <f>SUM(IF(Užs4!F107="KLIEN-BESIUL-08mm",(Užs4!E107/1000)*Užs4!L107,0)+(IF(Užs4!G107="KLIEN-BESIUL-08mm",(Užs4!E107/1000)*Užs4!L107,0)+(IF(Užs4!I107="KLIEN-BESIUL-08mm",(Užs4!H107/1000)*Užs4!L107,0)+(IF(Užs4!J107="KLIEN-BESIUL-08mm",(Užs4!H107/1000)*Užs4!L107,0)))))</f>
        <v>0</v>
      </c>
      <c r="AJ68" s="315">
        <f>SUM(IF(Užs4!F107="KLIEN-BESIUL-1mm",(Užs4!E107/1000)*Užs4!L107,0)+(IF(Užs4!G107="KLIEN-BESIUL-1mm",(Užs4!E107/1000)*Užs4!L107,0)+(IF(Užs4!I107="KLIEN-BESIUL-1mm",(Užs4!H107/1000)*Užs4!L107,0)+(IF(Užs4!J107="KLIEN-BESIUL-1mm",(Užs4!H107/1000)*Užs4!L107,0)))))</f>
        <v>0</v>
      </c>
      <c r="AK68" s="315">
        <f>SUM(IF(Užs4!F107="KLIEN-BESIUL-2mm",(Užs4!E107/1000)*Užs4!L107,0)+(IF(Užs4!G107="KLIEN-BESIUL-2mm",(Užs4!E107/1000)*Užs4!L107,0)+(IF(Užs4!I107="KLIEN-BESIUL-2mm",(Užs4!H107/1000)*Užs4!L107,0)+(IF(Užs4!J107="KLIEN-BESIUL-2mm",(Užs4!H107/1000)*Užs4!L107,0)))))</f>
        <v>0</v>
      </c>
      <c r="AL68" s="94">
        <f>SUM(IF(Užs4!F107="NE-PL-PVC-04mm",(Užs4!E107/1000)*Užs4!L107,0)+(IF(Užs4!G107="NE-PL-PVC-04mm",(Užs4!E107/1000)*Užs4!L107,0)+(IF(Užs4!I107="NE-PL-PVC-04mm",(Užs4!H107/1000)*Užs4!L107,0)+(IF(Užs4!J107="NE-PL-PVC-04mm",(Užs4!H107/1000)*Užs4!L107,0)))))</f>
        <v>0</v>
      </c>
      <c r="AM68" s="94">
        <f>SUM(IF(Užs4!F107="NE-PL-PVC-06mm",(Užs4!E107/1000)*Užs4!L107,0)+(IF(Užs4!G107="NE-PL-PVC-06mm",(Užs4!E107/1000)*Užs4!L107,0)+(IF(Užs4!I107="NE-PL-PVC-06mm",(Užs4!H107/1000)*Užs4!L107,0)+(IF(Užs4!J107="NE-PL-PVC-06mm",(Užs4!H107/1000)*Užs4!L107,0)))))</f>
        <v>0</v>
      </c>
      <c r="AN68" s="94">
        <f>SUM(IF(Užs4!F107="NE-PL-PVC-08mm",(Užs4!E107/1000)*Užs4!L107,0)+(IF(Užs4!G107="NE-PL-PVC-08mm",(Užs4!E107/1000)*Užs4!L107,0)+(IF(Užs4!I107="NE-PL-PVC-08mm",(Užs4!H107/1000)*Užs4!L107,0)+(IF(Užs4!J107="NE-PL-PVC-08mm",(Užs4!H107/1000)*Užs4!L107,0)))))</f>
        <v>0</v>
      </c>
      <c r="AO68" s="94">
        <f>SUM(IF(Užs4!F107="NE-PL-PVC-1mm",(Užs4!E107/1000)*Užs4!L107,0)+(IF(Užs4!G107="NE-PL-PVC-1mm",(Užs4!E107/1000)*Užs4!L107,0)+(IF(Užs4!I107="NE-PL-PVC-1mm",(Užs4!H107/1000)*Užs4!L107,0)+(IF(Užs4!J107="NE-PL-PVC-1mm",(Užs4!H107/1000)*Užs4!L107,0)))))</f>
        <v>0</v>
      </c>
      <c r="AP68" s="94">
        <f>SUM(IF(Užs4!F107="NE-PL-PVC-2mm",(Užs4!E107/1000)*Užs4!L107,0)+(IF(Užs4!G107="NE-PL-PVC-2mm",(Užs4!E107/1000)*Užs4!L107,0)+(IF(Užs4!I107="NE-PL-PVC-2mm",(Užs4!H107/1000)*Užs4!L107,0)+(IF(Užs4!J107="NE-PL-PVC-2mm",(Užs4!H107/1000)*Užs4!L107,0)))))</f>
        <v>0</v>
      </c>
      <c r="AQ68" s="94">
        <f>SUM(IF(Užs4!F107="NE-PL-PVC-42/2mm",(Užs4!E107/1000)*Užs4!L107,0)+(IF(Užs4!G107="NE-PL-PVC-42/2mm",(Užs4!E107/1000)*Užs4!L107,0)+(IF(Užs4!I107="NE-PL-PVC-42/2mm",(Užs4!H107/1000)*Užs4!L107,0)+(IF(Užs4!J107="NE-PL-PVC-42/2mm",(Užs4!H107/1000)*Užs4!L107,0)))))</f>
        <v>0</v>
      </c>
      <c r="AR68" s="79"/>
    </row>
    <row r="69" spans="1:44" ht="16.8">
      <c r="A69" s="79"/>
      <c r="B69" s="79"/>
      <c r="C69" s="95"/>
      <c r="D69" s="79"/>
      <c r="E69" s="79"/>
      <c r="F69" s="79"/>
      <c r="G69" s="79"/>
      <c r="H69" s="79"/>
      <c r="I69" s="79"/>
      <c r="J69" s="79"/>
      <c r="K69" s="87">
        <v>68</v>
      </c>
      <c r="L69" s="88">
        <f>Užs4!L108</f>
        <v>0</v>
      </c>
      <c r="M69" s="89">
        <f>(Užs4!E108/1000)*(Užs4!H108/1000)*Užs4!L108</f>
        <v>0</v>
      </c>
      <c r="N69" s="90">
        <f>SUM(IF(Užs4!F108="MEL",(Užs4!E108/1000)*Užs4!L108,0)+(IF(Užs4!G108="MEL",(Užs4!E108/1000)*Užs4!L108,0)+(IF(Užs4!I108="MEL",(Užs4!H108/1000)*Užs4!L108,0)+(IF(Užs4!J108="MEL",(Užs4!H108/1000)*Užs4!L108,0)))))</f>
        <v>0</v>
      </c>
      <c r="O69" s="91">
        <f>SUM(IF(Užs4!F108="MEL-BALTAS",(Užs4!E108/1000)*Užs4!L108,0)+(IF(Užs4!G108="MEL-BALTAS",(Užs4!E108/1000)*Užs4!L108,0)+(IF(Užs4!I108="MEL-BALTAS",(Užs4!H108/1000)*Užs4!L108,0)+(IF(Užs4!J108="MEL-BALTAS",(Užs4!H108/1000)*Užs4!L108,0)))))</f>
        <v>0</v>
      </c>
      <c r="P69" s="91">
        <f>SUM(IF(Užs4!F108="MEL-PILKAS",(Užs4!E108/1000)*Užs4!L108,0)+(IF(Užs4!G108="MEL-PILKAS",(Užs4!E108/1000)*Užs4!L108,0)+(IF(Užs4!I108="MEL-PILKAS",(Užs4!H108/1000)*Užs4!L108,0)+(IF(Užs4!J108="MEL-PILKAS",(Užs4!H108/1000)*Užs4!L108,0)))))</f>
        <v>0</v>
      </c>
      <c r="Q69" s="91">
        <f>SUM(IF(Užs4!F108="MEL-KLIENTO",(Užs4!E108/1000)*Užs4!L108,0)+(IF(Užs4!G108="MEL-KLIENTO",(Užs4!E108/1000)*Užs4!L108,0)+(IF(Užs4!I108="MEL-KLIENTO",(Užs4!H108/1000)*Užs4!L108,0)+(IF(Užs4!J108="MEL-KLIENTO",(Užs4!H108/1000)*Užs4!L108,0)))))</f>
        <v>0</v>
      </c>
      <c r="R69" s="91">
        <f>SUM(IF(Užs4!F108="MEL-NE-PL",(Užs4!E108/1000)*Užs4!L108,0)+(IF(Užs4!G108="MEL-NE-PL",(Užs4!E108/1000)*Užs4!L108,0)+(IF(Užs4!I108="MEL-NE-PL",(Užs4!H108/1000)*Užs4!L108,0)+(IF(Užs4!J108="MEL-NE-PL",(Užs4!H108/1000)*Užs4!L108,0)))))</f>
        <v>0</v>
      </c>
      <c r="S69" s="91">
        <f>SUM(IF(Užs4!F108="MEL-40mm",(Užs4!E108/1000)*Užs4!L108,0)+(IF(Užs4!G108="MEL-40mm",(Užs4!E108/1000)*Užs4!L108,0)+(IF(Užs4!I108="MEL-40mm",(Užs4!H108/1000)*Užs4!L108,0)+(IF(Užs4!J108="MEL-40mm",(Užs4!H108/1000)*Užs4!L108,0)))))</f>
        <v>0</v>
      </c>
      <c r="T69" s="92">
        <f>SUM(IF(Užs4!F108="PVC-04mm",(Užs4!E108/1000)*Užs4!L108,0)+(IF(Užs4!G108="PVC-04mm",(Užs4!E108/1000)*Užs4!L108,0)+(IF(Užs4!I108="PVC-04mm",(Užs4!H108/1000)*Užs4!L108,0)+(IF(Užs4!J108="PVC-04mm",(Užs4!H108/1000)*Užs4!L108,0)))))</f>
        <v>0</v>
      </c>
      <c r="U69" s="92">
        <f>SUM(IF(Užs4!F108="PVC-06mm",(Užs4!E108/1000)*Užs4!L108,0)+(IF(Užs4!G108="PVC-06mm",(Užs4!E108/1000)*Užs4!L108,0)+(IF(Užs4!I108="PVC-06mm",(Užs4!H108/1000)*Užs4!L108,0)+(IF(Užs4!J108="PVC-06mm",(Užs4!H108/1000)*Užs4!L108,0)))))</f>
        <v>0</v>
      </c>
      <c r="V69" s="92">
        <f>SUM(IF(Užs4!F108="PVC-08mm",(Užs4!E108/1000)*Užs4!L108,0)+(IF(Užs4!G108="PVC-08mm",(Užs4!E108/1000)*Užs4!L108,0)+(IF(Užs4!I108="PVC-08mm",(Užs4!H108/1000)*Užs4!L108,0)+(IF(Užs4!J108="PVC-08mm",(Užs4!H108/1000)*Užs4!L108,0)))))</f>
        <v>0</v>
      </c>
      <c r="W69" s="92">
        <f>SUM(IF(Užs4!F108="PVC-1mm",(Užs4!E108/1000)*Užs4!L108,0)+(IF(Užs4!G108="PVC-1mm",(Užs4!E108/1000)*Užs4!L108,0)+(IF(Užs4!I108="PVC-1mm",(Užs4!H108/1000)*Užs4!L108,0)+(IF(Užs4!J108="PVC-1mm",(Užs4!H108/1000)*Užs4!L108,0)))))</f>
        <v>0</v>
      </c>
      <c r="X69" s="92">
        <f>SUM(IF(Užs4!F108="PVC-2mm",(Užs4!E108/1000)*Užs4!L108,0)+(IF(Užs4!G108="PVC-2mm",(Užs4!E108/1000)*Užs4!L108,0)+(IF(Užs4!I108="PVC-2mm",(Užs4!H108/1000)*Užs4!L108,0)+(IF(Užs4!J108="PVC-2mm",(Užs4!H108/1000)*Užs4!L108,0)))))</f>
        <v>0</v>
      </c>
      <c r="Y69" s="92">
        <f>SUM(IF(Užs4!F108="PVC-42/2mm",(Užs4!E108/1000)*Užs4!L108,0)+(IF(Užs4!G108="PVC-42/2mm",(Užs4!E108/1000)*Užs4!L108,0)+(IF(Užs4!I108="PVC-42/2mm",(Užs4!H108/1000)*Užs4!L108,0)+(IF(Užs4!J108="PVC-42/2mm",(Užs4!H108/1000)*Užs4!L108,0)))))</f>
        <v>0</v>
      </c>
      <c r="Z69" s="313">
        <f>SUM(IF(Užs4!F108="BESIULIS-08mm",(Užs4!E108/1000)*Užs4!L108,0)+(IF(Užs4!G108="BESIULIS-08mm",(Užs4!E108/1000)*Užs4!L108,0)+(IF(Užs4!I108="BESIULIS-08mm",(Užs4!H108/1000)*Užs4!L108,0)+(IF(Užs4!J108="BESIULIS-08mm",(Užs4!H108/1000)*Užs4!L108,0)))))</f>
        <v>0</v>
      </c>
      <c r="AA69" s="313">
        <f>SUM(IF(Užs4!F108="BESIULIS-1mm",(Užs4!E108/1000)*Užs4!L108,0)+(IF(Užs4!G108="BESIULIS-1mm",(Užs4!E108/1000)*Užs4!L108,0)+(IF(Užs4!I108="BESIULIS-1mm",(Užs4!H108/1000)*Užs4!L108,0)+(IF(Užs4!J108="BESIULIS-1mm",(Užs4!H108/1000)*Užs4!L108,0)))))</f>
        <v>0</v>
      </c>
      <c r="AB69" s="313">
        <f>SUM(IF(Užs4!F108="BESIULIS-2mm",(Užs4!E108/1000)*Užs4!L108,0)+(IF(Užs4!G108="BESIULIS-2mm",(Užs4!E108/1000)*Užs4!L108,0)+(IF(Užs4!I108="BESIULIS-2mm",(Užs4!H108/1000)*Užs4!L108,0)+(IF(Užs4!J108="BESIULIS-2mm",(Užs4!H108/1000)*Užs4!L108,0)))))</f>
        <v>0</v>
      </c>
      <c r="AC69" s="93">
        <f>SUM(IF(Užs4!F108="KLIEN-PVC-04mm",(Užs4!E108/1000)*Užs4!L108,0)+(IF(Užs4!G108="KLIEN-PVC-04mm",(Užs4!E108/1000)*Užs4!L108,0)+(IF(Užs4!I108="KLIEN-PVC-04mm",(Užs4!H108/1000)*Užs4!L108,0)+(IF(Užs4!J108="KLIEN-PVC-04mm",(Užs4!H108/1000)*Užs4!L108,0)))))</f>
        <v>0</v>
      </c>
      <c r="AD69" s="93">
        <f>SUM(IF(Užs4!F108="KLIEN-PVC-06mm",(Užs4!E108/1000)*Užs4!L108,0)+(IF(Užs4!G108="KLIEN-PVC-06mm",(Užs4!E108/1000)*Užs4!L108,0)+(IF(Užs4!I108="KLIEN-PVC-06mm",(Užs4!H108/1000)*Užs4!L108,0)+(IF(Užs4!J108="KLIEN-PVC-06mm",(Užs4!H108/1000)*Užs4!L108,0)))))</f>
        <v>0</v>
      </c>
      <c r="AE69" s="93">
        <f>SUM(IF(Užs4!F108="KLIEN-PVC-08mm",(Užs4!E108/1000)*Užs4!L108,0)+(IF(Užs4!G108="KLIEN-PVC-08mm",(Užs4!E108/1000)*Užs4!L108,0)+(IF(Užs4!I108="KLIEN-PVC-08mm",(Užs4!H108/1000)*Užs4!L108,0)+(IF(Užs4!J108="KLIEN-PVC-08mm",(Užs4!H108/1000)*Užs4!L108,0)))))</f>
        <v>0</v>
      </c>
      <c r="AF69" s="93">
        <f>SUM(IF(Užs4!F108="KLIEN-PVC-1mm",(Užs4!E108/1000)*Užs4!L108,0)+(IF(Užs4!G108="KLIEN-PVC-1mm",(Užs4!E108/1000)*Užs4!L108,0)+(IF(Užs4!I108="KLIEN-PVC-1mm",(Užs4!H108/1000)*Užs4!L108,0)+(IF(Užs4!J108="KLIEN-PVC-1mm",(Užs4!H108/1000)*Užs4!L108,0)))))</f>
        <v>0</v>
      </c>
      <c r="AG69" s="93">
        <f>SUM(IF(Užs4!F108="KLIEN-PVC-2mm",(Užs4!E108/1000)*Užs4!L108,0)+(IF(Užs4!G108="KLIEN-PVC-2mm",(Užs4!E108/1000)*Užs4!L108,0)+(IF(Užs4!I108="KLIEN-PVC-2mm",(Užs4!H108/1000)*Užs4!L108,0)+(IF(Užs4!J108="KLIEN-PVC-2mm",(Užs4!H108/1000)*Užs4!L108,0)))))</f>
        <v>0</v>
      </c>
      <c r="AH69" s="93">
        <f>SUM(IF(Užs4!F108="KLIEN-PVC-42/2mm",(Užs4!E108/1000)*Užs4!L108,0)+(IF(Užs4!G108="KLIEN-PVC-42/2mm",(Užs4!E108/1000)*Užs4!L108,0)+(IF(Užs4!I108="KLIEN-PVC-42/2mm",(Užs4!H108/1000)*Užs4!L108,0)+(IF(Užs4!J108="KLIEN-PVC-42/2mm",(Užs4!H108/1000)*Užs4!L108,0)))))</f>
        <v>0</v>
      </c>
      <c r="AI69" s="315">
        <f>SUM(IF(Užs4!F108="KLIEN-BESIUL-08mm",(Užs4!E108/1000)*Užs4!L108,0)+(IF(Užs4!G108="KLIEN-BESIUL-08mm",(Užs4!E108/1000)*Užs4!L108,0)+(IF(Užs4!I108="KLIEN-BESIUL-08mm",(Užs4!H108/1000)*Užs4!L108,0)+(IF(Užs4!J108="KLIEN-BESIUL-08mm",(Užs4!H108/1000)*Užs4!L108,0)))))</f>
        <v>0</v>
      </c>
      <c r="AJ69" s="315">
        <f>SUM(IF(Užs4!F108="KLIEN-BESIUL-1mm",(Užs4!E108/1000)*Užs4!L108,0)+(IF(Užs4!G108="KLIEN-BESIUL-1mm",(Užs4!E108/1000)*Užs4!L108,0)+(IF(Užs4!I108="KLIEN-BESIUL-1mm",(Užs4!H108/1000)*Užs4!L108,0)+(IF(Užs4!J108="KLIEN-BESIUL-1mm",(Užs4!H108/1000)*Užs4!L108,0)))))</f>
        <v>0</v>
      </c>
      <c r="AK69" s="315">
        <f>SUM(IF(Užs4!F108="KLIEN-BESIUL-2mm",(Užs4!E108/1000)*Užs4!L108,0)+(IF(Užs4!G108="KLIEN-BESIUL-2mm",(Užs4!E108/1000)*Užs4!L108,0)+(IF(Užs4!I108="KLIEN-BESIUL-2mm",(Užs4!H108/1000)*Užs4!L108,0)+(IF(Užs4!J108="KLIEN-BESIUL-2mm",(Užs4!H108/1000)*Užs4!L108,0)))))</f>
        <v>0</v>
      </c>
      <c r="AL69" s="94">
        <f>SUM(IF(Užs4!F108="NE-PL-PVC-04mm",(Užs4!E108/1000)*Užs4!L108,0)+(IF(Užs4!G108="NE-PL-PVC-04mm",(Užs4!E108/1000)*Užs4!L108,0)+(IF(Užs4!I108="NE-PL-PVC-04mm",(Užs4!H108/1000)*Užs4!L108,0)+(IF(Užs4!J108="NE-PL-PVC-04mm",(Užs4!H108/1000)*Užs4!L108,0)))))</f>
        <v>0</v>
      </c>
      <c r="AM69" s="94">
        <f>SUM(IF(Užs4!F108="NE-PL-PVC-06mm",(Užs4!E108/1000)*Užs4!L108,0)+(IF(Užs4!G108="NE-PL-PVC-06mm",(Užs4!E108/1000)*Užs4!L108,0)+(IF(Užs4!I108="NE-PL-PVC-06mm",(Užs4!H108/1000)*Užs4!L108,0)+(IF(Užs4!J108="NE-PL-PVC-06mm",(Užs4!H108/1000)*Užs4!L108,0)))))</f>
        <v>0</v>
      </c>
      <c r="AN69" s="94">
        <f>SUM(IF(Užs4!F108="NE-PL-PVC-08mm",(Užs4!E108/1000)*Užs4!L108,0)+(IF(Užs4!G108="NE-PL-PVC-08mm",(Užs4!E108/1000)*Užs4!L108,0)+(IF(Užs4!I108="NE-PL-PVC-08mm",(Užs4!H108/1000)*Užs4!L108,0)+(IF(Užs4!J108="NE-PL-PVC-08mm",(Užs4!H108/1000)*Užs4!L108,0)))))</f>
        <v>0</v>
      </c>
      <c r="AO69" s="94">
        <f>SUM(IF(Užs4!F108="NE-PL-PVC-1mm",(Užs4!E108/1000)*Užs4!L108,0)+(IF(Užs4!G108="NE-PL-PVC-1mm",(Užs4!E108/1000)*Užs4!L108,0)+(IF(Užs4!I108="NE-PL-PVC-1mm",(Užs4!H108/1000)*Užs4!L108,0)+(IF(Užs4!J108="NE-PL-PVC-1mm",(Užs4!H108/1000)*Užs4!L108,0)))))</f>
        <v>0</v>
      </c>
      <c r="AP69" s="94">
        <f>SUM(IF(Užs4!F108="NE-PL-PVC-2mm",(Užs4!E108/1000)*Užs4!L108,0)+(IF(Užs4!G108="NE-PL-PVC-2mm",(Užs4!E108/1000)*Užs4!L108,0)+(IF(Užs4!I108="NE-PL-PVC-2mm",(Užs4!H108/1000)*Užs4!L108,0)+(IF(Užs4!J108="NE-PL-PVC-2mm",(Užs4!H108/1000)*Užs4!L108,0)))))</f>
        <v>0</v>
      </c>
      <c r="AQ69" s="94">
        <f>SUM(IF(Užs4!F108="NE-PL-PVC-42/2mm",(Užs4!E108/1000)*Užs4!L108,0)+(IF(Užs4!G108="NE-PL-PVC-42/2mm",(Užs4!E108/1000)*Užs4!L108,0)+(IF(Užs4!I108="NE-PL-PVC-42/2mm",(Užs4!H108/1000)*Užs4!L108,0)+(IF(Užs4!J108="NE-PL-PVC-42/2mm",(Užs4!H108/1000)*Užs4!L108,0)))))</f>
        <v>0</v>
      </c>
      <c r="AR69" s="79"/>
    </row>
    <row r="70" spans="1:44" ht="16.8">
      <c r="A70" s="79"/>
      <c r="B70" s="79"/>
      <c r="C70" s="95"/>
      <c r="D70" s="79"/>
      <c r="E70" s="79"/>
      <c r="F70" s="79"/>
      <c r="G70" s="79"/>
      <c r="H70" s="79"/>
      <c r="I70" s="79"/>
      <c r="J70" s="79"/>
      <c r="K70" s="87">
        <v>69</v>
      </c>
      <c r="L70" s="88">
        <f>Užs4!L109</f>
        <v>0</v>
      </c>
      <c r="M70" s="89">
        <f>(Užs4!E109/1000)*(Užs4!H109/1000)*Užs4!L109</f>
        <v>0</v>
      </c>
      <c r="N70" s="90">
        <f>SUM(IF(Užs4!F109="MEL",(Užs4!E109/1000)*Užs4!L109,0)+(IF(Užs4!G109="MEL",(Užs4!E109/1000)*Užs4!L109,0)+(IF(Užs4!I109="MEL",(Užs4!H109/1000)*Užs4!L109,0)+(IF(Užs4!J109="MEL",(Užs4!H109/1000)*Užs4!L109,0)))))</f>
        <v>0</v>
      </c>
      <c r="O70" s="91">
        <f>SUM(IF(Užs4!F109="MEL-BALTAS",(Užs4!E109/1000)*Užs4!L109,0)+(IF(Užs4!G109="MEL-BALTAS",(Užs4!E109/1000)*Užs4!L109,0)+(IF(Užs4!I109="MEL-BALTAS",(Užs4!H109/1000)*Užs4!L109,0)+(IF(Užs4!J109="MEL-BALTAS",(Užs4!H109/1000)*Užs4!L109,0)))))</f>
        <v>0</v>
      </c>
      <c r="P70" s="91">
        <f>SUM(IF(Užs4!F109="MEL-PILKAS",(Užs4!E109/1000)*Užs4!L109,0)+(IF(Užs4!G109="MEL-PILKAS",(Užs4!E109/1000)*Užs4!L109,0)+(IF(Užs4!I109="MEL-PILKAS",(Užs4!H109/1000)*Užs4!L109,0)+(IF(Užs4!J109="MEL-PILKAS",(Užs4!H109/1000)*Užs4!L109,0)))))</f>
        <v>0</v>
      </c>
      <c r="Q70" s="91">
        <f>SUM(IF(Užs4!F109="MEL-KLIENTO",(Užs4!E109/1000)*Užs4!L109,0)+(IF(Užs4!G109="MEL-KLIENTO",(Užs4!E109/1000)*Užs4!L109,0)+(IF(Užs4!I109="MEL-KLIENTO",(Užs4!H109/1000)*Užs4!L109,0)+(IF(Užs4!J109="MEL-KLIENTO",(Užs4!H109/1000)*Užs4!L109,0)))))</f>
        <v>0</v>
      </c>
      <c r="R70" s="91">
        <f>SUM(IF(Užs4!F109="MEL-NE-PL",(Užs4!E109/1000)*Užs4!L109,0)+(IF(Užs4!G109="MEL-NE-PL",(Užs4!E109/1000)*Užs4!L109,0)+(IF(Užs4!I109="MEL-NE-PL",(Užs4!H109/1000)*Užs4!L109,0)+(IF(Užs4!J109="MEL-NE-PL",(Užs4!H109/1000)*Užs4!L109,0)))))</f>
        <v>0</v>
      </c>
      <c r="S70" s="91">
        <f>SUM(IF(Užs4!F109="MEL-40mm",(Užs4!E109/1000)*Užs4!L109,0)+(IF(Užs4!G109="MEL-40mm",(Užs4!E109/1000)*Užs4!L109,0)+(IF(Užs4!I109="MEL-40mm",(Užs4!H109/1000)*Užs4!L109,0)+(IF(Užs4!J109="MEL-40mm",(Užs4!H109/1000)*Užs4!L109,0)))))</f>
        <v>0</v>
      </c>
      <c r="T70" s="92">
        <f>SUM(IF(Užs4!F109="PVC-04mm",(Užs4!E109/1000)*Užs4!L109,0)+(IF(Užs4!G109="PVC-04mm",(Užs4!E109/1000)*Užs4!L109,0)+(IF(Užs4!I109="PVC-04mm",(Užs4!H109/1000)*Užs4!L109,0)+(IF(Užs4!J109="PVC-04mm",(Užs4!H109/1000)*Užs4!L109,0)))))</f>
        <v>0</v>
      </c>
      <c r="U70" s="92">
        <f>SUM(IF(Užs4!F109="PVC-06mm",(Užs4!E109/1000)*Užs4!L109,0)+(IF(Užs4!G109="PVC-06mm",(Užs4!E109/1000)*Užs4!L109,0)+(IF(Užs4!I109="PVC-06mm",(Užs4!H109/1000)*Užs4!L109,0)+(IF(Užs4!J109="PVC-06mm",(Užs4!H109/1000)*Užs4!L109,0)))))</f>
        <v>0</v>
      </c>
      <c r="V70" s="92">
        <f>SUM(IF(Užs4!F109="PVC-08mm",(Užs4!E109/1000)*Užs4!L109,0)+(IF(Užs4!G109="PVC-08mm",(Užs4!E109/1000)*Užs4!L109,0)+(IF(Užs4!I109="PVC-08mm",(Užs4!H109/1000)*Užs4!L109,0)+(IF(Užs4!J109="PVC-08mm",(Užs4!H109/1000)*Užs4!L109,0)))))</f>
        <v>0</v>
      </c>
      <c r="W70" s="92">
        <f>SUM(IF(Užs4!F109="PVC-1mm",(Užs4!E109/1000)*Užs4!L109,0)+(IF(Užs4!G109="PVC-1mm",(Užs4!E109/1000)*Užs4!L109,0)+(IF(Užs4!I109="PVC-1mm",(Užs4!H109/1000)*Užs4!L109,0)+(IF(Užs4!J109="PVC-1mm",(Užs4!H109/1000)*Užs4!L109,0)))))</f>
        <v>0</v>
      </c>
      <c r="X70" s="92">
        <f>SUM(IF(Užs4!F109="PVC-2mm",(Užs4!E109/1000)*Užs4!L109,0)+(IF(Užs4!G109="PVC-2mm",(Užs4!E109/1000)*Užs4!L109,0)+(IF(Užs4!I109="PVC-2mm",(Užs4!H109/1000)*Užs4!L109,0)+(IF(Užs4!J109="PVC-2mm",(Užs4!H109/1000)*Užs4!L109,0)))))</f>
        <v>0</v>
      </c>
      <c r="Y70" s="92">
        <f>SUM(IF(Užs4!F109="PVC-42/2mm",(Užs4!E109/1000)*Užs4!L109,0)+(IF(Užs4!G109="PVC-42/2mm",(Užs4!E109/1000)*Užs4!L109,0)+(IF(Užs4!I109="PVC-42/2mm",(Užs4!H109/1000)*Užs4!L109,0)+(IF(Užs4!J109="PVC-42/2mm",(Užs4!H109/1000)*Užs4!L109,0)))))</f>
        <v>0</v>
      </c>
      <c r="Z70" s="313">
        <f>SUM(IF(Užs4!F109="BESIULIS-08mm",(Užs4!E109/1000)*Užs4!L109,0)+(IF(Užs4!G109="BESIULIS-08mm",(Užs4!E109/1000)*Užs4!L109,0)+(IF(Užs4!I109="BESIULIS-08mm",(Užs4!H109/1000)*Užs4!L109,0)+(IF(Užs4!J109="BESIULIS-08mm",(Užs4!H109/1000)*Užs4!L109,0)))))</f>
        <v>0</v>
      </c>
      <c r="AA70" s="313">
        <f>SUM(IF(Užs4!F109="BESIULIS-1mm",(Užs4!E109/1000)*Užs4!L109,0)+(IF(Užs4!G109="BESIULIS-1mm",(Užs4!E109/1000)*Užs4!L109,0)+(IF(Užs4!I109="BESIULIS-1mm",(Užs4!H109/1000)*Užs4!L109,0)+(IF(Užs4!J109="BESIULIS-1mm",(Užs4!H109/1000)*Užs4!L109,0)))))</f>
        <v>0</v>
      </c>
      <c r="AB70" s="313">
        <f>SUM(IF(Užs4!F109="BESIULIS-2mm",(Užs4!E109/1000)*Užs4!L109,0)+(IF(Užs4!G109="BESIULIS-2mm",(Užs4!E109/1000)*Užs4!L109,0)+(IF(Užs4!I109="BESIULIS-2mm",(Užs4!H109/1000)*Užs4!L109,0)+(IF(Užs4!J109="BESIULIS-2mm",(Užs4!H109/1000)*Užs4!L109,0)))))</f>
        <v>0</v>
      </c>
      <c r="AC70" s="93">
        <f>SUM(IF(Užs4!F109="KLIEN-PVC-04mm",(Užs4!E109/1000)*Užs4!L109,0)+(IF(Užs4!G109="KLIEN-PVC-04mm",(Užs4!E109/1000)*Užs4!L109,0)+(IF(Užs4!I109="KLIEN-PVC-04mm",(Užs4!H109/1000)*Užs4!L109,0)+(IF(Užs4!J109="KLIEN-PVC-04mm",(Užs4!H109/1000)*Užs4!L109,0)))))</f>
        <v>0</v>
      </c>
      <c r="AD70" s="93">
        <f>SUM(IF(Užs4!F109="KLIEN-PVC-06mm",(Užs4!E109/1000)*Užs4!L109,0)+(IF(Užs4!G109="KLIEN-PVC-06mm",(Užs4!E109/1000)*Užs4!L109,0)+(IF(Užs4!I109="KLIEN-PVC-06mm",(Užs4!H109/1000)*Užs4!L109,0)+(IF(Užs4!J109="KLIEN-PVC-06mm",(Užs4!H109/1000)*Užs4!L109,0)))))</f>
        <v>0</v>
      </c>
      <c r="AE70" s="93">
        <f>SUM(IF(Užs4!F109="KLIEN-PVC-08mm",(Užs4!E109/1000)*Užs4!L109,0)+(IF(Užs4!G109="KLIEN-PVC-08mm",(Užs4!E109/1000)*Užs4!L109,0)+(IF(Užs4!I109="KLIEN-PVC-08mm",(Užs4!H109/1000)*Užs4!L109,0)+(IF(Užs4!J109="KLIEN-PVC-08mm",(Užs4!H109/1000)*Užs4!L109,0)))))</f>
        <v>0</v>
      </c>
      <c r="AF70" s="93">
        <f>SUM(IF(Užs4!F109="KLIEN-PVC-1mm",(Užs4!E109/1000)*Užs4!L109,0)+(IF(Užs4!G109="KLIEN-PVC-1mm",(Užs4!E109/1000)*Užs4!L109,0)+(IF(Užs4!I109="KLIEN-PVC-1mm",(Užs4!H109/1000)*Užs4!L109,0)+(IF(Užs4!J109="KLIEN-PVC-1mm",(Užs4!H109/1000)*Užs4!L109,0)))))</f>
        <v>0</v>
      </c>
      <c r="AG70" s="93">
        <f>SUM(IF(Užs4!F109="KLIEN-PVC-2mm",(Užs4!E109/1000)*Užs4!L109,0)+(IF(Užs4!G109="KLIEN-PVC-2mm",(Užs4!E109/1000)*Užs4!L109,0)+(IF(Užs4!I109="KLIEN-PVC-2mm",(Užs4!H109/1000)*Užs4!L109,0)+(IF(Užs4!J109="KLIEN-PVC-2mm",(Užs4!H109/1000)*Užs4!L109,0)))))</f>
        <v>0</v>
      </c>
      <c r="AH70" s="93">
        <f>SUM(IF(Užs4!F109="KLIEN-PVC-42/2mm",(Užs4!E109/1000)*Užs4!L109,0)+(IF(Užs4!G109="KLIEN-PVC-42/2mm",(Užs4!E109/1000)*Užs4!L109,0)+(IF(Užs4!I109="KLIEN-PVC-42/2mm",(Užs4!H109/1000)*Užs4!L109,0)+(IF(Užs4!J109="KLIEN-PVC-42/2mm",(Užs4!H109/1000)*Užs4!L109,0)))))</f>
        <v>0</v>
      </c>
      <c r="AI70" s="315">
        <f>SUM(IF(Užs4!F109="KLIEN-BESIUL-08mm",(Užs4!E109/1000)*Užs4!L109,0)+(IF(Užs4!G109="KLIEN-BESIUL-08mm",(Užs4!E109/1000)*Užs4!L109,0)+(IF(Užs4!I109="KLIEN-BESIUL-08mm",(Užs4!H109/1000)*Užs4!L109,0)+(IF(Užs4!J109="KLIEN-BESIUL-08mm",(Užs4!H109/1000)*Užs4!L109,0)))))</f>
        <v>0</v>
      </c>
      <c r="AJ70" s="315">
        <f>SUM(IF(Užs4!F109="KLIEN-BESIUL-1mm",(Užs4!E109/1000)*Užs4!L109,0)+(IF(Užs4!G109="KLIEN-BESIUL-1mm",(Užs4!E109/1000)*Užs4!L109,0)+(IF(Užs4!I109="KLIEN-BESIUL-1mm",(Užs4!H109/1000)*Užs4!L109,0)+(IF(Užs4!J109="KLIEN-BESIUL-1mm",(Užs4!H109/1000)*Užs4!L109,0)))))</f>
        <v>0</v>
      </c>
      <c r="AK70" s="315">
        <f>SUM(IF(Užs4!F109="KLIEN-BESIUL-2mm",(Užs4!E109/1000)*Užs4!L109,0)+(IF(Užs4!G109="KLIEN-BESIUL-2mm",(Užs4!E109/1000)*Užs4!L109,0)+(IF(Užs4!I109="KLIEN-BESIUL-2mm",(Užs4!H109/1000)*Užs4!L109,0)+(IF(Užs4!J109="KLIEN-BESIUL-2mm",(Užs4!H109/1000)*Užs4!L109,0)))))</f>
        <v>0</v>
      </c>
      <c r="AL70" s="94">
        <f>SUM(IF(Užs4!F109="NE-PL-PVC-04mm",(Užs4!E109/1000)*Užs4!L109,0)+(IF(Užs4!G109="NE-PL-PVC-04mm",(Užs4!E109/1000)*Užs4!L109,0)+(IF(Užs4!I109="NE-PL-PVC-04mm",(Užs4!H109/1000)*Užs4!L109,0)+(IF(Užs4!J109="NE-PL-PVC-04mm",(Užs4!H109/1000)*Užs4!L109,0)))))</f>
        <v>0</v>
      </c>
      <c r="AM70" s="94">
        <f>SUM(IF(Užs4!F109="NE-PL-PVC-06mm",(Užs4!E109/1000)*Užs4!L109,0)+(IF(Užs4!G109="NE-PL-PVC-06mm",(Užs4!E109/1000)*Užs4!L109,0)+(IF(Užs4!I109="NE-PL-PVC-06mm",(Užs4!H109/1000)*Užs4!L109,0)+(IF(Užs4!J109="NE-PL-PVC-06mm",(Užs4!H109/1000)*Užs4!L109,0)))))</f>
        <v>0</v>
      </c>
      <c r="AN70" s="94">
        <f>SUM(IF(Užs4!F109="NE-PL-PVC-08mm",(Užs4!E109/1000)*Užs4!L109,0)+(IF(Užs4!G109="NE-PL-PVC-08mm",(Užs4!E109/1000)*Užs4!L109,0)+(IF(Užs4!I109="NE-PL-PVC-08mm",(Užs4!H109/1000)*Užs4!L109,0)+(IF(Užs4!J109="NE-PL-PVC-08mm",(Užs4!H109/1000)*Užs4!L109,0)))))</f>
        <v>0</v>
      </c>
      <c r="AO70" s="94">
        <f>SUM(IF(Užs4!F109="NE-PL-PVC-1mm",(Užs4!E109/1000)*Užs4!L109,0)+(IF(Užs4!G109="NE-PL-PVC-1mm",(Užs4!E109/1000)*Užs4!L109,0)+(IF(Užs4!I109="NE-PL-PVC-1mm",(Užs4!H109/1000)*Užs4!L109,0)+(IF(Užs4!J109="NE-PL-PVC-1mm",(Užs4!H109/1000)*Užs4!L109,0)))))</f>
        <v>0</v>
      </c>
      <c r="AP70" s="94">
        <f>SUM(IF(Užs4!F109="NE-PL-PVC-2mm",(Užs4!E109/1000)*Užs4!L109,0)+(IF(Užs4!G109="NE-PL-PVC-2mm",(Užs4!E109/1000)*Užs4!L109,0)+(IF(Užs4!I109="NE-PL-PVC-2mm",(Užs4!H109/1000)*Užs4!L109,0)+(IF(Užs4!J109="NE-PL-PVC-2mm",(Užs4!H109/1000)*Užs4!L109,0)))))</f>
        <v>0</v>
      </c>
      <c r="AQ70" s="94">
        <f>SUM(IF(Užs4!F109="NE-PL-PVC-42/2mm",(Užs4!E109/1000)*Užs4!L109,0)+(IF(Užs4!G109="NE-PL-PVC-42/2mm",(Užs4!E109/1000)*Užs4!L109,0)+(IF(Užs4!I109="NE-PL-PVC-42/2mm",(Užs4!H109/1000)*Užs4!L109,0)+(IF(Užs4!J109="NE-PL-PVC-42/2mm",(Užs4!H109/1000)*Užs4!L109,0)))))</f>
        <v>0</v>
      </c>
      <c r="AR70" s="79"/>
    </row>
    <row r="71" spans="1:44" ht="16.8">
      <c r="A71" s="79"/>
      <c r="B71" s="79"/>
      <c r="C71" s="95"/>
      <c r="D71" s="79"/>
      <c r="E71" s="79"/>
      <c r="F71" s="79"/>
      <c r="G71" s="79"/>
      <c r="H71" s="79"/>
      <c r="I71" s="79"/>
      <c r="J71" s="79"/>
      <c r="K71" s="87">
        <v>70</v>
      </c>
      <c r="L71" s="88">
        <f>Užs4!L110</f>
        <v>0</v>
      </c>
      <c r="M71" s="89">
        <f>(Užs4!E110/1000)*(Užs4!H110/1000)*Užs4!L110</f>
        <v>0</v>
      </c>
      <c r="N71" s="90">
        <f>SUM(IF(Užs4!F110="MEL",(Užs4!E110/1000)*Užs4!L110,0)+(IF(Užs4!G110="MEL",(Užs4!E110/1000)*Užs4!L110,0)+(IF(Užs4!I110="MEL",(Užs4!H110/1000)*Užs4!L110,0)+(IF(Užs4!J110="MEL",(Užs4!H110/1000)*Užs4!L110,0)))))</f>
        <v>0</v>
      </c>
      <c r="O71" s="91">
        <f>SUM(IF(Užs4!F110="MEL-BALTAS",(Užs4!E110/1000)*Užs4!L110,0)+(IF(Užs4!G110="MEL-BALTAS",(Užs4!E110/1000)*Užs4!L110,0)+(IF(Užs4!I110="MEL-BALTAS",(Užs4!H110/1000)*Užs4!L110,0)+(IF(Užs4!J110="MEL-BALTAS",(Užs4!H110/1000)*Užs4!L110,0)))))</f>
        <v>0</v>
      </c>
      <c r="P71" s="91">
        <f>SUM(IF(Užs4!F110="MEL-PILKAS",(Užs4!E110/1000)*Užs4!L110,0)+(IF(Užs4!G110="MEL-PILKAS",(Užs4!E110/1000)*Užs4!L110,0)+(IF(Užs4!I110="MEL-PILKAS",(Užs4!H110/1000)*Užs4!L110,0)+(IF(Užs4!J110="MEL-PILKAS",(Užs4!H110/1000)*Užs4!L110,0)))))</f>
        <v>0</v>
      </c>
      <c r="Q71" s="91">
        <f>SUM(IF(Užs4!F110="MEL-KLIENTO",(Užs4!E110/1000)*Užs4!L110,0)+(IF(Užs4!G110="MEL-KLIENTO",(Užs4!E110/1000)*Užs4!L110,0)+(IF(Užs4!I110="MEL-KLIENTO",(Užs4!H110/1000)*Užs4!L110,0)+(IF(Užs4!J110="MEL-KLIENTO",(Užs4!H110/1000)*Užs4!L110,0)))))</f>
        <v>0</v>
      </c>
      <c r="R71" s="91">
        <f>SUM(IF(Užs4!F110="MEL-NE-PL",(Užs4!E110/1000)*Užs4!L110,0)+(IF(Užs4!G110="MEL-NE-PL",(Užs4!E110/1000)*Užs4!L110,0)+(IF(Užs4!I110="MEL-NE-PL",(Užs4!H110/1000)*Užs4!L110,0)+(IF(Užs4!J110="MEL-NE-PL",(Užs4!H110/1000)*Užs4!L110,0)))))</f>
        <v>0</v>
      </c>
      <c r="S71" s="91">
        <f>SUM(IF(Užs4!F110="MEL-40mm",(Užs4!E110/1000)*Užs4!L110,0)+(IF(Užs4!G110="MEL-40mm",(Užs4!E110/1000)*Užs4!L110,0)+(IF(Užs4!I110="MEL-40mm",(Užs4!H110/1000)*Užs4!L110,0)+(IF(Užs4!J110="MEL-40mm",(Užs4!H110/1000)*Užs4!L110,0)))))</f>
        <v>0</v>
      </c>
      <c r="T71" s="92">
        <f>SUM(IF(Užs4!F110="PVC-04mm",(Užs4!E110/1000)*Užs4!L110,0)+(IF(Užs4!G110="PVC-04mm",(Užs4!E110/1000)*Užs4!L110,0)+(IF(Užs4!I110="PVC-04mm",(Užs4!H110/1000)*Užs4!L110,0)+(IF(Užs4!J110="PVC-04mm",(Užs4!H110/1000)*Užs4!L110,0)))))</f>
        <v>0</v>
      </c>
      <c r="U71" s="92">
        <f>SUM(IF(Užs4!F110="PVC-06mm",(Užs4!E110/1000)*Užs4!L110,0)+(IF(Užs4!G110="PVC-06mm",(Užs4!E110/1000)*Užs4!L110,0)+(IF(Užs4!I110="PVC-06mm",(Užs4!H110/1000)*Užs4!L110,0)+(IF(Užs4!J110="PVC-06mm",(Užs4!H110/1000)*Užs4!L110,0)))))</f>
        <v>0</v>
      </c>
      <c r="V71" s="92">
        <f>SUM(IF(Užs4!F110="PVC-08mm",(Užs4!E110/1000)*Užs4!L110,0)+(IF(Užs4!G110="PVC-08mm",(Užs4!E110/1000)*Užs4!L110,0)+(IF(Užs4!I110="PVC-08mm",(Užs4!H110/1000)*Užs4!L110,0)+(IF(Užs4!J110="PVC-08mm",(Užs4!H110/1000)*Užs4!L110,0)))))</f>
        <v>0</v>
      </c>
      <c r="W71" s="92">
        <f>SUM(IF(Užs4!F110="PVC-1mm",(Užs4!E110/1000)*Užs4!L110,0)+(IF(Užs4!G110="PVC-1mm",(Užs4!E110/1000)*Užs4!L110,0)+(IF(Užs4!I110="PVC-1mm",(Užs4!H110/1000)*Užs4!L110,0)+(IF(Užs4!J110="PVC-1mm",(Užs4!H110/1000)*Užs4!L110,0)))))</f>
        <v>0</v>
      </c>
      <c r="X71" s="92">
        <f>SUM(IF(Užs4!F110="PVC-2mm",(Užs4!E110/1000)*Užs4!L110,0)+(IF(Užs4!G110="PVC-2mm",(Užs4!E110/1000)*Užs4!L110,0)+(IF(Užs4!I110="PVC-2mm",(Užs4!H110/1000)*Užs4!L110,0)+(IF(Užs4!J110="PVC-2mm",(Užs4!H110/1000)*Užs4!L110,0)))))</f>
        <v>0</v>
      </c>
      <c r="Y71" s="92">
        <f>SUM(IF(Užs4!F110="PVC-42/2mm",(Užs4!E110/1000)*Užs4!L110,0)+(IF(Užs4!G110="PVC-42/2mm",(Užs4!E110/1000)*Užs4!L110,0)+(IF(Užs4!I110="PVC-42/2mm",(Užs4!H110/1000)*Užs4!L110,0)+(IF(Užs4!J110="PVC-42/2mm",(Užs4!H110/1000)*Užs4!L110,0)))))</f>
        <v>0</v>
      </c>
      <c r="Z71" s="313">
        <f>SUM(IF(Užs4!F110="BESIULIS-08mm",(Užs4!E110/1000)*Užs4!L110,0)+(IF(Užs4!G110="BESIULIS-08mm",(Užs4!E110/1000)*Užs4!L110,0)+(IF(Užs4!I110="BESIULIS-08mm",(Užs4!H110/1000)*Užs4!L110,0)+(IF(Užs4!J110="BESIULIS-08mm",(Užs4!H110/1000)*Užs4!L110,0)))))</f>
        <v>0</v>
      </c>
      <c r="AA71" s="313">
        <f>SUM(IF(Užs4!F110="BESIULIS-1mm",(Užs4!E110/1000)*Užs4!L110,0)+(IF(Užs4!G110="BESIULIS-1mm",(Užs4!E110/1000)*Užs4!L110,0)+(IF(Užs4!I110="BESIULIS-1mm",(Užs4!H110/1000)*Užs4!L110,0)+(IF(Užs4!J110="BESIULIS-1mm",(Užs4!H110/1000)*Užs4!L110,0)))))</f>
        <v>0</v>
      </c>
      <c r="AB71" s="313">
        <f>SUM(IF(Užs4!F110="BESIULIS-2mm",(Užs4!E110/1000)*Užs4!L110,0)+(IF(Užs4!G110="BESIULIS-2mm",(Užs4!E110/1000)*Užs4!L110,0)+(IF(Užs4!I110="BESIULIS-2mm",(Užs4!H110/1000)*Užs4!L110,0)+(IF(Užs4!J110="BESIULIS-2mm",(Užs4!H110/1000)*Užs4!L110,0)))))</f>
        <v>0</v>
      </c>
      <c r="AC71" s="93">
        <f>SUM(IF(Užs4!F110="KLIEN-PVC-04mm",(Užs4!E110/1000)*Užs4!L110,0)+(IF(Užs4!G110="KLIEN-PVC-04mm",(Užs4!E110/1000)*Užs4!L110,0)+(IF(Užs4!I110="KLIEN-PVC-04mm",(Užs4!H110/1000)*Užs4!L110,0)+(IF(Užs4!J110="KLIEN-PVC-04mm",(Užs4!H110/1000)*Užs4!L110,0)))))</f>
        <v>0</v>
      </c>
      <c r="AD71" s="93">
        <f>SUM(IF(Užs4!F110="KLIEN-PVC-06mm",(Užs4!E110/1000)*Užs4!L110,0)+(IF(Užs4!G110="KLIEN-PVC-06mm",(Užs4!E110/1000)*Užs4!L110,0)+(IF(Užs4!I110="KLIEN-PVC-06mm",(Užs4!H110/1000)*Užs4!L110,0)+(IF(Užs4!J110="KLIEN-PVC-06mm",(Užs4!H110/1000)*Užs4!L110,0)))))</f>
        <v>0</v>
      </c>
      <c r="AE71" s="93">
        <f>SUM(IF(Užs4!F110="KLIEN-PVC-08mm",(Užs4!E110/1000)*Užs4!L110,0)+(IF(Užs4!G110="KLIEN-PVC-08mm",(Užs4!E110/1000)*Užs4!L110,0)+(IF(Užs4!I110="KLIEN-PVC-08mm",(Užs4!H110/1000)*Užs4!L110,0)+(IF(Užs4!J110="KLIEN-PVC-08mm",(Užs4!H110/1000)*Užs4!L110,0)))))</f>
        <v>0</v>
      </c>
      <c r="AF71" s="93">
        <f>SUM(IF(Užs4!F110="KLIEN-PVC-1mm",(Užs4!E110/1000)*Užs4!L110,0)+(IF(Užs4!G110="KLIEN-PVC-1mm",(Užs4!E110/1000)*Užs4!L110,0)+(IF(Užs4!I110="KLIEN-PVC-1mm",(Užs4!H110/1000)*Užs4!L110,0)+(IF(Užs4!J110="KLIEN-PVC-1mm",(Užs4!H110/1000)*Užs4!L110,0)))))</f>
        <v>0</v>
      </c>
      <c r="AG71" s="93">
        <f>SUM(IF(Užs4!F110="KLIEN-PVC-2mm",(Užs4!E110/1000)*Užs4!L110,0)+(IF(Užs4!G110="KLIEN-PVC-2mm",(Užs4!E110/1000)*Užs4!L110,0)+(IF(Užs4!I110="KLIEN-PVC-2mm",(Užs4!H110/1000)*Užs4!L110,0)+(IF(Užs4!J110="KLIEN-PVC-2mm",(Užs4!H110/1000)*Užs4!L110,0)))))</f>
        <v>0</v>
      </c>
      <c r="AH71" s="93">
        <f>SUM(IF(Užs4!F110="KLIEN-PVC-42/2mm",(Užs4!E110/1000)*Užs4!L110,0)+(IF(Užs4!G110="KLIEN-PVC-42/2mm",(Užs4!E110/1000)*Užs4!L110,0)+(IF(Užs4!I110="KLIEN-PVC-42/2mm",(Užs4!H110/1000)*Užs4!L110,0)+(IF(Užs4!J110="KLIEN-PVC-42/2mm",(Užs4!H110/1000)*Užs4!L110,0)))))</f>
        <v>0</v>
      </c>
      <c r="AI71" s="315">
        <f>SUM(IF(Užs4!F110="KLIEN-BESIUL-08mm",(Užs4!E110/1000)*Užs4!L110,0)+(IF(Užs4!G110="KLIEN-BESIUL-08mm",(Užs4!E110/1000)*Užs4!L110,0)+(IF(Užs4!I110="KLIEN-BESIUL-08mm",(Užs4!H110/1000)*Užs4!L110,0)+(IF(Užs4!J110="KLIEN-BESIUL-08mm",(Užs4!H110/1000)*Užs4!L110,0)))))</f>
        <v>0</v>
      </c>
      <c r="AJ71" s="315">
        <f>SUM(IF(Užs4!F110="KLIEN-BESIUL-1mm",(Užs4!E110/1000)*Užs4!L110,0)+(IF(Užs4!G110="KLIEN-BESIUL-1mm",(Užs4!E110/1000)*Užs4!L110,0)+(IF(Užs4!I110="KLIEN-BESIUL-1mm",(Užs4!H110/1000)*Užs4!L110,0)+(IF(Užs4!J110="KLIEN-BESIUL-1mm",(Užs4!H110/1000)*Užs4!L110,0)))))</f>
        <v>0</v>
      </c>
      <c r="AK71" s="315">
        <f>SUM(IF(Užs4!F110="KLIEN-BESIUL-2mm",(Užs4!E110/1000)*Užs4!L110,0)+(IF(Užs4!G110="KLIEN-BESIUL-2mm",(Užs4!E110/1000)*Užs4!L110,0)+(IF(Užs4!I110="KLIEN-BESIUL-2mm",(Užs4!H110/1000)*Užs4!L110,0)+(IF(Užs4!J110="KLIEN-BESIUL-2mm",(Užs4!H110/1000)*Užs4!L110,0)))))</f>
        <v>0</v>
      </c>
      <c r="AL71" s="94">
        <f>SUM(IF(Užs4!F110="NE-PL-PVC-04mm",(Užs4!E110/1000)*Užs4!L110,0)+(IF(Užs4!G110="NE-PL-PVC-04mm",(Užs4!E110/1000)*Užs4!L110,0)+(IF(Užs4!I110="NE-PL-PVC-04mm",(Užs4!H110/1000)*Užs4!L110,0)+(IF(Užs4!J110="NE-PL-PVC-04mm",(Užs4!H110/1000)*Užs4!L110,0)))))</f>
        <v>0</v>
      </c>
      <c r="AM71" s="94">
        <f>SUM(IF(Užs4!F110="NE-PL-PVC-06mm",(Užs4!E110/1000)*Užs4!L110,0)+(IF(Užs4!G110="NE-PL-PVC-06mm",(Užs4!E110/1000)*Užs4!L110,0)+(IF(Užs4!I110="NE-PL-PVC-06mm",(Užs4!H110/1000)*Užs4!L110,0)+(IF(Užs4!J110="NE-PL-PVC-06mm",(Užs4!H110/1000)*Užs4!L110,0)))))</f>
        <v>0</v>
      </c>
      <c r="AN71" s="94">
        <f>SUM(IF(Užs4!F110="NE-PL-PVC-08mm",(Užs4!E110/1000)*Užs4!L110,0)+(IF(Užs4!G110="NE-PL-PVC-08mm",(Užs4!E110/1000)*Užs4!L110,0)+(IF(Užs4!I110="NE-PL-PVC-08mm",(Užs4!H110/1000)*Užs4!L110,0)+(IF(Užs4!J110="NE-PL-PVC-08mm",(Užs4!H110/1000)*Užs4!L110,0)))))</f>
        <v>0</v>
      </c>
      <c r="AO71" s="94">
        <f>SUM(IF(Užs4!F110="NE-PL-PVC-1mm",(Užs4!E110/1000)*Užs4!L110,0)+(IF(Užs4!G110="NE-PL-PVC-1mm",(Užs4!E110/1000)*Užs4!L110,0)+(IF(Užs4!I110="NE-PL-PVC-1mm",(Užs4!H110/1000)*Užs4!L110,0)+(IF(Užs4!J110="NE-PL-PVC-1mm",(Užs4!H110/1000)*Užs4!L110,0)))))</f>
        <v>0</v>
      </c>
      <c r="AP71" s="94">
        <f>SUM(IF(Užs4!F110="NE-PL-PVC-2mm",(Užs4!E110/1000)*Užs4!L110,0)+(IF(Užs4!G110="NE-PL-PVC-2mm",(Užs4!E110/1000)*Užs4!L110,0)+(IF(Užs4!I110="NE-PL-PVC-2mm",(Užs4!H110/1000)*Užs4!L110,0)+(IF(Užs4!J110="NE-PL-PVC-2mm",(Užs4!H110/1000)*Užs4!L110,0)))))</f>
        <v>0</v>
      </c>
      <c r="AQ71" s="94">
        <f>SUM(IF(Užs4!F110="NE-PL-PVC-42/2mm",(Užs4!E110/1000)*Užs4!L110,0)+(IF(Užs4!G110="NE-PL-PVC-42/2mm",(Užs4!E110/1000)*Užs4!L110,0)+(IF(Užs4!I110="NE-PL-PVC-42/2mm",(Užs4!H110/1000)*Užs4!L110,0)+(IF(Užs4!J110="NE-PL-PVC-42/2mm",(Užs4!H110/1000)*Užs4!L110,0)))))</f>
        <v>0</v>
      </c>
      <c r="AR71" s="79"/>
    </row>
    <row r="72" spans="1:44" ht="16.8">
      <c r="A72" s="79"/>
      <c r="B72" s="79"/>
      <c r="C72" s="95"/>
      <c r="D72" s="79"/>
      <c r="E72" s="79"/>
      <c r="F72" s="79"/>
      <c r="G72" s="79"/>
      <c r="H72" s="79"/>
      <c r="I72" s="79"/>
      <c r="J72" s="79"/>
      <c r="K72" s="87">
        <v>71</v>
      </c>
      <c r="L72" s="88">
        <f>Užs4!L111</f>
        <v>0</v>
      </c>
      <c r="M72" s="89">
        <f>(Užs4!E111/1000)*(Užs4!H111/1000)*Užs4!L111</f>
        <v>0</v>
      </c>
      <c r="N72" s="90">
        <f>SUM(IF(Užs4!F111="MEL",(Užs4!E111/1000)*Užs4!L111,0)+(IF(Užs4!G111="MEL",(Užs4!E111/1000)*Užs4!L111,0)+(IF(Užs4!I111="MEL",(Užs4!H111/1000)*Užs4!L111,0)+(IF(Užs4!J111="MEL",(Užs4!H111/1000)*Užs4!L111,0)))))</f>
        <v>0</v>
      </c>
      <c r="O72" s="91">
        <f>SUM(IF(Užs4!F111="MEL-BALTAS",(Užs4!E111/1000)*Užs4!L111,0)+(IF(Užs4!G111="MEL-BALTAS",(Užs4!E111/1000)*Užs4!L111,0)+(IF(Užs4!I111="MEL-BALTAS",(Užs4!H111/1000)*Užs4!L111,0)+(IF(Užs4!J111="MEL-BALTAS",(Užs4!H111/1000)*Užs4!L111,0)))))</f>
        <v>0</v>
      </c>
      <c r="P72" s="91">
        <f>SUM(IF(Užs4!F111="MEL-PILKAS",(Užs4!E111/1000)*Užs4!L111,0)+(IF(Užs4!G111="MEL-PILKAS",(Užs4!E111/1000)*Užs4!L111,0)+(IF(Užs4!I111="MEL-PILKAS",(Užs4!H111/1000)*Užs4!L111,0)+(IF(Užs4!J111="MEL-PILKAS",(Užs4!H111/1000)*Užs4!L111,0)))))</f>
        <v>0</v>
      </c>
      <c r="Q72" s="91">
        <f>SUM(IF(Užs4!F111="MEL-KLIENTO",(Užs4!E111/1000)*Užs4!L111,0)+(IF(Užs4!G111="MEL-KLIENTO",(Užs4!E111/1000)*Užs4!L111,0)+(IF(Užs4!I111="MEL-KLIENTO",(Užs4!H111/1000)*Užs4!L111,0)+(IF(Užs4!J111="MEL-KLIENTO",(Užs4!H111/1000)*Užs4!L111,0)))))</f>
        <v>0</v>
      </c>
      <c r="R72" s="91">
        <f>SUM(IF(Užs4!F111="MEL-NE-PL",(Užs4!E111/1000)*Užs4!L111,0)+(IF(Užs4!G111="MEL-NE-PL",(Užs4!E111/1000)*Užs4!L111,0)+(IF(Užs4!I111="MEL-NE-PL",(Užs4!H111/1000)*Užs4!L111,0)+(IF(Užs4!J111="MEL-NE-PL",(Užs4!H111/1000)*Užs4!L111,0)))))</f>
        <v>0</v>
      </c>
      <c r="S72" s="91">
        <f>SUM(IF(Užs4!F111="MEL-40mm",(Užs4!E111/1000)*Užs4!L111,0)+(IF(Užs4!G111="MEL-40mm",(Užs4!E111/1000)*Užs4!L111,0)+(IF(Užs4!I111="MEL-40mm",(Užs4!H111/1000)*Užs4!L111,0)+(IF(Užs4!J111="MEL-40mm",(Užs4!H111/1000)*Užs4!L111,0)))))</f>
        <v>0</v>
      </c>
      <c r="T72" s="92">
        <f>SUM(IF(Užs4!F111="PVC-04mm",(Užs4!E111/1000)*Užs4!L111,0)+(IF(Užs4!G111="PVC-04mm",(Užs4!E111/1000)*Užs4!L111,0)+(IF(Užs4!I111="PVC-04mm",(Užs4!H111/1000)*Užs4!L111,0)+(IF(Užs4!J111="PVC-04mm",(Užs4!H111/1000)*Užs4!L111,0)))))</f>
        <v>0</v>
      </c>
      <c r="U72" s="92">
        <f>SUM(IF(Užs4!F111="PVC-06mm",(Užs4!E111/1000)*Užs4!L111,0)+(IF(Užs4!G111="PVC-06mm",(Užs4!E111/1000)*Užs4!L111,0)+(IF(Užs4!I111="PVC-06mm",(Užs4!H111/1000)*Užs4!L111,0)+(IF(Užs4!J111="PVC-06mm",(Užs4!H111/1000)*Užs4!L111,0)))))</f>
        <v>0</v>
      </c>
      <c r="V72" s="92">
        <f>SUM(IF(Užs4!F111="PVC-08mm",(Užs4!E111/1000)*Užs4!L111,0)+(IF(Užs4!G111="PVC-08mm",(Užs4!E111/1000)*Užs4!L111,0)+(IF(Užs4!I111="PVC-08mm",(Užs4!H111/1000)*Užs4!L111,0)+(IF(Užs4!J111="PVC-08mm",(Užs4!H111/1000)*Užs4!L111,0)))))</f>
        <v>0</v>
      </c>
      <c r="W72" s="92">
        <f>SUM(IF(Užs4!F111="PVC-1mm",(Užs4!E111/1000)*Užs4!L111,0)+(IF(Užs4!G111="PVC-1mm",(Užs4!E111/1000)*Užs4!L111,0)+(IF(Užs4!I111="PVC-1mm",(Užs4!H111/1000)*Užs4!L111,0)+(IF(Užs4!J111="PVC-1mm",(Užs4!H111/1000)*Užs4!L111,0)))))</f>
        <v>0</v>
      </c>
      <c r="X72" s="92">
        <f>SUM(IF(Užs4!F111="PVC-2mm",(Užs4!E111/1000)*Užs4!L111,0)+(IF(Užs4!G111="PVC-2mm",(Užs4!E111/1000)*Užs4!L111,0)+(IF(Užs4!I111="PVC-2mm",(Užs4!H111/1000)*Užs4!L111,0)+(IF(Užs4!J111="PVC-2mm",(Užs4!H111/1000)*Užs4!L111,0)))))</f>
        <v>0</v>
      </c>
      <c r="Y72" s="92">
        <f>SUM(IF(Užs4!F111="PVC-42/2mm",(Užs4!E111/1000)*Užs4!L111,0)+(IF(Užs4!G111="PVC-42/2mm",(Užs4!E111/1000)*Užs4!L111,0)+(IF(Užs4!I111="PVC-42/2mm",(Užs4!H111/1000)*Užs4!L111,0)+(IF(Užs4!J111="PVC-42/2mm",(Užs4!H111/1000)*Užs4!L111,0)))))</f>
        <v>0</v>
      </c>
      <c r="Z72" s="313">
        <f>SUM(IF(Užs4!F111="BESIULIS-08mm",(Užs4!E111/1000)*Užs4!L111,0)+(IF(Užs4!G111="BESIULIS-08mm",(Užs4!E111/1000)*Užs4!L111,0)+(IF(Užs4!I111="BESIULIS-08mm",(Užs4!H111/1000)*Užs4!L111,0)+(IF(Užs4!J111="BESIULIS-08mm",(Užs4!H111/1000)*Užs4!L111,0)))))</f>
        <v>0</v>
      </c>
      <c r="AA72" s="313">
        <f>SUM(IF(Užs4!F111="BESIULIS-1mm",(Užs4!E111/1000)*Užs4!L111,0)+(IF(Užs4!G111="BESIULIS-1mm",(Užs4!E111/1000)*Užs4!L111,0)+(IF(Užs4!I111="BESIULIS-1mm",(Užs4!H111/1000)*Užs4!L111,0)+(IF(Užs4!J111="BESIULIS-1mm",(Užs4!H111/1000)*Užs4!L111,0)))))</f>
        <v>0</v>
      </c>
      <c r="AB72" s="313">
        <f>SUM(IF(Užs4!F111="BESIULIS-2mm",(Užs4!E111/1000)*Užs4!L111,0)+(IF(Užs4!G111="BESIULIS-2mm",(Užs4!E111/1000)*Užs4!L111,0)+(IF(Užs4!I111="BESIULIS-2mm",(Užs4!H111/1000)*Užs4!L111,0)+(IF(Užs4!J111="BESIULIS-2mm",(Užs4!H111/1000)*Užs4!L111,0)))))</f>
        <v>0</v>
      </c>
      <c r="AC72" s="93">
        <f>SUM(IF(Užs4!F111="KLIEN-PVC-04mm",(Užs4!E111/1000)*Užs4!L111,0)+(IF(Užs4!G111="KLIEN-PVC-04mm",(Užs4!E111/1000)*Užs4!L111,0)+(IF(Užs4!I111="KLIEN-PVC-04mm",(Užs4!H111/1000)*Užs4!L111,0)+(IF(Užs4!J111="KLIEN-PVC-04mm",(Užs4!H111/1000)*Užs4!L111,0)))))</f>
        <v>0</v>
      </c>
      <c r="AD72" s="93">
        <f>SUM(IF(Užs4!F111="KLIEN-PVC-06mm",(Užs4!E111/1000)*Užs4!L111,0)+(IF(Užs4!G111="KLIEN-PVC-06mm",(Užs4!E111/1000)*Užs4!L111,0)+(IF(Užs4!I111="KLIEN-PVC-06mm",(Užs4!H111/1000)*Užs4!L111,0)+(IF(Užs4!J111="KLIEN-PVC-06mm",(Užs4!H111/1000)*Užs4!L111,0)))))</f>
        <v>0</v>
      </c>
      <c r="AE72" s="93">
        <f>SUM(IF(Užs4!F111="KLIEN-PVC-08mm",(Užs4!E111/1000)*Užs4!L111,0)+(IF(Užs4!G111="KLIEN-PVC-08mm",(Užs4!E111/1000)*Užs4!L111,0)+(IF(Užs4!I111="KLIEN-PVC-08mm",(Užs4!H111/1000)*Užs4!L111,0)+(IF(Užs4!J111="KLIEN-PVC-08mm",(Užs4!H111/1000)*Užs4!L111,0)))))</f>
        <v>0</v>
      </c>
      <c r="AF72" s="93">
        <f>SUM(IF(Užs4!F111="KLIEN-PVC-1mm",(Užs4!E111/1000)*Užs4!L111,0)+(IF(Užs4!G111="KLIEN-PVC-1mm",(Užs4!E111/1000)*Užs4!L111,0)+(IF(Užs4!I111="KLIEN-PVC-1mm",(Užs4!H111/1000)*Užs4!L111,0)+(IF(Užs4!J111="KLIEN-PVC-1mm",(Užs4!H111/1000)*Užs4!L111,0)))))</f>
        <v>0</v>
      </c>
      <c r="AG72" s="93">
        <f>SUM(IF(Užs4!F111="KLIEN-PVC-2mm",(Užs4!E111/1000)*Užs4!L111,0)+(IF(Užs4!G111="KLIEN-PVC-2mm",(Užs4!E111/1000)*Užs4!L111,0)+(IF(Užs4!I111="KLIEN-PVC-2mm",(Užs4!H111/1000)*Užs4!L111,0)+(IF(Užs4!J111="KLIEN-PVC-2mm",(Užs4!H111/1000)*Užs4!L111,0)))))</f>
        <v>0</v>
      </c>
      <c r="AH72" s="93">
        <f>SUM(IF(Užs4!F111="KLIEN-PVC-42/2mm",(Užs4!E111/1000)*Užs4!L111,0)+(IF(Užs4!G111="KLIEN-PVC-42/2mm",(Užs4!E111/1000)*Užs4!L111,0)+(IF(Užs4!I111="KLIEN-PVC-42/2mm",(Užs4!H111/1000)*Užs4!L111,0)+(IF(Užs4!J111="KLIEN-PVC-42/2mm",(Užs4!H111/1000)*Užs4!L111,0)))))</f>
        <v>0</v>
      </c>
      <c r="AI72" s="315">
        <f>SUM(IF(Užs4!F111="KLIEN-BESIUL-08mm",(Užs4!E111/1000)*Užs4!L111,0)+(IF(Užs4!G111="KLIEN-BESIUL-08mm",(Užs4!E111/1000)*Užs4!L111,0)+(IF(Užs4!I111="KLIEN-BESIUL-08mm",(Užs4!H111/1000)*Užs4!L111,0)+(IF(Užs4!J111="KLIEN-BESIUL-08mm",(Užs4!H111/1000)*Užs4!L111,0)))))</f>
        <v>0</v>
      </c>
      <c r="AJ72" s="315">
        <f>SUM(IF(Užs4!F111="KLIEN-BESIUL-1mm",(Užs4!E111/1000)*Užs4!L111,0)+(IF(Užs4!G111="KLIEN-BESIUL-1mm",(Užs4!E111/1000)*Užs4!L111,0)+(IF(Užs4!I111="KLIEN-BESIUL-1mm",(Užs4!H111/1000)*Užs4!L111,0)+(IF(Užs4!J111="KLIEN-BESIUL-1mm",(Užs4!H111/1000)*Užs4!L111,0)))))</f>
        <v>0</v>
      </c>
      <c r="AK72" s="315">
        <f>SUM(IF(Užs4!F111="KLIEN-BESIUL-2mm",(Užs4!E111/1000)*Užs4!L111,0)+(IF(Užs4!G111="KLIEN-BESIUL-2mm",(Užs4!E111/1000)*Užs4!L111,0)+(IF(Užs4!I111="KLIEN-BESIUL-2mm",(Užs4!H111/1000)*Užs4!L111,0)+(IF(Užs4!J111="KLIEN-BESIUL-2mm",(Užs4!H111/1000)*Užs4!L111,0)))))</f>
        <v>0</v>
      </c>
      <c r="AL72" s="94">
        <f>SUM(IF(Užs4!F111="NE-PL-PVC-04mm",(Užs4!E111/1000)*Užs4!L111,0)+(IF(Užs4!G111="NE-PL-PVC-04mm",(Užs4!E111/1000)*Užs4!L111,0)+(IF(Užs4!I111="NE-PL-PVC-04mm",(Užs4!H111/1000)*Užs4!L111,0)+(IF(Užs4!J111="NE-PL-PVC-04mm",(Užs4!H111/1000)*Užs4!L111,0)))))</f>
        <v>0</v>
      </c>
      <c r="AM72" s="94">
        <f>SUM(IF(Užs4!F111="NE-PL-PVC-06mm",(Užs4!E111/1000)*Užs4!L111,0)+(IF(Užs4!G111="NE-PL-PVC-06mm",(Užs4!E111/1000)*Užs4!L111,0)+(IF(Užs4!I111="NE-PL-PVC-06mm",(Užs4!H111/1000)*Užs4!L111,0)+(IF(Užs4!J111="NE-PL-PVC-06mm",(Užs4!H111/1000)*Užs4!L111,0)))))</f>
        <v>0</v>
      </c>
      <c r="AN72" s="94">
        <f>SUM(IF(Užs4!F111="NE-PL-PVC-08mm",(Užs4!E111/1000)*Užs4!L111,0)+(IF(Užs4!G111="NE-PL-PVC-08mm",(Užs4!E111/1000)*Užs4!L111,0)+(IF(Užs4!I111="NE-PL-PVC-08mm",(Užs4!H111/1000)*Užs4!L111,0)+(IF(Užs4!J111="NE-PL-PVC-08mm",(Užs4!H111/1000)*Užs4!L111,0)))))</f>
        <v>0</v>
      </c>
      <c r="AO72" s="94">
        <f>SUM(IF(Užs4!F111="NE-PL-PVC-1mm",(Užs4!E111/1000)*Užs4!L111,0)+(IF(Užs4!G111="NE-PL-PVC-1mm",(Užs4!E111/1000)*Užs4!L111,0)+(IF(Užs4!I111="NE-PL-PVC-1mm",(Užs4!H111/1000)*Užs4!L111,0)+(IF(Užs4!J111="NE-PL-PVC-1mm",(Užs4!H111/1000)*Užs4!L111,0)))))</f>
        <v>0</v>
      </c>
      <c r="AP72" s="94">
        <f>SUM(IF(Užs4!F111="NE-PL-PVC-2mm",(Užs4!E111/1000)*Užs4!L111,0)+(IF(Užs4!G111="NE-PL-PVC-2mm",(Užs4!E111/1000)*Užs4!L111,0)+(IF(Užs4!I111="NE-PL-PVC-2mm",(Užs4!H111/1000)*Užs4!L111,0)+(IF(Užs4!J111="NE-PL-PVC-2mm",(Užs4!H111/1000)*Užs4!L111,0)))))</f>
        <v>0</v>
      </c>
      <c r="AQ72" s="94">
        <f>SUM(IF(Užs4!F111="NE-PL-PVC-42/2mm",(Užs4!E111/1000)*Užs4!L111,0)+(IF(Užs4!G111="NE-PL-PVC-42/2mm",(Užs4!E111/1000)*Užs4!L111,0)+(IF(Užs4!I111="NE-PL-PVC-42/2mm",(Užs4!H111/1000)*Užs4!L111,0)+(IF(Užs4!J111="NE-PL-PVC-42/2mm",(Užs4!H111/1000)*Užs4!L111,0)))))</f>
        <v>0</v>
      </c>
      <c r="AR72" s="79"/>
    </row>
    <row r="73" spans="1:44" ht="16.8">
      <c r="A73" s="79"/>
      <c r="B73" s="79"/>
      <c r="C73" s="95"/>
      <c r="D73" s="79"/>
      <c r="E73" s="79"/>
      <c r="F73" s="79"/>
      <c r="G73" s="79"/>
      <c r="H73" s="79"/>
      <c r="I73" s="79"/>
      <c r="J73" s="79"/>
      <c r="K73" s="87">
        <v>72</v>
      </c>
      <c r="L73" s="88">
        <f>Užs4!L112</f>
        <v>0</v>
      </c>
      <c r="M73" s="89">
        <f>(Užs4!E112/1000)*(Užs4!H112/1000)*Užs4!L112</f>
        <v>0</v>
      </c>
      <c r="N73" s="90">
        <f>SUM(IF(Užs4!F112="MEL",(Užs4!E112/1000)*Užs4!L112,0)+(IF(Užs4!G112="MEL",(Užs4!E112/1000)*Užs4!L112,0)+(IF(Užs4!I112="MEL",(Užs4!H112/1000)*Užs4!L112,0)+(IF(Užs4!J112="MEL",(Užs4!H112/1000)*Užs4!L112,0)))))</f>
        <v>0</v>
      </c>
      <c r="O73" s="91">
        <f>SUM(IF(Užs4!F112="MEL-BALTAS",(Užs4!E112/1000)*Užs4!L112,0)+(IF(Užs4!G112="MEL-BALTAS",(Užs4!E112/1000)*Užs4!L112,0)+(IF(Užs4!I112="MEL-BALTAS",(Užs4!H112/1000)*Užs4!L112,0)+(IF(Užs4!J112="MEL-BALTAS",(Užs4!H112/1000)*Užs4!L112,0)))))</f>
        <v>0</v>
      </c>
      <c r="P73" s="91">
        <f>SUM(IF(Užs4!F112="MEL-PILKAS",(Užs4!E112/1000)*Užs4!L112,0)+(IF(Užs4!G112="MEL-PILKAS",(Užs4!E112/1000)*Užs4!L112,0)+(IF(Užs4!I112="MEL-PILKAS",(Užs4!H112/1000)*Užs4!L112,0)+(IF(Užs4!J112="MEL-PILKAS",(Užs4!H112/1000)*Užs4!L112,0)))))</f>
        <v>0</v>
      </c>
      <c r="Q73" s="91">
        <f>SUM(IF(Užs4!F112="MEL-KLIENTO",(Užs4!E112/1000)*Užs4!L112,0)+(IF(Užs4!G112="MEL-KLIENTO",(Užs4!E112/1000)*Užs4!L112,0)+(IF(Užs4!I112="MEL-KLIENTO",(Užs4!H112/1000)*Užs4!L112,0)+(IF(Užs4!J112="MEL-KLIENTO",(Užs4!H112/1000)*Užs4!L112,0)))))</f>
        <v>0</v>
      </c>
      <c r="R73" s="91">
        <f>SUM(IF(Užs4!F112="MEL-NE-PL",(Užs4!E112/1000)*Užs4!L112,0)+(IF(Užs4!G112="MEL-NE-PL",(Užs4!E112/1000)*Užs4!L112,0)+(IF(Užs4!I112="MEL-NE-PL",(Užs4!H112/1000)*Užs4!L112,0)+(IF(Užs4!J112="MEL-NE-PL",(Užs4!H112/1000)*Užs4!L112,0)))))</f>
        <v>0</v>
      </c>
      <c r="S73" s="91">
        <f>SUM(IF(Užs4!F112="MEL-40mm",(Užs4!E112/1000)*Užs4!L112,0)+(IF(Užs4!G112="MEL-40mm",(Užs4!E112/1000)*Užs4!L112,0)+(IF(Užs4!I112="MEL-40mm",(Užs4!H112/1000)*Užs4!L112,0)+(IF(Užs4!J112="MEL-40mm",(Užs4!H112/1000)*Užs4!L112,0)))))</f>
        <v>0</v>
      </c>
      <c r="T73" s="92">
        <f>SUM(IF(Užs4!F112="PVC-04mm",(Užs4!E112/1000)*Užs4!L112,0)+(IF(Užs4!G112="PVC-04mm",(Užs4!E112/1000)*Užs4!L112,0)+(IF(Užs4!I112="PVC-04mm",(Užs4!H112/1000)*Užs4!L112,0)+(IF(Užs4!J112="PVC-04mm",(Užs4!H112/1000)*Užs4!L112,0)))))</f>
        <v>0</v>
      </c>
      <c r="U73" s="92">
        <f>SUM(IF(Užs4!F112="PVC-06mm",(Užs4!E112/1000)*Užs4!L112,0)+(IF(Užs4!G112="PVC-06mm",(Užs4!E112/1000)*Užs4!L112,0)+(IF(Užs4!I112="PVC-06mm",(Užs4!H112/1000)*Užs4!L112,0)+(IF(Užs4!J112="PVC-06mm",(Užs4!H112/1000)*Užs4!L112,0)))))</f>
        <v>0</v>
      </c>
      <c r="V73" s="92">
        <f>SUM(IF(Užs4!F112="PVC-08mm",(Užs4!E112/1000)*Užs4!L112,0)+(IF(Užs4!G112="PVC-08mm",(Užs4!E112/1000)*Užs4!L112,0)+(IF(Užs4!I112="PVC-08mm",(Užs4!H112/1000)*Užs4!L112,0)+(IF(Užs4!J112="PVC-08mm",(Užs4!H112/1000)*Užs4!L112,0)))))</f>
        <v>0</v>
      </c>
      <c r="W73" s="92">
        <f>SUM(IF(Užs4!F112="PVC-1mm",(Užs4!E112/1000)*Užs4!L112,0)+(IF(Užs4!G112="PVC-1mm",(Užs4!E112/1000)*Užs4!L112,0)+(IF(Užs4!I112="PVC-1mm",(Užs4!H112/1000)*Užs4!L112,0)+(IF(Užs4!J112="PVC-1mm",(Užs4!H112/1000)*Užs4!L112,0)))))</f>
        <v>0</v>
      </c>
      <c r="X73" s="92">
        <f>SUM(IF(Užs4!F112="PVC-2mm",(Užs4!E112/1000)*Užs4!L112,0)+(IF(Užs4!G112="PVC-2mm",(Užs4!E112/1000)*Užs4!L112,0)+(IF(Užs4!I112="PVC-2mm",(Užs4!H112/1000)*Užs4!L112,0)+(IF(Užs4!J112="PVC-2mm",(Užs4!H112/1000)*Užs4!L112,0)))))</f>
        <v>0</v>
      </c>
      <c r="Y73" s="92">
        <f>SUM(IF(Užs4!F112="PVC-42/2mm",(Užs4!E112/1000)*Užs4!L112,0)+(IF(Užs4!G112="PVC-42/2mm",(Užs4!E112/1000)*Užs4!L112,0)+(IF(Užs4!I112="PVC-42/2mm",(Užs4!H112/1000)*Užs4!L112,0)+(IF(Užs4!J112="PVC-42/2mm",(Užs4!H112/1000)*Užs4!L112,0)))))</f>
        <v>0</v>
      </c>
      <c r="Z73" s="313">
        <f>SUM(IF(Užs4!F112="BESIULIS-08mm",(Užs4!E112/1000)*Užs4!L112,0)+(IF(Užs4!G112="BESIULIS-08mm",(Užs4!E112/1000)*Užs4!L112,0)+(IF(Užs4!I112="BESIULIS-08mm",(Užs4!H112/1000)*Užs4!L112,0)+(IF(Užs4!J112="BESIULIS-08mm",(Užs4!H112/1000)*Užs4!L112,0)))))</f>
        <v>0</v>
      </c>
      <c r="AA73" s="313">
        <f>SUM(IF(Užs4!F112="BESIULIS-1mm",(Užs4!E112/1000)*Užs4!L112,0)+(IF(Užs4!G112="BESIULIS-1mm",(Užs4!E112/1000)*Užs4!L112,0)+(IF(Užs4!I112="BESIULIS-1mm",(Užs4!H112/1000)*Užs4!L112,0)+(IF(Užs4!J112="BESIULIS-1mm",(Užs4!H112/1000)*Užs4!L112,0)))))</f>
        <v>0</v>
      </c>
      <c r="AB73" s="313">
        <f>SUM(IF(Užs4!F112="BESIULIS-2mm",(Užs4!E112/1000)*Užs4!L112,0)+(IF(Užs4!G112="BESIULIS-2mm",(Užs4!E112/1000)*Užs4!L112,0)+(IF(Užs4!I112="BESIULIS-2mm",(Užs4!H112/1000)*Užs4!L112,0)+(IF(Užs4!J112="BESIULIS-2mm",(Užs4!H112/1000)*Užs4!L112,0)))))</f>
        <v>0</v>
      </c>
      <c r="AC73" s="93">
        <f>SUM(IF(Užs4!F112="KLIEN-PVC-04mm",(Užs4!E112/1000)*Užs4!L112,0)+(IF(Užs4!G112="KLIEN-PVC-04mm",(Užs4!E112/1000)*Užs4!L112,0)+(IF(Užs4!I112="KLIEN-PVC-04mm",(Užs4!H112/1000)*Užs4!L112,0)+(IF(Užs4!J112="KLIEN-PVC-04mm",(Užs4!H112/1000)*Užs4!L112,0)))))</f>
        <v>0</v>
      </c>
      <c r="AD73" s="93">
        <f>SUM(IF(Užs4!F112="KLIEN-PVC-06mm",(Užs4!E112/1000)*Užs4!L112,0)+(IF(Užs4!G112="KLIEN-PVC-06mm",(Užs4!E112/1000)*Užs4!L112,0)+(IF(Užs4!I112="KLIEN-PVC-06mm",(Užs4!H112/1000)*Užs4!L112,0)+(IF(Užs4!J112="KLIEN-PVC-06mm",(Užs4!H112/1000)*Užs4!L112,0)))))</f>
        <v>0</v>
      </c>
      <c r="AE73" s="93">
        <f>SUM(IF(Užs4!F112="KLIEN-PVC-08mm",(Užs4!E112/1000)*Užs4!L112,0)+(IF(Užs4!G112="KLIEN-PVC-08mm",(Užs4!E112/1000)*Užs4!L112,0)+(IF(Užs4!I112="KLIEN-PVC-08mm",(Užs4!H112/1000)*Užs4!L112,0)+(IF(Užs4!J112="KLIEN-PVC-08mm",(Užs4!H112/1000)*Užs4!L112,0)))))</f>
        <v>0</v>
      </c>
      <c r="AF73" s="93">
        <f>SUM(IF(Užs4!F112="KLIEN-PVC-1mm",(Užs4!E112/1000)*Užs4!L112,0)+(IF(Užs4!G112="KLIEN-PVC-1mm",(Užs4!E112/1000)*Užs4!L112,0)+(IF(Užs4!I112="KLIEN-PVC-1mm",(Užs4!H112/1000)*Užs4!L112,0)+(IF(Užs4!J112="KLIEN-PVC-1mm",(Užs4!H112/1000)*Užs4!L112,0)))))</f>
        <v>0</v>
      </c>
      <c r="AG73" s="93">
        <f>SUM(IF(Užs4!F112="KLIEN-PVC-2mm",(Užs4!E112/1000)*Užs4!L112,0)+(IF(Užs4!G112="KLIEN-PVC-2mm",(Užs4!E112/1000)*Užs4!L112,0)+(IF(Užs4!I112="KLIEN-PVC-2mm",(Užs4!H112/1000)*Užs4!L112,0)+(IF(Užs4!J112="KLIEN-PVC-2mm",(Užs4!H112/1000)*Užs4!L112,0)))))</f>
        <v>0</v>
      </c>
      <c r="AH73" s="93">
        <f>SUM(IF(Užs4!F112="KLIEN-PVC-42/2mm",(Užs4!E112/1000)*Užs4!L112,0)+(IF(Užs4!G112="KLIEN-PVC-42/2mm",(Užs4!E112/1000)*Užs4!L112,0)+(IF(Užs4!I112="KLIEN-PVC-42/2mm",(Užs4!H112/1000)*Užs4!L112,0)+(IF(Užs4!J112="KLIEN-PVC-42/2mm",(Užs4!H112/1000)*Užs4!L112,0)))))</f>
        <v>0</v>
      </c>
      <c r="AI73" s="315">
        <f>SUM(IF(Užs4!F112="KLIEN-BESIUL-08mm",(Užs4!E112/1000)*Užs4!L112,0)+(IF(Užs4!G112="KLIEN-BESIUL-08mm",(Užs4!E112/1000)*Užs4!L112,0)+(IF(Užs4!I112="KLIEN-BESIUL-08mm",(Užs4!H112/1000)*Užs4!L112,0)+(IF(Užs4!J112="KLIEN-BESIUL-08mm",(Užs4!H112/1000)*Užs4!L112,0)))))</f>
        <v>0</v>
      </c>
      <c r="AJ73" s="315">
        <f>SUM(IF(Užs4!F112="KLIEN-BESIUL-1mm",(Užs4!E112/1000)*Užs4!L112,0)+(IF(Užs4!G112="KLIEN-BESIUL-1mm",(Užs4!E112/1000)*Užs4!L112,0)+(IF(Užs4!I112="KLIEN-BESIUL-1mm",(Užs4!H112/1000)*Užs4!L112,0)+(IF(Užs4!J112="KLIEN-BESIUL-1mm",(Užs4!H112/1000)*Užs4!L112,0)))))</f>
        <v>0</v>
      </c>
      <c r="AK73" s="315">
        <f>SUM(IF(Užs4!F112="KLIEN-BESIUL-2mm",(Užs4!E112/1000)*Užs4!L112,0)+(IF(Užs4!G112="KLIEN-BESIUL-2mm",(Užs4!E112/1000)*Užs4!L112,0)+(IF(Užs4!I112="KLIEN-BESIUL-2mm",(Užs4!H112/1000)*Užs4!L112,0)+(IF(Užs4!J112="KLIEN-BESIUL-2mm",(Užs4!H112/1000)*Užs4!L112,0)))))</f>
        <v>0</v>
      </c>
      <c r="AL73" s="94">
        <f>SUM(IF(Užs4!F112="NE-PL-PVC-04mm",(Užs4!E112/1000)*Užs4!L112,0)+(IF(Užs4!G112="NE-PL-PVC-04mm",(Užs4!E112/1000)*Užs4!L112,0)+(IF(Užs4!I112="NE-PL-PVC-04mm",(Užs4!H112/1000)*Užs4!L112,0)+(IF(Užs4!J112="NE-PL-PVC-04mm",(Užs4!H112/1000)*Užs4!L112,0)))))</f>
        <v>0</v>
      </c>
      <c r="AM73" s="94">
        <f>SUM(IF(Užs4!F112="NE-PL-PVC-06mm",(Užs4!E112/1000)*Užs4!L112,0)+(IF(Užs4!G112="NE-PL-PVC-06mm",(Užs4!E112/1000)*Užs4!L112,0)+(IF(Užs4!I112="NE-PL-PVC-06mm",(Užs4!H112/1000)*Užs4!L112,0)+(IF(Užs4!J112="NE-PL-PVC-06mm",(Užs4!H112/1000)*Užs4!L112,0)))))</f>
        <v>0</v>
      </c>
      <c r="AN73" s="94">
        <f>SUM(IF(Užs4!F112="NE-PL-PVC-08mm",(Užs4!E112/1000)*Užs4!L112,0)+(IF(Užs4!G112="NE-PL-PVC-08mm",(Užs4!E112/1000)*Užs4!L112,0)+(IF(Užs4!I112="NE-PL-PVC-08mm",(Užs4!H112/1000)*Užs4!L112,0)+(IF(Užs4!J112="NE-PL-PVC-08mm",(Užs4!H112/1000)*Užs4!L112,0)))))</f>
        <v>0</v>
      </c>
      <c r="AO73" s="94">
        <f>SUM(IF(Užs4!F112="NE-PL-PVC-1mm",(Užs4!E112/1000)*Užs4!L112,0)+(IF(Užs4!G112="NE-PL-PVC-1mm",(Užs4!E112/1000)*Užs4!L112,0)+(IF(Užs4!I112="NE-PL-PVC-1mm",(Užs4!H112/1000)*Užs4!L112,0)+(IF(Užs4!J112="NE-PL-PVC-1mm",(Užs4!H112/1000)*Užs4!L112,0)))))</f>
        <v>0</v>
      </c>
      <c r="AP73" s="94">
        <f>SUM(IF(Užs4!F112="NE-PL-PVC-2mm",(Užs4!E112/1000)*Užs4!L112,0)+(IF(Užs4!G112="NE-PL-PVC-2mm",(Užs4!E112/1000)*Užs4!L112,0)+(IF(Užs4!I112="NE-PL-PVC-2mm",(Užs4!H112/1000)*Užs4!L112,0)+(IF(Užs4!J112="NE-PL-PVC-2mm",(Užs4!H112/1000)*Užs4!L112,0)))))</f>
        <v>0</v>
      </c>
      <c r="AQ73" s="94">
        <f>SUM(IF(Užs4!F112="NE-PL-PVC-42/2mm",(Užs4!E112/1000)*Užs4!L112,0)+(IF(Užs4!G112="NE-PL-PVC-42/2mm",(Užs4!E112/1000)*Užs4!L112,0)+(IF(Užs4!I112="NE-PL-PVC-42/2mm",(Užs4!H112/1000)*Užs4!L112,0)+(IF(Užs4!J112="NE-PL-PVC-42/2mm",(Užs4!H112/1000)*Užs4!L112,0)))))</f>
        <v>0</v>
      </c>
      <c r="AR73" s="79"/>
    </row>
    <row r="74" spans="1:44" ht="16.8">
      <c r="A74" s="79"/>
      <c r="B74" s="79"/>
      <c r="C74" s="95"/>
      <c r="D74" s="79"/>
      <c r="E74" s="79"/>
      <c r="F74" s="79"/>
      <c r="G74" s="79"/>
      <c r="H74" s="79"/>
      <c r="I74" s="79"/>
      <c r="J74" s="79"/>
      <c r="K74" s="87">
        <v>73</v>
      </c>
      <c r="L74" s="88">
        <f>Užs4!L113</f>
        <v>0</v>
      </c>
      <c r="M74" s="89">
        <f>(Užs4!E113/1000)*(Užs4!H113/1000)*Užs4!L113</f>
        <v>0</v>
      </c>
      <c r="N74" s="90">
        <f>SUM(IF(Užs4!F113="MEL",(Užs4!E113/1000)*Užs4!L113,0)+(IF(Užs4!G113="MEL",(Užs4!E113/1000)*Užs4!L113,0)+(IF(Užs4!I113="MEL",(Užs4!H113/1000)*Užs4!L113,0)+(IF(Užs4!J113="MEL",(Užs4!H113/1000)*Užs4!L113,0)))))</f>
        <v>0</v>
      </c>
      <c r="O74" s="91">
        <f>SUM(IF(Užs4!F113="MEL-BALTAS",(Užs4!E113/1000)*Užs4!L113,0)+(IF(Užs4!G113="MEL-BALTAS",(Užs4!E113/1000)*Užs4!L113,0)+(IF(Užs4!I113="MEL-BALTAS",(Užs4!H113/1000)*Užs4!L113,0)+(IF(Užs4!J113="MEL-BALTAS",(Užs4!H113/1000)*Užs4!L113,0)))))</f>
        <v>0</v>
      </c>
      <c r="P74" s="91">
        <f>SUM(IF(Užs4!F113="MEL-PILKAS",(Užs4!E113/1000)*Užs4!L113,0)+(IF(Užs4!G113="MEL-PILKAS",(Užs4!E113/1000)*Užs4!L113,0)+(IF(Užs4!I113="MEL-PILKAS",(Užs4!H113/1000)*Užs4!L113,0)+(IF(Užs4!J113="MEL-PILKAS",(Užs4!H113/1000)*Užs4!L113,0)))))</f>
        <v>0</v>
      </c>
      <c r="Q74" s="91">
        <f>SUM(IF(Užs4!F113="MEL-KLIENTO",(Užs4!E113/1000)*Užs4!L113,0)+(IF(Užs4!G113="MEL-KLIENTO",(Užs4!E113/1000)*Užs4!L113,0)+(IF(Užs4!I113="MEL-KLIENTO",(Užs4!H113/1000)*Užs4!L113,0)+(IF(Užs4!J113="MEL-KLIENTO",(Užs4!H113/1000)*Užs4!L113,0)))))</f>
        <v>0</v>
      </c>
      <c r="R74" s="91">
        <f>SUM(IF(Užs4!F113="MEL-NE-PL",(Užs4!E113/1000)*Užs4!L113,0)+(IF(Užs4!G113="MEL-NE-PL",(Užs4!E113/1000)*Užs4!L113,0)+(IF(Užs4!I113="MEL-NE-PL",(Užs4!H113/1000)*Užs4!L113,0)+(IF(Užs4!J113="MEL-NE-PL",(Užs4!H113/1000)*Užs4!L113,0)))))</f>
        <v>0</v>
      </c>
      <c r="S74" s="91">
        <f>SUM(IF(Užs4!F113="MEL-40mm",(Užs4!E113/1000)*Užs4!L113,0)+(IF(Užs4!G113="MEL-40mm",(Užs4!E113/1000)*Užs4!L113,0)+(IF(Užs4!I113="MEL-40mm",(Užs4!H113/1000)*Užs4!L113,0)+(IF(Užs4!J113="MEL-40mm",(Užs4!H113/1000)*Užs4!L113,0)))))</f>
        <v>0</v>
      </c>
      <c r="T74" s="92">
        <f>SUM(IF(Užs4!F113="PVC-04mm",(Užs4!E113/1000)*Užs4!L113,0)+(IF(Užs4!G113="PVC-04mm",(Užs4!E113/1000)*Užs4!L113,0)+(IF(Užs4!I113="PVC-04mm",(Užs4!H113/1000)*Užs4!L113,0)+(IF(Užs4!J113="PVC-04mm",(Užs4!H113/1000)*Užs4!L113,0)))))</f>
        <v>0</v>
      </c>
      <c r="U74" s="92">
        <f>SUM(IF(Užs4!F113="PVC-06mm",(Užs4!E113/1000)*Užs4!L113,0)+(IF(Užs4!G113="PVC-06mm",(Užs4!E113/1000)*Užs4!L113,0)+(IF(Užs4!I113="PVC-06mm",(Užs4!H113/1000)*Užs4!L113,0)+(IF(Užs4!J113="PVC-06mm",(Užs4!H113/1000)*Užs4!L113,0)))))</f>
        <v>0</v>
      </c>
      <c r="V74" s="92">
        <f>SUM(IF(Užs4!F113="PVC-08mm",(Užs4!E113/1000)*Užs4!L113,0)+(IF(Užs4!G113="PVC-08mm",(Užs4!E113/1000)*Užs4!L113,0)+(IF(Užs4!I113="PVC-08mm",(Užs4!H113/1000)*Užs4!L113,0)+(IF(Užs4!J113="PVC-08mm",(Užs4!H113/1000)*Užs4!L113,0)))))</f>
        <v>0</v>
      </c>
      <c r="W74" s="92">
        <f>SUM(IF(Užs4!F113="PVC-1mm",(Užs4!E113/1000)*Užs4!L113,0)+(IF(Užs4!G113="PVC-1mm",(Užs4!E113/1000)*Užs4!L113,0)+(IF(Užs4!I113="PVC-1mm",(Užs4!H113/1000)*Užs4!L113,0)+(IF(Užs4!J113="PVC-1mm",(Užs4!H113/1000)*Užs4!L113,0)))))</f>
        <v>0</v>
      </c>
      <c r="X74" s="92">
        <f>SUM(IF(Užs4!F113="PVC-2mm",(Užs4!E113/1000)*Užs4!L113,0)+(IF(Užs4!G113="PVC-2mm",(Užs4!E113/1000)*Užs4!L113,0)+(IF(Užs4!I113="PVC-2mm",(Užs4!H113/1000)*Užs4!L113,0)+(IF(Užs4!J113="PVC-2mm",(Užs4!H113/1000)*Užs4!L113,0)))))</f>
        <v>0</v>
      </c>
      <c r="Y74" s="92">
        <f>SUM(IF(Užs4!F113="PVC-42/2mm",(Užs4!E113/1000)*Užs4!L113,0)+(IF(Užs4!G113="PVC-42/2mm",(Užs4!E113/1000)*Užs4!L113,0)+(IF(Užs4!I113="PVC-42/2mm",(Užs4!H113/1000)*Užs4!L113,0)+(IF(Užs4!J113="PVC-42/2mm",(Užs4!H113/1000)*Užs4!L113,0)))))</f>
        <v>0</v>
      </c>
      <c r="Z74" s="313">
        <f>SUM(IF(Užs4!F113="BESIULIS-08mm",(Užs4!E113/1000)*Užs4!L113,0)+(IF(Užs4!G113="BESIULIS-08mm",(Užs4!E113/1000)*Užs4!L113,0)+(IF(Užs4!I113="BESIULIS-08mm",(Užs4!H113/1000)*Užs4!L113,0)+(IF(Užs4!J113="BESIULIS-08mm",(Užs4!H113/1000)*Užs4!L113,0)))))</f>
        <v>0</v>
      </c>
      <c r="AA74" s="313">
        <f>SUM(IF(Užs4!F113="BESIULIS-1mm",(Užs4!E113/1000)*Užs4!L113,0)+(IF(Užs4!G113="BESIULIS-1mm",(Užs4!E113/1000)*Užs4!L113,0)+(IF(Užs4!I113="BESIULIS-1mm",(Užs4!H113/1000)*Užs4!L113,0)+(IF(Užs4!J113="BESIULIS-1mm",(Užs4!H113/1000)*Užs4!L113,0)))))</f>
        <v>0</v>
      </c>
      <c r="AB74" s="313">
        <f>SUM(IF(Užs4!F113="BESIULIS-2mm",(Užs4!E113/1000)*Užs4!L113,0)+(IF(Užs4!G113="BESIULIS-2mm",(Užs4!E113/1000)*Užs4!L113,0)+(IF(Užs4!I113="BESIULIS-2mm",(Užs4!H113/1000)*Užs4!L113,0)+(IF(Užs4!J113="BESIULIS-2mm",(Užs4!H113/1000)*Užs4!L113,0)))))</f>
        <v>0</v>
      </c>
      <c r="AC74" s="93">
        <f>SUM(IF(Užs4!F113="KLIEN-PVC-04mm",(Užs4!E113/1000)*Užs4!L113,0)+(IF(Užs4!G113="KLIEN-PVC-04mm",(Užs4!E113/1000)*Užs4!L113,0)+(IF(Užs4!I113="KLIEN-PVC-04mm",(Užs4!H113/1000)*Užs4!L113,0)+(IF(Užs4!J113="KLIEN-PVC-04mm",(Užs4!H113/1000)*Užs4!L113,0)))))</f>
        <v>0</v>
      </c>
      <c r="AD74" s="93">
        <f>SUM(IF(Užs4!F113="KLIEN-PVC-06mm",(Užs4!E113/1000)*Užs4!L113,0)+(IF(Užs4!G113="KLIEN-PVC-06mm",(Užs4!E113/1000)*Užs4!L113,0)+(IF(Užs4!I113="KLIEN-PVC-06mm",(Užs4!H113/1000)*Užs4!L113,0)+(IF(Užs4!J113="KLIEN-PVC-06mm",(Užs4!H113/1000)*Užs4!L113,0)))))</f>
        <v>0</v>
      </c>
      <c r="AE74" s="93">
        <f>SUM(IF(Užs4!F113="KLIEN-PVC-08mm",(Užs4!E113/1000)*Užs4!L113,0)+(IF(Užs4!G113="KLIEN-PVC-08mm",(Užs4!E113/1000)*Užs4!L113,0)+(IF(Užs4!I113="KLIEN-PVC-08mm",(Užs4!H113/1000)*Užs4!L113,0)+(IF(Užs4!J113="KLIEN-PVC-08mm",(Užs4!H113/1000)*Užs4!L113,0)))))</f>
        <v>0</v>
      </c>
      <c r="AF74" s="93">
        <f>SUM(IF(Užs4!F113="KLIEN-PVC-1mm",(Užs4!E113/1000)*Užs4!L113,0)+(IF(Užs4!G113="KLIEN-PVC-1mm",(Užs4!E113/1000)*Užs4!L113,0)+(IF(Užs4!I113="KLIEN-PVC-1mm",(Užs4!H113/1000)*Užs4!L113,0)+(IF(Užs4!J113="KLIEN-PVC-1mm",(Užs4!H113/1000)*Užs4!L113,0)))))</f>
        <v>0</v>
      </c>
      <c r="AG74" s="93">
        <f>SUM(IF(Užs4!F113="KLIEN-PVC-2mm",(Užs4!E113/1000)*Užs4!L113,0)+(IF(Užs4!G113="KLIEN-PVC-2mm",(Užs4!E113/1000)*Užs4!L113,0)+(IF(Užs4!I113="KLIEN-PVC-2mm",(Užs4!H113/1000)*Užs4!L113,0)+(IF(Užs4!J113="KLIEN-PVC-2mm",(Užs4!H113/1000)*Užs4!L113,0)))))</f>
        <v>0</v>
      </c>
      <c r="AH74" s="93">
        <f>SUM(IF(Užs4!F113="KLIEN-PVC-42/2mm",(Užs4!E113/1000)*Užs4!L113,0)+(IF(Užs4!G113="KLIEN-PVC-42/2mm",(Užs4!E113/1000)*Užs4!L113,0)+(IF(Užs4!I113="KLIEN-PVC-42/2mm",(Užs4!H113/1000)*Užs4!L113,0)+(IF(Užs4!J113="KLIEN-PVC-42/2mm",(Užs4!H113/1000)*Užs4!L113,0)))))</f>
        <v>0</v>
      </c>
      <c r="AI74" s="315">
        <f>SUM(IF(Užs4!F113="KLIEN-BESIUL-08mm",(Užs4!E113/1000)*Užs4!L113,0)+(IF(Užs4!G113="KLIEN-BESIUL-08mm",(Užs4!E113/1000)*Užs4!L113,0)+(IF(Užs4!I113="KLIEN-BESIUL-08mm",(Užs4!H113/1000)*Užs4!L113,0)+(IF(Užs4!J113="KLIEN-BESIUL-08mm",(Užs4!H113/1000)*Užs4!L113,0)))))</f>
        <v>0</v>
      </c>
      <c r="AJ74" s="315">
        <f>SUM(IF(Užs4!F113="KLIEN-BESIUL-1mm",(Užs4!E113/1000)*Užs4!L113,0)+(IF(Užs4!G113="KLIEN-BESIUL-1mm",(Užs4!E113/1000)*Užs4!L113,0)+(IF(Užs4!I113="KLIEN-BESIUL-1mm",(Užs4!H113/1000)*Užs4!L113,0)+(IF(Užs4!J113="KLIEN-BESIUL-1mm",(Užs4!H113/1000)*Užs4!L113,0)))))</f>
        <v>0</v>
      </c>
      <c r="AK74" s="315">
        <f>SUM(IF(Užs4!F113="KLIEN-BESIUL-2mm",(Užs4!E113/1000)*Užs4!L113,0)+(IF(Užs4!G113="KLIEN-BESIUL-2mm",(Užs4!E113/1000)*Užs4!L113,0)+(IF(Užs4!I113="KLIEN-BESIUL-2mm",(Užs4!H113/1000)*Užs4!L113,0)+(IF(Užs4!J113="KLIEN-BESIUL-2mm",(Užs4!H113/1000)*Užs4!L113,0)))))</f>
        <v>0</v>
      </c>
      <c r="AL74" s="94">
        <f>SUM(IF(Užs4!F113="NE-PL-PVC-04mm",(Užs4!E113/1000)*Užs4!L113,0)+(IF(Užs4!G113="NE-PL-PVC-04mm",(Užs4!E113/1000)*Užs4!L113,0)+(IF(Užs4!I113="NE-PL-PVC-04mm",(Užs4!H113/1000)*Užs4!L113,0)+(IF(Užs4!J113="NE-PL-PVC-04mm",(Užs4!H113/1000)*Užs4!L113,0)))))</f>
        <v>0</v>
      </c>
      <c r="AM74" s="94">
        <f>SUM(IF(Užs4!F113="NE-PL-PVC-06mm",(Užs4!E113/1000)*Užs4!L113,0)+(IF(Užs4!G113="NE-PL-PVC-06mm",(Užs4!E113/1000)*Užs4!L113,0)+(IF(Užs4!I113="NE-PL-PVC-06mm",(Užs4!H113/1000)*Užs4!L113,0)+(IF(Užs4!J113="NE-PL-PVC-06mm",(Užs4!H113/1000)*Užs4!L113,0)))))</f>
        <v>0</v>
      </c>
      <c r="AN74" s="94">
        <f>SUM(IF(Užs4!F113="NE-PL-PVC-08mm",(Užs4!E113/1000)*Užs4!L113,0)+(IF(Užs4!G113="NE-PL-PVC-08mm",(Užs4!E113/1000)*Užs4!L113,0)+(IF(Užs4!I113="NE-PL-PVC-08mm",(Užs4!H113/1000)*Užs4!L113,0)+(IF(Užs4!J113="NE-PL-PVC-08mm",(Užs4!H113/1000)*Užs4!L113,0)))))</f>
        <v>0</v>
      </c>
      <c r="AO74" s="94">
        <f>SUM(IF(Užs4!F113="NE-PL-PVC-1mm",(Užs4!E113/1000)*Užs4!L113,0)+(IF(Užs4!G113="NE-PL-PVC-1mm",(Užs4!E113/1000)*Užs4!L113,0)+(IF(Užs4!I113="NE-PL-PVC-1mm",(Užs4!H113/1000)*Užs4!L113,0)+(IF(Užs4!J113="NE-PL-PVC-1mm",(Užs4!H113/1000)*Užs4!L113,0)))))</f>
        <v>0</v>
      </c>
      <c r="AP74" s="94">
        <f>SUM(IF(Užs4!F113="NE-PL-PVC-2mm",(Užs4!E113/1000)*Užs4!L113,0)+(IF(Užs4!G113="NE-PL-PVC-2mm",(Užs4!E113/1000)*Užs4!L113,0)+(IF(Užs4!I113="NE-PL-PVC-2mm",(Užs4!H113/1000)*Užs4!L113,0)+(IF(Užs4!J113="NE-PL-PVC-2mm",(Užs4!H113/1000)*Užs4!L113,0)))))</f>
        <v>0</v>
      </c>
      <c r="AQ74" s="94">
        <f>SUM(IF(Užs4!F113="NE-PL-PVC-42/2mm",(Užs4!E113/1000)*Užs4!L113,0)+(IF(Užs4!G113="NE-PL-PVC-42/2mm",(Užs4!E113/1000)*Užs4!L113,0)+(IF(Užs4!I113="NE-PL-PVC-42/2mm",(Užs4!H113/1000)*Užs4!L113,0)+(IF(Užs4!J113="NE-PL-PVC-42/2mm",(Užs4!H113/1000)*Užs4!L113,0)))))</f>
        <v>0</v>
      </c>
      <c r="AR74" s="79"/>
    </row>
    <row r="75" spans="1:44" ht="16.8">
      <c r="A75" s="79"/>
      <c r="B75" s="79"/>
      <c r="C75" s="95"/>
      <c r="D75" s="79"/>
      <c r="E75" s="79"/>
      <c r="F75" s="79"/>
      <c r="G75" s="79"/>
      <c r="H75" s="79"/>
      <c r="I75" s="79"/>
      <c r="J75" s="79"/>
      <c r="K75" s="87">
        <v>74</v>
      </c>
      <c r="L75" s="88">
        <f>Užs4!L114</f>
        <v>0</v>
      </c>
      <c r="M75" s="89">
        <f>(Užs4!E114/1000)*(Užs4!H114/1000)*Užs4!L114</f>
        <v>0</v>
      </c>
      <c r="N75" s="90">
        <f>SUM(IF(Užs4!F114="MEL",(Užs4!E114/1000)*Užs4!L114,0)+(IF(Užs4!G114="MEL",(Užs4!E114/1000)*Užs4!L114,0)+(IF(Užs4!I114="MEL",(Užs4!H114/1000)*Užs4!L114,0)+(IF(Užs4!J114="MEL",(Užs4!H114/1000)*Užs4!L114,0)))))</f>
        <v>0</v>
      </c>
      <c r="O75" s="91">
        <f>SUM(IF(Užs4!F114="MEL-BALTAS",(Užs4!E114/1000)*Užs4!L114,0)+(IF(Užs4!G114="MEL-BALTAS",(Užs4!E114/1000)*Užs4!L114,0)+(IF(Užs4!I114="MEL-BALTAS",(Užs4!H114/1000)*Užs4!L114,0)+(IF(Užs4!J114="MEL-BALTAS",(Užs4!H114/1000)*Užs4!L114,0)))))</f>
        <v>0</v>
      </c>
      <c r="P75" s="91">
        <f>SUM(IF(Užs4!F114="MEL-PILKAS",(Užs4!E114/1000)*Užs4!L114,0)+(IF(Užs4!G114="MEL-PILKAS",(Užs4!E114/1000)*Užs4!L114,0)+(IF(Užs4!I114="MEL-PILKAS",(Užs4!H114/1000)*Užs4!L114,0)+(IF(Užs4!J114="MEL-PILKAS",(Užs4!H114/1000)*Užs4!L114,0)))))</f>
        <v>0</v>
      </c>
      <c r="Q75" s="91">
        <f>SUM(IF(Užs4!F114="MEL-KLIENTO",(Užs4!E114/1000)*Užs4!L114,0)+(IF(Užs4!G114="MEL-KLIENTO",(Užs4!E114/1000)*Užs4!L114,0)+(IF(Užs4!I114="MEL-KLIENTO",(Užs4!H114/1000)*Užs4!L114,0)+(IF(Užs4!J114="MEL-KLIENTO",(Užs4!H114/1000)*Užs4!L114,0)))))</f>
        <v>0</v>
      </c>
      <c r="R75" s="91">
        <f>SUM(IF(Užs4!F114="MEL-NE-PL",(Užs4!E114/1000)*Užs4!L114,0)+(IF(Užs4!G114="MEL-NE-PL",(Užs4!E114/1000)*Užs4!L114,0)+(IF(Užs4!I114="MEL-NE-PL",(Užs4!H114/1000)*Užs4!L114,0)+(IF(Užs4!J114="MEL-NE-PL",(Užs4!H114/1000)*Užs4!L114,0)))))</f>
        <v>0</v>
      </c>
      <c r="S75" s="91">
        <f>SUM(IF(Užs4!F114="MEL-40mm",(Užs4!E114/1000)*Užs4!L114,0)+(IF(Užs4!G114="MEL-40mm",(Užs4!E114/1000)*Užs4!L114,0)+(IF(Užs4!I114="MEL-40mm",(Užs4!H114/1000)*Užs4!L114,0)+(IF(Užs4!J114="MEL-40mm",(Užs4!H114/1000)*Užs4!L114,0)))))</f>
        <v>0</v>
      </c>
      <c r="T75" s="92">
        <f>SUM(IF(Užs4!F114="PVC-04mm",(Užs4!E114/1000)*Užs4!L114,0)+(IF(Užs4!G114="PVC-04mm",(Užs4!E114/1000)*Užs4!L114,0)+(IF(Užs4!I114="PVC-04mm",(Užs4!H114/1000)*Užs4!L114,0)+(IF(Užs4!J114="PVC-04mm",(Užs4!H114/1000)*Užs4!L114,0)))))</f>
        <v>0</v>
      </c>
      <c r="U75" s="92">
        <f>SUM(IF(Užs4!F114="PVC-06mm",(Užs4!E114/1000)*Užs4!L114,0)+(IF(Užs4!G114="PVC-06mm",(Užs4!E114/1000)*Užs4!L114,0)+(IF(Užs4!I114="PVC-06mm",(Užs4!H114/1000)*Užs4!L114,0)+(IF(Užs4!J114="PVC-06mm",(Užs4!H114/1000)*Užs4!L114,0)))))</f>
        <v>0</v>
      </c>
      <c r="V75" s="92">
        <f>SUM(IF(Užs4!F114="PVC-08mm",(Užs4!E114/1000)*Užs4!L114,0)+(IF(Užs4!G114="PVC-08mm",(Užs4!E114/1000)*Užs4!L114,0)+(IF(Užs4!I114="PVC-08mm",(Užs4!H114/1000)*Užs4!L114,0)+(IF(Užs4!J114="PVC-08mm",(Užs4!H114/1000)*Užs4!L114,0)))))</f>
        <v>0</v>
      </c>
      <c r="W75" s="92">
        <f>SUM(IF(Užs4!F114="PVC-1mm",(Užs4!E114/1000)*Užs4!L114,0)+(IF(Užs4!G114="PVC-1mm",(Užs4!E114/1000)*Užs4!L114,0)+(IF(Užs4!I114="PVC-1mm",(Užs4!H114/1000)*Užs4!L114,0)+(IF(Užs4!J114="PVC-1mm",(Užs4!H114/1000)*Užs4!L114,0)))))</f>
        <v>0</v>
      </c>
      <c r="X75" s="92">
        <f>SUM(IF(Užs4!F114="PVC-2mm",(Užs4!E114/1000)*Užs4!L114,0)+(IF(Užs4!G114="PVC-2mm",(Užs4!E114/1000)*Užs4!L114,0)+(IF(Užs4!I114="PVC-2mm",(Užs4!H114/1000)*Užs4!L114,0)+(IF(Užs4!J114="PVC-2mm",(Užs4!H114/1000)*Užs4!L114,0)))))</f>
        <v>0</v>
      </c>
      <c r="Y75" s="92">
        <f>SUM(IF(Užs4!F114="PVC-42/2mm",(Užs4!E114/1000)*Užs4!L114,0)+(IF(Užs4!G114="PVC-42/2mm",(Užs4!E114/1000)*Užs4!L114,0)+(IF(Užs4!I114="PVC-42/2mm",(Užs4!H114/1000)*Užs4!L114,0)+(IF(Užs4!J114="PVC-42/2mm",(Užs4!H114/1000)*Užs4!L114,0)))))</f>
        <v>0</v>
      </c>
      <c r="Z75" s="313">
        <f>SUM(IF(Užs4!F114="BESIULIS-08mm",(Užs4!E114/1000)*Užs4!L114,0)+(IF(Užs4!G114="BESIULIS-08mm",(Užs4!E114/1000)*Užs4!L114,0)+(IF(Užs4!I114="BESIULIS-08mm",(Užs4!H114/1000)*Užs4!L114,0)+(IF(Užs4!J114="BESIULIS-08mm",(Užs4!H114/1000)*Užs4!L114,0)))))</f>
        <v>0</v>
      </c>
      <c r="AA75" s="313">
        <f>SUM(IF(Užs4!F114="BESIULIS-1mm",(Užs4!E114/1000)*Užs4!L114,0)+(IF(Užs4!G114="BESIULIS-1mm",(Užs4!E114/1000)*Užs4!L114,0)+(IF(Užs4!I114="BESIULIS-1mm",(Užs4!H114/1000)*Užs4!L114,0)+(IF(Užs4!J114="BESIULIS-1mm",(Užs4!H114/1000)*Užs4!L114,0)))))</f>
        <v>0</v>
      </c>
      <c r="AB75" s="313">
        <f>SUM(IF(Užs4!F114="BESIULIS-2mm",(Užs4!E114/1000)*Užs4!L114,0)+(IF(Užs4!G114="BESIULIS-2mm",(Užs4!E114/1000)*Užs4!L114,0)+(IF(Užs4!I114="BESIULIS-2mm",(Užs4!H114/1000)*Užs4!L114,0)+(IF(Užs4!J114="BESIULIS-2mm",(Užs4!H114/1000)*Užs4!L114,0)))))</f>
        <v>0</v>
      </c>
      <c r="AC75" s="93">
        <f>SUM(IF(Užs4!F114="KLIEN-PVC-04mm",(Užs4!E114/1000)*Užs4!L114,0)+(IF(Užs4!G114="KLIEN-PVC-04mm",(Užs4!E114/1000)*Užs4!L114,0)+(IF(Užs4!I114="KLIEN-PVC-04mm",(Užs4!H114/1000)*Užs4!L114,0)+(IF(Užs4!J114="KLIEN-PVC-04mm",(Užs4!H114/1000)*Užs4!L114,0)))))</f>
        <v>0</v>
      </c>
      <c r="AD75" s="93">
        <f>SUM(IF(Užs4!F114="KLIEN-PVC-06mm",(Užs4!E114/1000)*Užs4!L114,0)+(IF(Užs4!G114="KLIEN-PVC-06mm",(Užs4!E114/1000)*Užs4!L114,0)+(IF(Užs4!I114="KLIEN-PVC-06mm",(Užs4!H114/1000)*Užs4!L114,0)+(IF(Užs4!J114="KLIEN-PVC-06mm",(Užs4!H114/1000)*Užs4!L114,0)))))</f>
        <v>0</v>
      </c>
      <c r="AE75" s="93">
        <f>SUM(IF(Užs4!F114="KLIEN-PVC-08mm",(Užs4!E114/1000)*Užs4!L114,0)+(IF(Užs4!G114="KLIEN-PVC-08mm",(Užs4!E114/1000)*Užs4!L114,0)+(IF(Užs4!I114="KLIEN-PVC-08mm",(Užs4!H114/1000)*Užs4!L114,0)+(IF(Užs4!J114="KLIEN-PVC-08mm",(Užs4!H114/1000)*Užs4!L114,0)))))</f>
        <v>0</v>
      </c>
      <c r="AF75" s="93">
        <f>SUM(IF(Užs4!F114="KLIEN-PVC-1mm",(Užs4!E114/1000)*Užs4!L114,0)+(IF(Užs4!G114="KLIEN-PVC-1mm",(Užs4!E114/1000)*Užs4!L114,0)+(IF(Užs4!I114="KLIEN-PVC-1mm",(Užs4!H114/1000)*Užs4!L114,0)+(IF(Užs4!J114="KLIEN-PVC-1mm",(Užs4!H114/1000)*Užs4!L114,0)))))</f>
        <v>0</v>
      </c>
      <c r="AG75" s="93">
        <f>SUM(IF(Užs4!F114="KLIEN-PVC-2mm",(Užs4!E114/1000)*Užs4!L114,0)+(IF(Užs4!G114="KLIEN-PVC-2mm",(Užs4!E114/1000)*Užs4!L114,0)+(IF(Užs4!I114="KLIEN-PVC-2mm",(Užs4!H114/1000)*Užs4!L114,0)+(IF(Užs4!J114="KLIEN-PVC-2mm",(Užs4!H114/1000)*Užs4!L114,0)))))</f>
        <v>0</v>
      </c>
      <c r="AH75" s="93">
        <f>SUM(IF(Užs4!F114="KLIEN-PVC-42/2mm",(Užs4!E114/1000)*Užs4!L114,0)+(IF(Užs4!G114="KLIEN-PVC-42/2mm",(Užs4!E114/1000)*Užs4!L114,0)+(IF(Užs4!I114="KLIEN-PVC-42/2mm",(Užs4!H114/1000)*Užs4!L114,0)+(IF(Užs4!J114="KLIEN-PVC-42/2mm",(Užs4!H114/1000)*Užs4!L114,0)))))</f>
        <v>0</v>
      </c>
      <c r="AI75" s="315">
        <f>SUM(IF(Užs4!F114="KLIEN-BESIUL-08mm",(Užs4!E114/1000)*Užs4!L114,0)+(IF(Užs4!G114="KLIEN-BESIUL-08mm",(Užs4!E114/1000)*Užs4!L114,0)+(IF(Užs4!I114="KLIEN-BESIUL-08mm",(Užs4!H114/1000)*Užs4!L114,0)+(IF(Užs4!J114="KLIEN-BESIUL-08mm",(Užs4!H114/1000)*Užs4!L114,0)))))</f>
        <v>0</v>
      </c>
      <c r="AJ75" s="315">
        <f>SUM(IF(Užs4!F114="KLIEN-BESIUL-1mm",(Užs4!E114/1000)*Užs4!L114,0)+(IF(Užs4!G114="KLIEN-BESIUL-1mm",(Užs4!E114/1000)*Užs4!L114,0)+(IF(Užs4!I114="KLIEN-BESIUL-1mm",(Užs4!H114/1000)*Užs4!L114,0)+(IF(Užs4!J114="KLIEN-BESIUL-1mm",(Užs4!H114/1000)*Užs4!L114,0)))))</f>
        <v>0</v>
      </c>
      <c r="AK75" s="315">
        <f>SUM(IF(Užs4!F114="KLIEN-BESIUL-2mm",(Užs4!E114/1000)*Užs4!L114,0)+(IF(Užs4!G114="KLIEN-BESIUL-2mm",(Užs4!E114/1000)*Užs4!L114,0)+(IF(Užs4!I114="KLIEN-BESIUL-2mm",(Užs4!H114/1000)*Užs4!L114,0)+(IF(Užs4!J114="KLIEN-BESIUL-2mm",(Užs4!H114/1000)*Užs4!L114,0)))))</f>
        <v>0</v>
      </c>
      <c r="AL75" s="94">
        <f>SUM(IF(Užs4!F114="NE-PL-PVC-04mm",(Užs4!E114/1000)*Užs4!L114,0)+(IF(Užs4!G114="NE-PL-PVC-04mm",(Užs4!E114/1000)*Užs4!L114,0)+(IF(Užs4!I114="NE-PL-PVC-04mm",(Užs4!H114/1000)*Užs4!L114,0)+(IF(Užs4!J114="NE-PL-PVC-04mm",(Užs4!H114/1000)*Užs4!L114,0)))))</f>
        <v>0</v>
      </c>
      <c r="AM75" s="94">
        <f>SUM(IF(Užs4!F114="NE-PL-PVC-06mm",(Užs4!E114/1000)*Užs4!L114,0)+(IF(Užs4!G114="NE-PL-PVC-06mm",(Užs4!E114/1000)*Užs4!L114,0)+(IF(Užs4!I114="NE-PL-PVC-06mm",(Užs4!H114/1000)*Užs4!L114,0)+(IF(Užs4!J114="NE-PL-PVC-06mm",(Užs4!H114/1000)*Užs4!L114,0)))))</f>
        <v>0</v>
      </c>
      <c r="AN75" s="94">
        <f>SUM(IF(Užs4!F114="NE-PL-PVC-08mm",(Užs4!E114/1000)*Užs4!L114,0)+(IF(Užs4!G114="NE-PL-PVC-08mm",(Užs4!E114/1000)*Užs4!L114,0)+(IF(Užs4!I114="NE-PL-PVC-08mm",(Užs4!H114/1000)*Užs4!L114,0)+(IF(Užs4!J114="NE-PL-PVC-08mm",(Užs4!H114/1000)*Užs4!L114,0)))))</f>
        <v>0</v>
      </c>
      <c r="AO75" s="94">
        <f>SUM(IF(Užs4!F114="NE-PL-PVC-1mm",(Užs4!E114/1000)*Užs4!L114,0)+(IF(Užs4!G114="NE-PL-PVC-1mm",(Užs4!E114/1000)*Užs4!L114,0)+(IF(Užs4!I114="NE-PL-PVC-1mm",(Užs4!H114/1000)*Užs4!L114,0)+(IF(Užs4!J114="NE-PL-PVC-1mm",(Užs4!H114/1000)*Užs4!L114,0)))))</f>
        <v>0</v>
      </c>
      <c r="AP75" s="94">
        <f>SUM(IF(Užs4!F114="NE-PL-PVC-2mm",(Užs4!E114/1000)*Užs4!L114,0)+(IF(Užs4!G114="NE-PL-PVC-2mm",(Užs4!E114/1000)*Užs4!L114,0)+(IF(Užs4!I114="NE-PL-PVC-2mm",(Užs4!H114/1000)*Užs4!L114,0)+(IF(Užs4!J114="NE-PL-PVC-2mm",(Užs4!H114/1000)*Užs4!L114,0)))))</f>
        <v>0</v>
      </c>
      <c r="AQ75" s="94">
        <f>SUM(IF(Užs4!F114="NE-PL-PVC-42/2mm",(Užs4!E114/1000)*Užs4!L114,0)+(IF(Užs4!G114="NE-PL-PVC-42/2mm",(Užs4!E114/1000)*Užs4!L114,0)+(IF(Užs4!I114="NE-PL-PVC-42/2mm",(Užs4!H114/1000)*Užs4!L114,0)+(IF(Užs4!J114="NE-PL-PVC-42/2mm",(Užs4!H114/1000)*Užs4!L114,0)))))</f>
        <v>0</v>
      </c>
      <c r="AR75" s="79"/>
    </row>
    <row r="76" spans="1:44" ht="16.8">
      <c r="A76" s="79"/>
      <c r="B76" s="79"/>
      <c r="C76" s="95"/>
      <c r="D76" s="79"/>
      <c r="E76" s="79"/>
      <c r="F76" s="79"/>
      <c r="G76" s="79"/>
      <c r="H76" s="79"/>
      <c r="I76" s="79"/>
      <c r="J76" s="79"/>
      <c r="K76" s="87">
        <v>75</v>
      </c>
      <c r="L76" s="88">
        <f>Užs4!L115</f>
        <v>0</v>
      </c>
      <c r="M76" s="89">
        <f>(Užs4!E115/1000)*(Užs4!H115/1000)*Užs4!L115</f>
        <v>0</v>
      </c>
      <c r="N76" s="90">
        <f>SUM(IF(Užs4!F115="MEL",(Užs4!E115/1000)*Užs4!L115,0)+(IF(Užs4!G115="MEL",(Užs4!E115/1000)*Užs4!L115,0)+(IF(Užs4!I115="MEL",(Užs4!H115/1000)*Užs4!L115,0)+(IF(Užs4!J115="MEL",(Užs4!H115/1000)*Užs4!L115,0)))))</f>
        <v>0</v>
      </c>
      <c r="O76" s="91">
        <f>SUM(IF(Užs4!F115="MEL-BALTAS",(Užs4!E115/1000)*Užs4!L115,0)+(IF(Užs4!G115="MEL-BALTAS",(Užs4!E115/1000)*Užs4!L115,0)+(IF(Užs4!I115="MEL-BALTAS",(Užs4!H115/1000)*Užs4!L115,0)+(IF(Užs4!J115="MEL-BALTAS",(Užs4!H115/1000)*Užs4!L115,0)))))</f>
        <v>0</v>
      </c>
      <c r="P76" s="91">
        <f>SUM(IF(Užs4!F115="MEL-PILKAS",(Užs4!E115/1000)*Užs4!L115,0)+(IF(Užs4!G115="MEL-PILKAS",(Užs4!E115/1000)*Užs4!L115,0)+(IF(Užs4!I115="MEL-PILKAS",(Užs4!H115/1000)*Užs4!L115,0)+(IF(Užs4!J115="MEL-PILKAS",(Užs4!H115/1000)*Užs4!L115,0)))))</f>
        <v>0</v>
      </c>
      <c r="Q76" s="91">
        <f>SUM(IF(Užs4!F115="MEL-KLIENTO",(Užs4!E115/1000)*Užs4!L115,0)+(IF(Užs4!G115="MEL-KLIENTO",(Užs4!E115/1000)*Užs4!L115,0)+(IF(Užs4!I115="MEL-KLIENTO",(Užs4!H115/1000)*Užs4!L115,0)+(IF(Užs4!J115="MEL-KLIENTO",(Užs4!H115/1000)*Užs4!L115,0)))))</f>
        <v>0</v>
      </c>
      <c r="R76" s="91">
        <f>SUM(IF(Užs4!F115="MEL-NE-PL",(Užs4!E115/1000)*Užs4!L115,0)+(IF(Užs4!G115="MEL-NE-PL",(Užs4!E115/1000)*Užs4!L115,0)+(IF(Užs4!I115="MEL-NE-PL",(Užs4!H115/1000)*Užs4!L115,0)+(IF(Užs4!J115="MEL-NE-PL",(Užs4!H115/1000)*Užs4!L115,0)))))</f>
        <v>0</v>
      </c>
      <c r="S76" s="91">
        <f>SUM(IF(Užs4!F115="MEL-40mm",(Užs4!E115/1000)*Užs4!L115,0)+(IF(Užs4!G115="MEL-40mm",(Užs4!E115/1000)*Užs4!L115,0)+(IF(Užs4!I115="MEL-40mm",(Užs4!H115/1000)*Užs4!L115,0)+(IF(Užs4!J115="MEL-40mm",(Užs4!H115/1000)*Užs4!L115,0)))))</f>
        <v>0</v>
      </c>
      <c r="T76" s="92">
        <f>SUM(IF(Užs4!F115="PVC-04mm",(Užs4!E115/1000)*Užs4!L115,0)+(IF(Užs4!G115="PVC-04mm",(Užs4!E115/1000)*Užs4!L115,0)+(IF(Užs4!I115="PVC-04mm",(Užs4!H115/1000)*Užs4!L115,0)+(IF(Užs4!J115="PVC-04mm",(Užs4!H115/1000)*Užs4!L115,0)))))</f>
        <v>0</v>
      </c>
      <c r="U76" s="92">
        <f>SUM(IF(Užs4!F115="PVC-06mm",(Užs4!E115/1000)*Užs4!L115,0)+(IF(Užs4!G115="PVC-06mm",(Užs4!E115/1000)*Užs4!L115,0)+(IF(Užs4!I115="PVC-06mm",(Užs4!H115/1000)*Užs4!L115,0)+(IF(Užs4!J115="PVC-06mm",(Užs4!H115/1000)*Užs4!L115,0)))))</f>
        <v>0</v>
      </c>
      <c r="V76" s="92">
        <f>SUM(IF(Užs4!F115="PVC-08mm",(Užs4!E115/1000)*Užs4!L115,0)+(IF(Užs4!G115="PVC-08mm",(Užs4!E115/1000)*Užs4!L115,0)+(IF(Užs4!I115="PVC-08mm",(Užs4!H115/1000)*Užs4!L115,0)+(IF(Užs4!J115="PVC-08mm",(Užs4!H115/1000)*Užs4!L115,0)))))</f>
        <v>0</v>
      </c>
      <c r="W76" s="92">
        <f>SUM(IF(Užs4!F115="PVC-1mm",(Užs4!E115/1000)*Užs4!L115,0)+(IF(Užs4!G115="PVC-1mm",(Užs4!E115/1000)*Užs4!L115,0)+(IF(Užs4!I115="PVC-1mm",(Užs4!H115/1000)*Užs4!L115,0)+(IF(Užs4!J115="PVC-1mm",(Užs4!H115/1000)*Užs4!L115,0)))))</f>
        <v>0</v>
      </c>
      <c r="X76" s="92">
        <f>SUM(IF(Užs4!F115="PVC-2mm",(Užs4!E115/1000)*Užs4!L115,0)+(IF(Užs4!G115="PVC-2mm",(Užs4!E115/1000)*Užs4!L115,0)+(IF(Užs4!I115="PVC-2mm",(Užs4!H115/1000)*Užs4!L115,0)+(IF(Užs4!J115="PVC-2mm",(Užs4!H115/1000)*Užs4!L115,0)))))</f>
        <v>0</v>
      </c>
      <c r="Y76" s="92">
        <f>SUM(IF(Užs4!F115="PVC-42/2mm",(Užs4!E115/1000)*Užs4!L115,0)+(IF(Užs4!G115="PVC-42/2mm",(Užs4!E115/1000)*Užs4!L115,0)+(IF(Užs4!I115="PVC-42/2mm",(Užs4!H115/1000)*Užs4!L115,0)+(IF(Užs4!J115="PVC-42/2mm",(Užs4!H115/1000)*Užs4!L115,0)))))</f>
        <v>0</v>
      </c>
      <c r="Z76" s="313">
        <f>SUM(IF(Užs4!F115="BESIULIS-08mm",(Užs4!E115/1000)*Užs4!L115,0)+(IF(Užs4!G115="BESIULIS-08mm",(Užs4!E115/1000)*Užs4!L115,0)+(IF(Užs4!I115="BESIULIS-08mm",(Užs4!H115/1000)*Užs4!L115,0)+(IF(Užs4!J115="BESIULIS-08mm",(Užs4!H115/1000)*Užs4!L115,0)))))</f>
        <v>0</v>
      </c>
      <c r="AA76" s="313">
        <f>SUM(IF(Užs4!F115="BESIULIS-1mm",(Užs4!E115/1000)*Užs4!L115,0)+(IF(Užs4!G115="BESIULIS-1mm",(Užs4!E115/1000)*Užs4!L115,0)+(IF(Užs4!I115="BESIULIS-1mm",(Užs4!H115/1000)*Užs4!L115,0)+(IF(Užs4!J115="BESIULIS-1mm",(Užs4!H115/1000)*Užs4!L115,0)))))</f>
        <v>0</v>
      </c>
      <c r="AB76" s="313">
        <f>SUM(IF(Užs4!F115="BESIULIS-2mm",(Užs4!E115/1000)*Užs4!L115,0)+(IF(Užs4!G115="BESIULIS-2mm",(Užs4!E115/1000)*Užs4!L115,0)+(IF(Užs4!I115="BESIULIS-2mm",(Užs4!H115/1000)*Užs4!L115,0)+(IF(Užs4!J115="BESIULIS-2mm",(Užs4!H115/1000)*Užs4!L115,0)))))</f>
        <v>0</v>
      </c>
      <c r="AC76" s="93">
        <f>SUM(IF(Užs4!F115="KLIEN-PVC-04mm",(Užs4!E115/1000)*Užs4!L115,0)+(IF(Užs4!G115="KLIEN-PVC-04mm",(Užs4!E115/1000)*Užs4!L115,0)+(IF(Užs4!I115="KLIEN-PVC-04mm",(Užs4!H115/1000)*Užs4!L115,0)+(IF(Užs4!J115="KLIEN-PVC-04mm",(Užs4!H115/1000)*Užs4!L115,0)))))</f>
        <v>0</v>
      </c>
      <c r="AD76" s="93">
        <f>SUM(IF(Užs4!F115="KLIEN-PVC-06mm",(Užs4!E115/1000)*Užs4!L115,0)+(IF(Užs4!G115="KLIEN-PVC-06mm",(Užs4!E115/1000)*Užs4!L115,0)+(IF(Užs4!I115="KLIEN-PVC-06mm",(Užs4!H115/1000)*Užs4!L115,0)+(IF(Užs4!J115="KLIEN-PVC-06mm",(Užs4!H115/1000)*Užs4!L115,0)))))</f>
        <v>0</v>
      </c>
      <c r="AE76" s="93">
        <f>SUM(IF(Užs4!F115="KLIEN-PVC-08mm",(Užs4!E115/1000)*Užs4!L115,0)+(IF(Užs4!G115="KLIEN-PVC-08mm",(Užs4!E115/1000)*Užs4!L115,0)+(IF(Užs4!I115="KLIEN-PVC-08mm",(Užs4!H115/1000)*Užs4!L115,0)+(IF(Užs4!J115="KLIEN-PVC-08mm",(Užs4!H115/1000)*Užs4!L115,0)))))</f>
        <v>0</v>
      </c>
      <c r="AF76" s="93">
        <f>SUM(IF(Užs4!F115="KLIEN-PVC-1mm",(Užs4!E115/1000)*Užs4!L115,0)+(IF(Užs4!G115="KLIEN-PVC-1mm",(Užs4!E115/1000)*Užs4!L115,0)+(IF(Užs4!I115="KLIEN-PVC-1mm",(Užs4!H115/1000)*Užs4!L115,0)+(IF(Užs4!J115="KLIEN-PVC-1mm",(Užs4!H115/1000)*Užs4!L115,0)))))</f>
        <v>0</v>
      </c>
      <c r="AG76" s="93">
        <f>SUM(IF(Užs4!F115="KLIEN-PVC-2mm",(Užs4!E115/1000)*Užs4!L115,0)+(IF(Užs4!G115="KLIEN-PVC-2mm",(Užs4!E115/1000)*Užs4!L115,0)+(IF(Užs4!I115="KLIEN-PVC-2mm",(Užs4!H115/1000)*Užs4!L115,0)+(IF(Užs4!J115="KLIEN-PVC-2mm",(Užs4!H115/1000)*Užs4!L115,0)))))</f>
        <v>0</v>
      </c>
      <c r="AH76" s="93">
        <f>SUM(IF(Užs4!F115="KLIEN-PVC-42/2mm",(Užs4!E115/1000)*Užs4!L115,0)+(IF(Užs4!G115="KLIEN-PVC-42/2mm",(Užs4!E115/1000)*Užs4!L115,0)+(IF(Užs4!I115="KLIEN-PVC-42/2mm",(Užs4!H115/1000)*Užs4!L115,0)+(IF(Užs4!J115="KLIEN-PVC-42/2mm",(Užs4!H115/1000)*Užs4!L115,0)))))</f>
        <v>0</v>
      </c>
      <c r="AI76" s="315">
        <f>SUM(IF(Užs4!F115="KLIEN-BESIUL-08mm",(Užs4!E115/1000)*Užs4!L115,0)+(IF(Užs4!G115="KLIEN-BESIUL-08mm",(Užs4!E115/1000)*Užs4!L115,0)+(IF(Užs4!I115="KLIEN-BESIUL-08mm",(Užs4!H115/1000)*Užs4!L115,0)+(IF(Užs4!J115="KLIEN-BESIUL-08mm",(Užs4!H115/1000)*Užs4!L115,0)))))</f>
        <v>0</v>
      </c>
      <c r="AJ76" s="315">
        <f>SUM(IF(Užs4!F115="KLIEN-BESIUL-1mm",(Užs4!E115/1000)*Užs4!L115,0)+(IF(Užs4!G115="KLIEN-BESIUL-1mm",(Užs4!E115/1000)*Užs4!L115,0)+(IF(Užs4!I115="KLIEN-BESIUL-1mm",(Užs4!H115/1000)*Užs4!L115,0)+(IF(Užs4!J115="KLIEN-BESIUL-1mm",(Užs4!H115/1000)*Užs4!L115,0)))))</f>
        <v>0</v>
      </c>
      <c r="AK76" s="315">
        <f>SUM(IF(Užs4!F115="KLIEN-BESIUL-2mm",(Užs4!E115/1000)*Užs4!L115,0)+(IF(Užs4!G115="KLIEN-BESIUL-2mm",(Užs4!E115/1000)*Užs4!L115,0)+(IF(Užs4!I115="KLIEN-BESIUL-2mm",(Užs4!H115/1000)*Užs4!L115,0)+(IF(Užs4!J115="KLIEN-BESIUL-2mm",(Užs4!H115/1000)*Užs4!L115,0)))))</f>
        <v>0</v>
      </c>
      <c r="AL76" s="94">
        <f>SUM(IF(Užs4!F115="NE-PL-PVC-04mm",(Užs4!E115/1000)*Užs4!L115,0)+(IF(Užs4!G115="NE-PL-PVC-04mm",(Užs4!E115/1000)*Užs4!L115,0)+(IF(Užs4!I115="NE-PL-PVC-04mm",(Užs4!H115/1000)*Užs4!L115,0)+(IF(Užs4!J115="NE-PL-PVC-04mm",(Užs4!H115/1000)*Užs4!L115,0)))))</f>
        <v>0</v>
      </c>
      <c r="AM76" s="94">
        <f>SUM(IF(Užs4!F115="NE-PL-PVC-06mm",(Užs4!E115/1000)*Užs4!L115,0)+(IF(Užs4!G115="NE-PL-PVC-06mm",(Užs4!E115/1000)*Užs4!L115,0)+(IF(Užs4!I115="NE-PL-PVC-06mm",(Užs4!H115/1000)*Užs4!L115,0)+(IF(Užs4!J115="NE-PL-PVC-06mm",(Užs4!H115/1000)*Užs4!L115,0)))))</f>
        <v>0</v>
      </c>
      <c r="AN76" s="94">
        <f>SUM(IF(Užs4!F115="NE-PL-PVC-08mm",(Užs4!E115/1000)*Užs4!L115,0)+(IF(Užs4!G115="NE-PL-PVC-08mm",(Užs4!E115/1000)*Užs4!L115,0)+(IF(Užs4!I115="NE-PL-PVC-08mm",(Užs4!H115/1000)*Užs4!L115,0)+(IF(Užs4!J115="NE-PL-PVC-08mm",(Užs4!H115/1000)*Užs4!L115,0)))))</f>
        <v>0</v>
      </c>
      <c r="AO76" s="94">
        <f>SUM(IF(Užs4!F115="NE-PL-PVC-1mm",(Užs4!E115/1000)*Užs4!L115,0)+(IF(Užs4!G115="NE-PL-PVC-1mm",(Užs4!E115/1000)*Užs4!L115,0)+(IF(Užs4!I115="NE-PL-PVC-1mm",(Užs4!H115/1000)*Užs4!L115,0)+(IF(Užs4!J115="NE-PL-PVC-1mm",(Užs4!H115/1000)*Užs4!L115,0)))))</f>
        <v>0</v>
      </c>
      <c r="AP76" s="94">
        <f>SUM(IF(Užs4!F115="NE-PL-PVC-2mm",(Užs4!E115/1000)*Užs4!L115,0)+(IF(Užs4!G115="NE-PL-PVC-2mm",(Užs4!E115/1000)*Užs4!L115,0)+(IF(Užs4!I115="NE-PL-PVC-2mm",(Užs4!H115/1000)*Užs4!L115,0)+(IF(Užs4!J115="NE-PL-PVC-2mm",(Užs4!H115/1000)*Užs4!L115,0)))))</f>
        <v>0</v>
      </c>
      <c r="AQ76" s="94">
        <f>SUM(IF(Užs4!F115="NE-PL-PVC-42/2mm",(Užs4!E115/1000)*Užs4!L115,0)+(IF(Užs4!G115="NE-PL-PVC-42/2mm",(Užs4!E115/1000)*Užs4!L115,0)+(IF(Užs4!I115="NE-PL-PVC-42/2mm",(Užs4!H115/1000)*Užs4!L115,0)+(IF(Užs4!J115="NE-PL-PVC-42/2mm",(Užs4!H115/1000)*Užs4!L115,0)))))</f>
        <v>0</v>
      </c>
      <c r="AR76" s="79"/>
    </row>
    <row r="77" spans="1:44" ht="16.8">
      <c r="A77" s="79"/>
      <c r="B77" s="79"/>
      <c r="C77" s="95"/>
      <c r="D77" s="79"/>
      <c r="E77" s="79"/>
      <c r="F77" s="79"/>
      <c r="G77" s="79"/>
      <c r="H77" s="79"/>
      <c r="I77" s="79"/>
      <c r="J77" s="79"/>
      <c r="K77" s="87">
        <v>76</v>
      </c>
      <c r="L77" s="88">
        <f>Užs4!L116</f>
        <v>0</v>
      </c>
      <c r="M77" s="89">
        <f>(Užs4!E116/1000)*(Užs4!H116/1000)*Užs4!L116</f>
        <v>0</v>
      </c>
      <c r="N77" s="90">
        <f>SUM(IF(Užs4!F116="MEL",(Užs4!E116/1000)*Užs4!L116,0)+(IF(Užs4!G116="MEL",(Užs4!E116/1000)*Užs4!L116,0)+(IF(Užs4!I116="MEL",(Užs4!H116/1000)*Užs4!L116,0)+(IF(Užs4!J116="MEL",(Užs4!H116/1000)*Užs4!L116,0)))))</f>
        <v>0</v>
      </c>
      <c r="O77" s="91">
        <f>SUM(IF(Užs4!F116="MEL-BALTAS",(Užs4!E116/1000)*Užs4!L116,0)+(IF(Užs4!G116="MEL-BALTAS",(Užs4!E116/1000)*Užs4!L116,0)+(IF(Užs4!I116="MEL-BALTAS",(Užs4!H116/1000)*Užs4!L116,0)+(IF(Užs4!J116="MEL-BALTAS",(Užs4!H116/1000)*Užs4!L116,0)))))</f>
        <v>0</v>
      </c>
      <c r="P77" s="91">
        <f>SUM(IF(Užs4!F116="MEL-PILKAS",(Užs4!E116/1000)*Užs4!L116,0)+(IF(Užs4!G116="MEL-PILKAS",(Užs4!E116/1000)*Užs4!L116,0)+(IF(Užs4!I116="MEL-PILKAS",(Užs4!H116/1000)*Užs4!L116,0)+(IF(Užs4!J116="MEL-PILKAS",(Užs4!H116/1000)*Užs4!L116,0)))))</f>
        <v>0</v>
      </c>
      <c r="Q77" s="91">
        <f>SUM(IF(Užs4!F116="MEL-KLIENTO",(Užs4!E116/1000)*Užs4!L116,0)+(IF(Užs4!G116="MEL-KLIENTO",(Užs4!E116/1000)*Užs4!L116,0)+(IF(Užs4!I116="MEL-KLIENTO",(Užs4!H116/1000)*Užs4!L116,0)+(IF(Užs4!J116="MEL-KLIENTO",(Užs4!H116/1000)*Užs4!L116,0)))))</f>
        <v>0</v>
      </c>
      <c r="R77" s="91">
        <f>SUM(IF(Užs4!F116="MEL-NE-PL",(Užs4!E116/1000)*Užs4!L116,0)+(IF(Užs4!G116="MEL-NE-PL",(Užs4!E116/1000)*Užs4!L116,0)+(IF(Užs4!I116="MEL-NE-PL",(Užs4!H116/1000)*Užs4!L116,0)+(IF(Užs4!J116="MEL-NE-PL",(Užs4!H116/1000)*Užs4!L116,0)))))</f>
        <v>0</v>
      </c>
      <c r="S77" s="91">
        <f>SUM(IF(Užs4!F116="MEL-40mm",(Užs4!E116/1000)*Užs4!L116,0)+(IF(Užs4!G116="MEL-40mm",(Užs4!E116/1000)*Užs4!L116,0)+(IF(Užs4!I116="MEL-40mm",(Užs4!H116/1000)*Užs4!L116,0)+(IF(Užs4!J116="MEL-40mm",(Užs4!H116/1000)*Užs4!L116,0)))))</f>
        <v>0</v>
      </c>
      <c r="T77" s="92">
        <f>SUM(IF(Užs4!F116="PVC-04mm",(Užs4!E116/1000)*Užs4!L116,0)+(IF(Užs4!G116="PVC-04mm",(Užs4!E116/1000)*Užs4!L116,0)+(IF(Užs4!I116="PVC-04mm",(Užs4!H116/1000)*Užs4!L116,0)+(IF(Užs4!J116="PVC-04mm",(Užs4!H116/1000)*Užs4!L116,0)))))</f>
        <v>0</v>
      </c>
      <c r="U77" s="92">
        <f>SUM(IF(Užs4!F116="PVC-06mm",(Užs4!E116/1000)*Užs4!L116,0)+(IF(Užs4!G116="PVC-06mm",(Užs4!E116/1000)*Užs4!L116,0)+(IF(Užs4!I116="PVC-06mm",(Užs4!H116/1000)*Užs4!L116,0)+(IF(Užs4!J116="PVC-06mm",(Užs4!H116/1000)*Užs4!L116,0)))))</f>
        <v>0</v>
      </c>
      <c r="V77" s="92">
        <f>SUM(IF(Užs4!F116="PVC-08mm",(Užs4!E116/1000)*Užs4!L116,0)+(IF(Užs4!G116="PVC-08mm",(Užs4!E116/1000)*Užs4!L116,0)+(IF(Užs4!I116="PVC-08mm",(Užs4!H116/1000)*Užs4!L116,0)+(IF(Užs4!J116="PVC-08mm",(Užs4!H116/1000)*Užs4!L116,0)))))</f>
        <v>0</v>
      </c>
      <c r="W77" s="92">
        <f>SUM(IF(Užs4!F116="PVC-1mm",(Užs4!E116/1000)*Užs4!L116,0)+(IF(Užs4!G116="PVC-1mm",(Užs4!E116/1000)*Užs4!L116,0)+(IF(Užs4!I116="PVC-1mm",(Užs4!H116/1000)*Užs4!L116,0)+(IF(Užs4!J116="PVC-1mm",(Užs4!H116/1000)*Užs4!L116,0)))))</f>
        <v>0</v>
      </c>
      <c r="X77" s="92">
        <f>SUM(IF(Užs4!F116="PVC-2mm",(Užs4!E116/1000)*Užs4!L116,0)+(IF(Užs4!G116="PVC-2mm",(Užs4!E116/1000)*Užs4!L116,0)+(IF(Užs4!I116="PVC-2mm",(Užs4!H116/1000)*Užs4!L116,0)+(IF(Užs4!J116="PVC-2mm",(Užs4!H116/1000)*Užs4!L116,0)))))</f>
        <v>0</v>
      </c>
      <c r="Y77" s="92">
        <f>SUM(IF(Užs4!F116="PVC-42/2mm",(Užs4!E116/1000)*Užs4!L116,0)+(IF(Užs4!G116="PVC-42/2mm",(Užs4!E116/1000)*Užs4!L116,0)+(IF(Užs4!I116="PVC-42/2mm",(Užs4!H116/1000)*Užs4!L116,0)+(IF(Užs4!J116="PVC-42/2mm",(Užs4!H116/1000)*Užs4!L116,0)))))</f>
        <v>0</v>
      </c>
      <c r="Z77" s="313">
        <f>SUM(IF(Užs4!F116="BESIULIS-08mm",(Užs4!E116/1000)*Užs4!L116,0)+(IF(Užs4!G116="BESIULIS-08mm",(Užs4!E116/1000)*Užs4!L116,0)+(IF(Užs4!I116="BESIULIS-08mm",(Užs4!H116/1000)*Užs4!L116,0)+(IF(Užs4!J116="BESIULIS-08mm",(Užs4!H116/1000)*Užs4!L116,0)))))</f>
        <v>0</v>
      </c>
      <c r="AA77" s="313">
        <f>SUM(IF(Užs4!F116="BESIULIS-1mm",(Užs4!E116/1000)*Užs4!L116,0)+(IF(Užs4!G116="BESIULIS-1mm",(Užs4!E116/1000)*Užs4!L116,0)+(IF(Užs4!I116="BESIULIS-1mm",(Užs4!H116/1000)*Užs4!L116,0)+(IF(Užs4!J116="BESIULIS-1mm",(Užs4!H116/1000)*Užs4!L116,0)))))</f>
        <v>0</v>
      </c>
      <c r="AB77" s="313">
        <f>SUM(IF(Užs4!F116="BESIULIS-2mm",(Užs4!E116/1000)*Užs4!L116,0)+(IF(Užs4!G116="BESIULIS-2mm",(Užs4!E116/1000)*Užs4!L116,0)+(IF(Užs4!I116="BESIULIS-2mm",(Užs4!H116/1000)*Užs4!L116,0)+(IF(Užs4!J116="BESIULIS-2mm",(Užs4!H116/1000)*Užs4!L116,0)))))</f>
        <v>0</v>
      </c>
      <c r="AC77" s="93">
        <f>SUM(IF(Užs4!F116="KLIEN-PVC-04mm",(Užs4!E116/1000)*Užs4!L116,0)+(IF(Užs4!G116="KLIEN-PVC-04mm",(Užs4!E116/1000)*Užs4!L116,0)+(IF(Užs4!I116="KLIEN-PVC-04mm",(Užs4!H116/1000)*Užs4!L116,0)+(IF(Užs4!J116="KLIEN-PVC-04mm",(Užs4!H116/1000)*Užs4!L116,0)))))</f>
        <v>0</v>
      </c>
      <c r="AD77" s="93">
        <f>SUM(IF(Užs4!F116="KLIEN-PVC-06mm",(Užs4!E116/1000)*Užs4!L116,0)+(IF(Užs4!G116="KLIEN-PVC-06mm",(Užs4!E116/1000)*Užs4!L116,0)+(IF(Užs4!I116="KLIEN-PVC-06mm",(Užs4!H116/1000)*Užs4!L116,0)+(IF(Užs4!J116="KLIEN-PVC-06mm",(Užs4!H116/1000)*Užs4!L116,0)))))</f>
        <v>0</v>
      </c>
      <c r="AE77" s="93">
        <f>SUM(IF(Užs4!F116="KLIEN-PVC-08mm",(Užs4!E116/1000)*Užs4!L116,0)+(IF(Užs4!G116="KLIEN-PVC-08mm",(Užs4!E116/1000)*Užs4!L116,0)+(IF(Užs4!I116="KLIEN-PVC-08mm",(Užs4!H116/1000)*Užs4!L116,0)+(IF(Užs4!J116="KLIEN-PVC-08mm",(Užs4!H116/1000)*Užs4!L116,0)))))</f>
        <v>0</v>
      </c>
      <c r="AF77" s="93">
        <f>SUM(IF(Užs4!F116="KLIEN-PVC-1mm",(Užs4!E116/1000)*Užs4!L116,0)+(IF(Užs4!G116="KLIEN-PVC-1mm",(Užs4!E116/1000)*Užs4!L116,0)+(IF(Užs4!I116="KLIEN-PVC-1mm",(Užs4!H116/1000)*Užs4!L116,0)+(IF(Užs4!J116="KLIEN-PVC-1mm",(Užs4!H116/1000)*Užs4!L116,0)))))</f>
        <v>0</v>
      </c>
      <c r="AG77" s="93">
        <f>SUM(IF(Užs4!F116="KLIEN-PVC-2mm",(Užs4!E116/1000)*Užs4!L116,0)+(IF(Užs4!G116="KLIEN-PVC-2mm",(Užs4!E116/1000)*Užs4!L116,0)+(IF(Užs4!I116="KLIEN-PVC-2mm",(Užs4!H116/1000)*Užs4!L116,0)+(IF(Užs4!J116="KLIEN-PVC-2mm",(Užs4!H116/1000)*Užs4!L116,0)))))</f>
        <v>0</v>
      </c>
      <c r="AH77" s="93">
        <f>SUM(IF(Užs4!F116="KLIEN-PVC-42/2mm",(Užs4!E116/1000)*Užs4!L116,0)+(IF(Užs4!G116="KLIEN-PVC-42/2mm",(Užs4!E116/1000)*Užs4!L116,0)+(IF(Užs4!I116="KLIEN-PVC-42/2mm",(Užs4!H116/1000)*Užs4!L116,0)+(IF(Užs4!J116="KLIEN-PVC-42/2mm",(Užs4!H116/1000)*Užs4!L116,0)))))</f>
        <v>0</v>
      </c>
      <c r="AI77" s="315">
        <f>SUM(IF(Užs4!F116="KLIEN-BESIUL-08mm",(Užs4!E116/1000)*Užs4!L116,0)+(IF(Užs4!G116="KLIEN-BESIUL-08mm",(Užs4!E116/1000)*Užs4!L116,0)+(IF(Užs4!I116="KLIEN-BESIUL-08mm",(Užs4!H116/1000)*Užs4!L116,0)+(IF(Užs4!J116="KLIEN-BESIUL-08mm",(Užs4!H116/1000)*Užs4!L116,0)))))</f>
        <v>0</v>
      </c>
      <c r="AJ77" s="315">
        <f>SUM(IF(Užs4!F116="KLIEN-BESIUL-1mm",(Užs4!E116/1000)*Užs4!L116,0)+(IF(Užs4!G116="KLIEN-BESIUL-1mm",(Užs4!E116/1000)*Užs4!L116,0)+(IF(Užs4!I116="KLIEN-BESIUL-1mm",(Užs4!H116/1000)*Užs4!L116,0)+(IF(Užs4!J116="KLIEN-BESIUL-1mm",(Užs4!H116/1000)*Užs4!L116,0)))))</f>
        <v>0</v>
      </c>
      <c r="AK77" s="315">
        <f>SUM(IF(Užs4!F116="KLIEN-BESIUL-2mm",(Užs4!E116/1000)*Užs4!L116,0)+(IF(Užs4!G116="KLIEN-BESIUL-2mm",(Užs4!E116/1000)*Užs4!L116,0)+(IF(Užs4!I116="KLIEN-BESIUL-2mm",(Užs4!H116/1000)*Užs4!L116,0)+(IF(Užs4!J116="KLIEN-BESIUL-2mm",(Užs4!H116/1000)*Užs4!L116,0)))))</f>
        <v>0</v>
      </c>
      <c r="AL77" s="94">
        <f>SUM(IF(Užs4!F116="NE-PL-PVC-04mm",(Užs4!E116/1000)*Užs4!L116,0)+(IF(Užs4!G116="NE-PL-PVC-04mm",(Užs4!E116/1000)*Užs4!L116,0)+(IF(Užs4!I116="NE-PL-PVC-04mm",(Užs4!H116/1000)*Užs4!L116,0)+(IF(Užs4!J116="NE-PL-PVC-04mm",(Užs4!H116/1000)*Užs4!L116,0)))))</f>
        <v>0</v>
      </c>
      <c r="AM77" s="94">
        <f>SUM(IF(Užs4!F116="NE-PL-PVC-06mm",(Užs4!E116/1000)*Užs4!L116,0)+(IF(Užs4!G116="NE-PL-PVC-06mm",(Užs4!E116/1000)*Užs4!L116,0)+(IF(Užs4!I116="NE-PL-PVC-06mm",(Užs4!H116/1000)*Užs4!L116,0)+(IF(Užs4!J116="NE-PL-PVC-06mm",(Užs4!H116/1000)*Užs4!L116,0)))))</f>
        <v>0</v>
      </c>
      <c r="AN77" s="94">
        <f>SUM(IF(Užs4!F116="NE-PL-PVC-08mm",(Užs4!E116/1000)*Užs4!L116,0)+(IF(Užs4!G116="NE-PL-PVC-08mm",(Užs4!E116/1000)*Užs4!L116,0)+(IF(Užs4!I116="NE-PL-PVC-08mm",(Užs4!H116/1000)*Užs4!L116,0)+(IF(Užs4!J116="NE-PL-PVC-08mm",(Užs4!H116/1000)*Užs4!L116,0)))))</f>
        <v>0</v>
      </c>
      <c r="AO77" s="94">
        <f>SUM(IF(Užs4!F116="NE-PL-PVC-1mm",(Užs4!E116/1000)*Užs4!L116,0)+(IF(Užs4!G116="NE-PL-PVC-1mm",(Užs4!E116/1000)*Užs4!L116,0)+(IF(Užs4!I116="NE-PL-PVC-1mm",(Užs4!H116/1000)*Užs4!L116,0)+(IF(Užs4!J116="NE-PL-PVC-1mm",(Užs4!H116/1000)*Užs4!L116,0)))))</f>
        <v>0</v>
      </c>
      <c r="AP77" s="94">
        <f>SUM(IF(Užs4!F116="NE-PL-PVC-2mm",(Užs4!E116/1000)*Užs4!L116,0)+(IF(Užs4!G116="NE-PL-PVC-2mm",(Užs4!E116/1000)*Užs4!L116,0)+(IF(Užs4!I116="NE-PL-PVC-2mm",(Užs4!H116/1000)*Užs4!L116,0)+(IF(Užs4!J116="NE-PL-PVC-2mm",(Užs4!H116/1000)*Užs4!L116,0)))))</f>
        <v>0</v>
      </c>
      <c r="AQ77" s="94">
        <f>SUM(IF(Užs4!F116="NE-PL-PVC-42/2mm",(Užs4!E116/1000)*Užs4!L116,0)+(IF(Užs4!G116="NE-PL-PVC-42/2mm",(Užs4!E116/1000)*Užs4!L116,0)+(IF(Užs4!I116="NE-PL-PVC-42/2mm",(Užs4!H116/1000)*Užs4!L116,0)+(IF(Užs4!J116="NE-PL-PVC-42/2mm",(Užs4!H116/1000)*Užs4!L116,0)))))</f>
        <v>0</v>
      </c>
      <c r="AR77" s="79"/>
    </row>
    <row r="78" spans="1:44" ht="16.8">
      <c r="A78" s="79"/>
      <c r="B78" s="79"/>
      <c r="C78" s="95"/>
      <c r="D78" s="79"/>
      <c r="E78" s="79"/>
      <c r="F78" s="79"/>
      <c r="G78" s="79"/>
      <c r="H78" s="79"/>
      <c r="I78" s="79"/>
      <c r="J78" s="79"/>
      <c r="K78" s="87">
        <v>77</v>
      </c>
      <c r="L78" s="88">
        <f>Užs4!L117</f>
        <v>0</v>
      </c>
      <c r="M78" s="89">
        <f>(Užs4!E117/1000)*(Užs4!H117/1000)*Užs4!L117</f>
        <v>0</v>
      </c>
      <c r="N78" s="90">
        <f>SUM(IF(Užs4!F117="MEL",(Užs4!E117/1000)*Užs4!L117,0)+(IF(Užs4!G117="MEL",(Užs4!E117/1000)*Užs4!L117,0)+(IF(Užs4!I117="MEL",(Užs4!H117/1000)*Užs4!L117,0)+(IF(Užs4!J117="MEL",(Užs4!H117/1000)*Užs4!L117,0)))))</f>
        <v>0</v>
      </c>
      <c r="O78" s="91">
        <f>SUM(IF(Užs4!F117="MEL-BALTAS",(Užs4!E117/1000)*Užs4!L117,0)+(IF(Užs4!G117="MEL-BALTAS",(Užs4!E117/1000)*Užs4!L117,0)+(IF(Užs4!I117="MEL-BALTAS",(Užs4!H117/1000)*Užs4!L117,0)+(IF(Užs4!J117="MEL-BALTAS",(Užs4!H117/1000)*Užs4!L117,0)))))</f>
        <v>0</v>
      </c>
      <c r="P78" s="91">
        <f>SUM(IF(Užs4!F117="MEL-PILKAS",(Užs4!E117/1000)*Užs4!L117,0)+(IF(Užs4!G117="MEL-PILKAS",(Užs4!E117/1000)*Užs4!L117,0)+(IF(Užs4!I117="MEL-PILKAS",(Užs4!H117/1000)*Užs4!L117,0)+(IF(Užs4!J117="MEL-PILKAS",(Užs4!H117/1000)*Užs4!L117,0)))))</f>
        <v>0</v>
      </c>
      <c r="Q78" s="91">
        <f>SUM(IF(Užs4!F117="MEL-KLIENTO",(Užs4!E117/1000)*Užs4!L117,0)+(IF(Užs4!G117="MEL-KLIENTO",(Užs4!E117/1000)*Užs4!L117,0)+(IF(Užs4!I117="MEL-KLIENTO",(Užs4!H117/1000)*Užs4!L117,0)+(IF(Užs4!J117="MEL-KLIENTO",(Užs4!H117/1000)*Užs4!L117,0)))))</f>
        <v>0</v>
      </c>
      <c r="R78" s="91">
        <f>SUM(IF(Užs4!F117="MEL-NE-PL",(Užs4!E117/1000)*Užs4!L117,0)+(IF(Užs4!G117="MEL-NE-PL",(Užs4!E117/1000)*Užs4!L117,0)+(IF(Užs4!I117="MEL-NE-PL",(Užs4!H117/1000)*Užs4!L117,0)+(IF(Užs4!J117="MEL-NE-PL",(Užs4!H117/1000)*Užs4!L117,0)))))</f>
        <v>0</v>
      </c>
      <c r="S78" s="91">
        <f>SUM(IF(Užs4!F117="MEL-40mm",(Užs4!E117/1000)*Užs4!L117,0)+(IF(Užs4!G117="MEL-40mm",(Užs4!E117/1000)*Užs4!L117,0)+(IF(Užs4!I117="MEL-40mm",(Užs4!H117/1000)*Užs4!L117,0)+(IF(Užs4!J117="MEL-40mm",(Užs4!H117/1000)*Užs4!L117,0)))))</f>
        <v>0</v>
      </c>
      <c r="T78" s="92">
        <f>SUM(IF(Užs4!F117="PVC-04mm",(Užs4!E117/1000)*Užs4!L117,0)+(IF(Užs4!G117="PVC-04mm",(Užs4!E117/1000)*Užs4!L117,0)+(IF(Užs4!I117="PVC-04mm",(Užs4!H117/1000)*Užs4!L117,0)+(IF(Užs4!J117="PVC-04mm",(Užs4!H117/1000)*Užs4!L117,0)))))</f>
        <v>0</v>
      </c>
      <c r="U78" s="92">
        <f>SUM(IF(Užs4!F117="PVC-06mm",(Užs4!E117/1000)*Užs4!L117,0)+(IF(Užs4!G117="PVC-06mm",(Užs4!E117/1000)*Užs4!L117,0)+(IF(Užs4!I117="PVC-06mm",(Užs4!H117/1000)*Užs4!L117,0)+(IF(Užs4!J117="PVC-06mm",(Užs4!H117/1000)*Užs4!L117,0)))))</f>
        <v>0</v>
      </c>
      <c r="V78" s="92">
        <f>SUM(IF(Užs4!F117="PVC-08mm",(Užs4!E117/1000)*Užs4!L117,0)+(IF(Užs4!G117="PVC-08mm",(Užs4!E117/1000)*Užs4!L117,0)+(IF(Užs4!I117="PVC-08mm",(Užs4!H117/1000)*Užs4!L117,0)+(IF(Užs4!J117="PVC-08mm",(Užs4!H117/1000)*Užs4!L117,0)))))</f>
        <v>0</v>
      </c>
      <c r="W78" s="92">
        <f>SUM(IF(Užs4!F117="PVC-1mm",(Užs4!E117/1000)*Užs4!L117,0)+(IF(Užs4!G117="PVC-1mm",(Užs4!E117/1000)*Užs4!L117,0)+(IF(Užs4!I117="PVC-1mm",(Užs4!H117/1000)*Užs4!L117,0)+(IF(Užs4!J117="PVC-1mm",(Užs4!H117/1000)*Užs4!L117,0)))))</f>
        <v>0</v>
      </c>
      <c r="X78" s="92">
        <f>SUM(IF(Užs4!F117="PVC-2mm",(Užs4!E117/1000)*Užs4!L117,0)+(IF(Užs4!G117="PVC-2mm",(Užs4!E117/1000)*Užs4!L117,0)+(IF(Užs4!I117="PVC-2mm",(Užs4!H117/1000)*Užs4!L117,0)+(IF(Užs4!J117="PVC-2mm",(Užs4!H117/1000)*Užs4!L117,0)))))</f>
        <v>0</v>
      </c>
      <c r="Y78" s="92">
        <f>SUM(IF(Užs4!F117="PVC-42/2mm",(Užs4!E117/1000)*Užs4!L117,0)+(IF(Užs4!G117="PVC-42/2mm",(Užs4!E117/1000)*Užs4!L117,0)+(IF(Užs4!I117="PVC-42/2mm",(Užs4!H117/1000)*Užs4!L117,0)+(IF(Užs4!J117="PVC-42/2mm",(Užs4!H117/1000)*Užs4!L117,0)))))</f>
        <v>0</v>
      </c>
      <c r="Z78" s="313">
        <f>SUM(IF(Užs4!F117="BESIULIS-08mm",(Užs4!E117/1000)*Užs4!L117,0)+(IF(Užs4!G117="BESIULIS-08mm",(Užs4!E117/1000)*Užs4!L117,0)+(IF(Užs4!I117="BESIULIS-08mm",(Užs4!H117/1000)*Užs4!L117,0)+(IF(Užs4!J117="BESIULIS-08mm",(Užs4!H117/1000)*Užs4!L117,0)))))</f>
        <v>0</v>
      </c>
      <c r="AA78" s="313">
        <f>SUM(IF(Užs4!F117="BESIULIS-1mm",(Užs4!E117/1000)*Užs4!L117,0)+(IF(Užs4!G117="BESIULIS-1mm",(Užs4!E117/1000)*Užs4!L117,0)+(IF(Užs4!I117="BESIULIS-1mm",(Užs4!H117/1000)*Užs4!L117,0)+(IF(Užs4!J117="BESIULIS-1mm",(Užs4!H117/1000)*Užs4!L117,0)))))</f>
        <v>0</v>
      </c>
      <c r="AB78" s="313">
        <f>SUM(IF(Užs4!F117="BESIULIS-2mm",(Užs4!E117/1000)*Užs4!L117,0)+(IF(Užs4!G117="BESIULIS-2mm",(Užs4!E117/1000)*Užs4!L117,0)+(IF(Užs4!I117="BESIULIS-2mm",(Užs4!H117/1000)*Užs4!L117,0)+(IF(Užs4!J117="BESIULIS-2mm",(Užs4!H117/1000)*Užs4!L117,0)))))</f>
        <v>0</v>
      </c>
      <c r="AC78" s="93">
        <f>SUM(IF(Užs4!F117="KLIEN-PVC-04mm",(Užs4!E117/1000)*Užs4!L117,0)+(IF(Užs4!G117="KLIEN-PVC-04mm",(Užs4!E117/1000)*Užs4!L117,0)+(IF(Užs4!I117="KLIEN-PVC-04mm",(Užs4!H117/1000)*Užs4!L117,0)+(IF(Užs4!J117="KLIEN-PVC-04mm",(Užs4!H117/1000)*Užs4!L117,0)))))</f>
        <v>0</v>
      </c>
      <c r="AD78" s="93">
        <f>SUM(IF(Užs4!F117="KLIEN-PVC-06mm",(Užs4!E117/1000)*Užs4!L117,0)+(IF(Užs4!G117="KLIEN-PVC-06mm",(Užs4!E117/1000)*Užs4!L117,0)+(IF(Užs4!I117="KLIEN-PVC-06mm",(Užs4!H117/1000)*Užs4!L117,0)+(IF(Užs4!J117="KLIEN-PVC-06mm",(Užs4!H117/1000)*Užs4!L117,0)))))</f>
        <v>0</v>
      </c>
      <c r="AE78" s="93">
        <f>SUM(IF(Užs4!F117="KLIEN-PVC-08mm",(Užs4!E117/1000)*Užs4!L117,0)+(IF(Užs4!G117="KLIEN-PVC-08mm",(Užs4!E117/1000)*Užs4!L117,0)+(IF(Užs4!I117="KLIEN-PVC-08mm",(Užs4!H117/1000)*Užs4!L117,0)+(IF(Užs4!J117="KLIEN-PVC-08mm",(Užs4!H117/1000)*Užs4!L117,0)))))</f>
        <v>0</v>
      </c>
      <c r="AF78" s="93">
        <f>SUM(IF(Užs4!F117="KLIEN-PVC-1mm",(Užs4!E117/1000)*Užs4!L117,0)+(IF(Užs4!G117="KLIEN-PVC-1mm",(Užs4!E117/1000)*Užs4!L117,0)+(IF(Užs4!I117="KLIEN-PVC-1mm",(Užs4!H117/1000)*Užs4!L117,0)+(IF(Užs4!J117="KLIEN-PVC-1mm",(Užs4!H117/1000)*Užs4!L117,0)))))</f>
        <v>0</v>
      </c>
      <c r="AG78" s="93">
        <f>SUM(IF(Užs4!F117="KLIEN-PVC-2mm",(Užs4!E117/1000)*Užs4!L117,0)+(IF(Užs4!G117="KLIEN-PVC-2mm",(Užs4!E117/1000)*Užs4!L117,0)+(IF(Užs4!I117="KLIEN-PVC-2mm",(Užs4!H117/1000)*Užs4!L117,0)+(IF(Užs4!J117="KLIEN-PVC-2mm",(Užs4!H117/1000)*Užs4!L117,0)))))</f>
        <v>0</v>
      </c>
      <c r="AH78" s="93">
        <f>SUM(IF(Užs4!F117="KLIEN-PVC-42/2mm",(Užs4!E117/1000)*Užs4!L117,0)+(IF(Užs4!G117="KLIEN-PVC-42/2mm",(Užs4!E117/1000)*Užs4!L117,0)+(IF(Užs4!I117="KLIEN-PVC-42/2mm",(Užs4!H117/1000)*Užs4!L117,0)+(IF(Užs4!J117="KLIEN-PVC-42/2mm",(Užs4!H117/1000)*Užs4!L117,0)))))</f>
        <v>0</v>
      </c>
      <c r="AI78" s="315">
        <f>SUM(IF(Užs4!F117="KLIEN-BESIUL-08mm",(Užs4!E117/1000)*Užs4!L117,0)+(IF(Užs4!G117="KLIEN-BESIUL-08mm",(Užs4!E117/1000)*Užs4!L117,0)+(IF(Užs4!I117="KLIEN-BESIUL-08mm",(Užs4!H117/1000)*Užs4!L117,0)+(IF(Užs4!J117="KLIEN-BESIUL-08mm",(Užs4!H117/1000)*Užs4!L117,0)))))</f>
        <v>0</v>
      </c>
      <c r="AJ78" s="315">
        <f>SUM(IF(Užs4!F117="KLIEN-BESIUL-1mm",(Užs4!E117/1000)*Užs4!L117,0)+(IF(Užs4!G117="KLIEN-BESIUL-1mm",(Užs4!E117/1000)*Užs4!L117,0)+(IF(Užs4!I117="KLIEN-BESIUL-1mm",(Užs4!H117/1000)*Užs4!L117,0)+(IF(Užs4!J117="KLIEN-BESIUL-1mm",(Užs4!H117/1000)*Užs4!L117,0)))))</f>
        <v>0</v>
      </c>
      <c r="AK78" s="315">
        <f>SUM(IF(Užs4!F117="KLIEN-BESIUL-2mm",(Užs4!E117/1000)*Užs4!L117,0)+(IF(Užs4!G117="KLIEN-BESIUL-2mm",(Užs4!E117/1000)*Užs4!L117,0)+(IF(Užs4!I117="KLIEN-BESIUL-2mm",(Užs4!H117/1000)*Užs4!L117,0)+(IF(Užs4!J117="KLIEN-BESIUL-2mm",(Užs4!H117/1000)*Užs4!L117,0)))))</f>
        <v>0</v>
      </c>
      <c r="AL78" s="94">
        <f>SUM(IF(Užs4!F117="NE-PL-PVC-04mm",(Užs4!E117/1000)*Užs4!L117,0)+(IF(Užs4!G117="NE-PL-PVC-04mm",(Užs4!E117/1000)*Užs4!L117,0)+(IF(Užs4!I117="NE-PL-PVC-04mm",(Užs4!H117/1000)*Užs4!L117,0)+(IF(Užs4!J117="NE-PL-PVC-04mm",(Užs4!H117/1000)*Užs4!L117,0)))))</f>
        <v>0</v>
      </c>
      <c r="AM78" s="94">
        <f>SUM(IF(Užs4!F117="NE-PL-PVC-06mm",(Užs4!E117/1000)*Užs4!L117,0)+(IF(Užs4!G117="NE-PL-PVC-06mm",(Užs4!E117/1000)*Užs4!L117,0)+(IF(Užs4!I117="NE-PL-PVC-06mm",(Užs4!H117/1000)*Užs4!L117,0)+(IF(Užs4!J117="NE-PL-PVC-06mm",(Užs4!H117/1000)*Užs4!L117,0)))))</f>
        <v>0</v>
      </c>
      <c r="AN78" s="94">
        <f>SUM(IF(Užs4!F117="NE-PL-PVC-08mm",(Užs4!E117/1000)*Užs4!L117,0)+(IF(Užs4!G117="NE-PL-PVC-08mm",(Užs4!E117/1000)*Užs4!L117,0)+(IF(Užs4!I117="NE-PL-PVC-08mm",(Užs4!H117/1000)*Užs4!L117,0)+(IF(Užs4!J117="NE-PL-PVC-08mm",(Užs4!H117/1000)*Užs4!L117,0)))))</f>
        <v>0</v>
      </c>
      <c r="AO78" s="94">
        <f>SUM(IF(Užs4!F117="NE-PL-PVC-1mm",(Užs4!E117/1000)*Užs4!L117,0)+(IF(Užs4!G117="NE-PL-PVC-1mm",(Užs4!E117/1000)*Užs4!L117,0)+(IF(Užs4!I117="NE-PL-PVC-1mm",(Užs4!H117/1000)*Užs4!L117,0)+(IF(Užs4!J117="NE-PL-PVC-1mm",(Užs4!H117/1000)*Užs4!L117,0)))))</f>
        <v>0</v>
      </c>
      <c r="AP78" s="94">
        <f>SUM(IF(Užs4!F117="NE-PL-PVC-2mm",(Užs4!E117/1000)*Užs4!L117,0)+(IF(Užs4!G117="NE-PL-PVC-2mm",(Užs4!E117/1000)*Užs4!L117,0)+(IF(Užs4!I117="NE-PL-PVC-2mm",(Užs4!H117/1000)*Užs4!L117,0)+(IF(Užs4!J117="NE-PL-PVC-2mm",(Užs4!H117/1000)*Užs4!L117,0)))))</f>
        <v>0</v>
      </c>
      <c r="AQ78" s="94">
        <f>SUM(IF(Užs4!F117="NE-PL-PVC-42/2mm",(Užs4!E117/1000)*Užs4!L117,0)+(IF(Užs4!G117="NE-PL-PVC-42/2mm",(Užs4!E117/1000)*Užs4!L117,0)+(IF(Užs4!I117="NE-PL-PVC-42/2mm",(Užs4!H117/1000)*Užs4!L117,0)+(IF(Užs4!J117="NE-PL-PVC-42/2mm",(Užs4!H117/1000)*Užs4!L117,0)))))</f>
        <v>0</v>
      </c>
      <c r="AR78" s="79"/>
    </row>
    <row r="79" spans="1:44" ht="16.8">
      <c r="A79" s="79"/>
      <c r="B79" s="79"/>
      <c r="C79" s="95"/>
      <c r="D79" s="79"/>
      <c r="E79" s="79"/>
      <c r="F79" s="79"/>
      <c r="G79" s="79"/>
      <c r="H79" s="79"/>
      <c r="I79" s="79"/>
      <c r="J79" s="79"/>
      <c r="K79" s="87">
        <v>78</v>
      </c>
      <c r="L79" s="88">
        <f>Užs4!L118</f>
        <v>0</v>
      </c>
      <c r="M79" s="89">
        <f>(Užs4!E118/1000)*(Užs4!H118/1000)*Užs4!L118</f>
        <v>0</v>
      </c>
      <c r="N79" s="90">
        <f>SUM(IF(Užs4!F118="MEL",(Užs4!E118/1000)*Užs4!L118,0)+(IF(Užs4!G118="MEL",(Užs4!E118/1000)*Užs4!L118,0)+(IF(Užs4!I118="MEL",(Užs4!H118/1000)*Užs4!L118,0)+(IF(Užs4!J118="MEL",(Užs4!H118/1000)*Užs4!L118,0)))))</f>
        <v>0</v>
      </c>
      <c r="O79" s="91">
        <f>SUM(IF(Užs4!F118="MEL-BALTAS",(Užs4!E118/1000)*Užs4!L118,0)+(IF(Užs4!G118="MEL-BALTAS",(Užs4!E118/1000)*Užs4!L118,0)+(IF(Užs4!I118="MEL-BALTAS",(Užs4!H118/1000)*Užs4!L118,0)+(IF(Užs4!J118="MEL-BALTAS",(Užs4!H118/1000)*Užs4!L118,0)))))</f>
        <v>0</v>
      </c>
      <c r="P79" s="91">
        <f>SUM(IF(Užs4!F118="MEL-PILKAS",(Užs4!E118/1000)*Užs4!L118,0)+(IF(Užs4!G118="MEL-PILKAS",(Užs4!E118/1000)*Užs4!L118,0)+(IF(Užs4!I118="MEL-PILKAS",(Užs4!H118/1000)*Užs4!L118,0)+(IF(Užs4!J118="MEL-PILKAS",(Užs4!H118/1000)*Užs4!L118,0)))))</f>
        <v>0</v>
      </c>
      <c r="Q79" s="91">
        <f>SUM(IF(Užs4!F118="MEL-KLIENTO",(Užs4!E118/1000)*Užs4!L118,0)+(IF(Užs4!G118="MEL-KLIENTO",(Užs4!E118/1000)*Užs4!L118,0)+(IF(Užs4!I118="MEL-KLIENTO",(Užs4!H118/1000)*Užs4!L118,0)+(IF(Užs4!J118="MEL-KLIENTO",(Užs4!H118/1000)*Užs4!L118,0)))))</f>
        <v>0</v>
      </c>
      <c r="R79" s="91">
        <f>SUM(IF(Užs4!F118="MEL-NE-PL",(Užs4!E118/1000)*Užs4!L118,0)+(IF(Užs4!G118="MEL-NE-PL",(Užs4!E118/1000)*Užs4!L118,0)+(IF(Užs4!I118="MEL-NE-PL",(Užs4!H118/1000)*Užs4!L118,0)+(IF(Užs4!J118="MEL-NE-PL",(Užs4!H118/1000)*Užs4!L118,0)))))</f>
        <v>0</v>
      </c>
      <c r="S79" s="91">
        <f>SUM(IF(Užs4!F118="MEL-40mm",(Užs4!E118/1000)*Užs4!L118,0)+(IF(Užs4!G118="MEL-40mm",(Užs4!E118/1000)*Užs4!L118,0)+(IF(Užs4!I118="MEL-40mm",(Užs4!H118/1000)*Užs4!L118,0)+(IF(Užs4!J118="MEL-40mm",(Užs4!H118/1000)*Užs4!L118,0)))))</f>
        <v>0</v>
      </c>
      <c r="T79" s="92">
        <f>SUM(IF(Užs4!F118="PVC-04mm",(Užs4!E118/1000)*Užs4!L118,0)+(IF(Užs4!G118="PVC-04mm",(Užs4!E118/1000)*Užs4!L118,0)+(IF(Užs4!I118="PVC-04mm",(Užs4!H118/1000)*Užs4!L118,0)+(IF(Užs4!J118="PVC-04mm",(Užs4!H118/1000)*Užs4!L118,0)))))</f>
        <v>0</v>
      </c>
      <c r="U79" s="92">
        <f>SUM(IF(Užs4!F118="PVC-06mm",(Užs4!E118/1000)*Užs4!L118,0)+(IF(Užs4!G118="PVC-06mm",(Užs4!E118/1000)*Užs4!L118,0)+(IF(Užs4!I118="PVC-06mm",(Užs4!H118/1000)*Užs4!L118,0)+(IF(Užs4!J118="PVC-06mm",(Užs4!H118/1000)*Užs4!L118,0)))))</f>
        <v>0</v>
      </c>
      <c r="V79" s="92">
        <f>SUM(IF(Užs4!F118="PVC-08mm",(Užs4!E118/1000)*Užs4!L118,0)+(IF(Užs4!G118="PVC-08mm",(Užs4!E118/1000)*Užs4!L118,0)+(IF(Užs4!I118="PVC-08mm",(Užs4!H118/1000)*Užs4!L118,0)+(IF(Užs4!J118="PVC-08mm",(Užs4!H118/1000)*Užs4!L118,0)))))</f>
        <v>0</v>
      </c>
      <c r="W79" s="92">
        <f>SUM(IF(Užs4!F118="PVC-1mm",(Užs4!E118/1000)*Užs4!L118,0)+(IF(Užs4!G118="PVC-1mm",(Užs4!E118/1000)*Užs4!L118,0)+(IF(Užs4!I118="PVC-1mm",(Užs4!H118/1000)*Užs4!L118,0)+(IF(Užs4!J118="PVC-1mm",(Užs4!H118/1000)*Užs4!L118,0)))))</f>
        <v>0</v>
      </c>
      <c r="X79" s="92">
        <f>SUM(IF(Užs4!F118="PVC-2mm",(Užs4!E118/1000)*Užs4!L118,0)+(IF(Užs4!G118="PVC-2mm",(Užs4!E118/1000)*Užs4!L118,0)+(IF(Užs4!I118="PVC-2mm",(Užs4!H118/1000)*Užs4!L118,0)+(IF(Užs4!J118="PVC-2mm",(Užs4!H118/1000)*Užs4!L118,0)))))</f>
        <v>0</v>
      </c>
      <c r="Y79" s="92">
        <f>SUM(IF(Užs4!F118="PVC-42/2mm",(Užs4!E118/1000)*Užs4!L118,0)+(IF(Užs4!G118="PVC-42/2mm",(Užs4!E118/1000)*Užs4!L118,0)+(IF(Užs4!I118="PVC-42/2mm",(Užs4!H118/1000)*Užs4!L118,0)+(IF(Užs4!J118="PVC-42/2mm",(Užs4!H118/1000)*Užs4!L118,0)))))</f>
        <v>0</v>
      </c>
      <c r="Z79" s="313">
        <f>SUM(IF(Užs4!F118="BESIULIS-08mm",(Užs4!E118/1000)*Užs4!L118,0)+(IF(Užs4!G118="BESIULIS-08mm",(Užs4!E118/1000)*Užs4!L118,0)+(IF(Užs4!I118="BESIULIS-08mm",(Užs4!H118/1000)*Užs4!L118,0)+(IF(Užs4!J118="BESIULIS-08mm",(Užs4!H118/1000)*Užs4!L118,0)))))</f>
        <v>0</v>
      </c>
      <c r="AA79" s="313">
        <f>SUM(IF(Užs4!F118="BESIULIS-1mm",(Užs4!E118/1000)*Užs4!L118,0)+(IF(Užs4!G118="BESIULIS-1mm",(Užs4!E118/1000)*Užs4!L118,0)+(IF(Užs4!I118="BESIULIS-1mm",(Užs4!H118/1000)*Užs4!L118,0)+(IF(Užs4!J118="BESIULIS-1mm",(Užs4!H118/1000)*Užs4!L118,0)))))</f>
        <v>0</v>
      </c>
      <c r="AB79" s="313">
        <f>SUM(IF(Užs4!F118="BESIULIS-2mm",(Užs4!E118/1000)*Užs4!L118,0)+(IF(Užs4!G118="BESIULIS-2mm",(Užs4!E118/1000)*Užs4!L118,0)+(IF(Užs4!I118="BESIULIS-2mm",(Užs4!H118/1000)*Užs4!L118,0)+(IF(Užs4!J118="BESIULIS-2mm",(Užs4!H118/1000)*Užs4!L118,0)))))</f>
        <v>0</v>
      </c>
      <c r="AC79" s="93">
        <f>SUM(IF(Užs4!F118="KLIEN-PVC-04mm",(Užs4!E118/1000)*Užs4!L118,0)+(IF(Užs4!G118="KLIEN-PVC-04mm",(Užs4!E118/1000)*Užs4!L118,0)+(IF(Užs4!I118="KLIEN-PVC-04mm",(Užs4!H118/1000)*Užs4!L118,0)+(IF(Užs4!J118="KLIEN-PVC-04mm",(Užs4!H118/1000)*Užs4!L118,0)))))</f>
        <v>0</v>
      </c>
      <c r="AD79" s="93">
        <f>SUM(IF(Užs4!F118="KLIEN-PVC-06mm",(Užs4!E118/1000)*Užs4!L118,0)+(IF(Užs4!G118="KLIEN-PVC-06mm",(Užs4!E118/1000)*Užs4!L118,0)+(IF(Užs4!I118="KLIEN-PVC-06mm",(Užs4!H118/1000)*Užs4!L118,0)+(IF(Užs4!J118="KLIEN-PVC-06mm",(Užs4!H118/1000)*Užs4!L118,0)))))</f>
        <v>0</v>
      </c>
      <c r="AE79" s="93">
        <f>SUM(IF(Užs4!F118="KLIEN-PVC-08mm",(Užs4!E118/1000)*Užs4!L118,0)+(IF(Užs4!G118="KLIEN-PVC-08mm",(Užs4!E118/1000)*Užs4!L118,0)+(IF(Užs4!I118="KLIEN-PVC-08mm",(Užs4!H118/1000)*Užs4!L118,0)+(IF(Užs4!J118="KLIEN-PVC-08mm",(Užs4!H118/1000)*Užs4!L118,0)))))</f>
        <v>0</v>
      </c>
      <c r="AF79" s="93">
        <f>SUM(IF(Užs4!F118="KLIEN-PVC-1mm",(Užs4!E118/1000)*Užs4!L118,0)+(IF(Užs4!G118="KLIEN-PVC-1mm",(Užs4!E118/1000)*Užs4!L118,0)+(IF(Užs4!I118="KLIEN-PVC-1mm",(Užs4!H118/1000)*Užs4!L118,0)+(IF(Užs4!J118="KLIEN-PVC-1mm",(Užs4!H118/1000)*Užs4!L118,0)))))</f>
        <v>0</v>
      </c>
      <c r="AG79" s="93">
        <f>SUM(IF(Užs4!F118="KLIEN-PVC-2mm",(Užs4!E118/1000)*Užs4!L118,0)+(IF(Užs4!G118="KLIEN-PVC-2mm",(Užs4!E118/1000)*Užs4!L118,0)+(IF(Užs4!I118="KLIEN-PVC-2mm",(Užs4!H118/1000)*Užs4!L118,0)+(IF(Užs4!J118="KLIEN-PVC-2mm",(Užs4!H118/1000)*Užs4!L118,0)))))</f>
        <v>0</v>
      </c>
      <c r="AH79" s="93">
        <f>SUM(IF(Užs4!F118="KLIEN-PVC-42/2mm",(Užs4!E118/1000)*Užs4!L118,0)+(IF(Užs4!G118="KLIEN-PVC-42/2mm",(Užs4!E118/1000)*Užs4!L118,0)+(IF(Užs4!I118="KLIEN-PVC-42/2mm",(Užs4!H118/1000)*Užs4!L118,0)+(IF(Užs4!J118="KLIEN-PVC-42/2mm",(Užs4!H118/1000)*Užs4!L118,0)))))</f>
        <v>0</v>
      </c>
      <c r="AI79" s="315">
        <f>SUM(IF(Užs4!F118="KLIEN-BESIUL-08mm",(Užs4!E118/1000)*Užs4!L118,0)+(IF(Užs4!G118="KLIEN-BESIUL-08mm",(Užs4!E118/1000)*Užs4!L118,0)+(IF(Užs4!I118="KLIEN-BESIUL-08mm",(Užs4!H118/1000)*Užs4!L118,0)+(IF(Užs4!J118="KLIEN-BESIUL-08mm",(Užs4!H118/1000)*Užs4!L118,0)))))</f>
        <v>0</v>
      </c>
      <c r="AJ79" s="315">
        <f>SUM(IF(Užs4!F118="KLIEN-BESIUL-1mm",(Užs4!E118/1000)*Užs4!L118,0)+(IF(Užs4!G118="KLIEN-BESIUL-1mm",(Užs4!E118/1000)*Užs4!L118,0)+(IF(Užs4!I118="KLIEN-BESIUL-1mm",(Užs4!H118/1000)*Užs4!L118,0)+(IF(Užs4!J118="KLIEN-BESIUL-1mm",(Užs4!H118/1000)*Užs4!L118,0)))))</f>
        <v>0</v>
      </c>
      <c r="AK79" s="315">
        <f>SUM(IF(Užs4!F118="KLIEN-BESIUL-2mm",(Užs4!E118/1000)*Užs4!L118,0)+(IF(Užs4!G118="KLIEN-BESIUL-2mm",(Užs4!E118/1000)*Užs4!L118,0)+(IF(Užs4!I118="KLIEN-BESIUL-2mm",(Užs4!H118/1000)*Užs4!L118,0)+(IF(Užs4!J118="KLIEN-BESIUL-2mm",(Užs4!H118/1000)*Užs4!L118,0)))))</f>
        <v>0</v>
      </c>
      <c r="AL79" s="94">
        <f>SUM(IF(Užs4!F118="NE-PL-PVC-04mm",(Užs4!E118/1000)*Užs4!L118,0)+(IF(Užs4!G118="NE-PL-PVC-04mm",(Užs4!E118/1000)*Užs4!L118,0)+(IF(Užs4!I118="NE-PL-PVC-04mm",(Užs4!H118/1000)*Užs4!L118,0)+(IF(Užs4!J118="NE-PL-PVC-04mm",(Užs4!H118/1000)*Užs4!L118,0)))))</f>
        <v>0</v>
      </c>
      <c r="AM79" s="94">
        <f>SUM(IF(Užs4!F118="NE-PL-PVC-06mm",(Užs4!E118/1000)*Užs4!L118,0)+(IF(Užs4!G118="NE-PL-PVC-06mm",(Užs4!E118/1000)*Užs4!L118,0)+(IF(Užs4!I118="NE-PL-PVC-06mm",(Užs4!H118/1000)*Užs4!L118,0)+(IF(Užs4!J118="NE-PL-PVC-06mm",(Užs4!H118/1000)*Užs4!L118,0)))))</f>
        <v>0</v>
      </c>
      <c r="AN79" s="94">
        <f>SUM(IF(Užs4!F118="NE-PL-PVC-08mm",(Užs4!E118/1000)*Užs4!L118,0)+(IF(Užs4!G118="NE-PL-PVC-08mm",(Užs4!E118/1000)*Užs4!L118,0)+(IF(Užs4!I118="NE-PL-PVC-08mm",(Užs4!H118/1000)*Užs4!L118,0)+(IF(Užs4!J118="NE-PL-PVC-08mm",(Užs4!H118/1000)*Užs4!L118,0)))))</f>
        <v>0</v>
      </c>
      <c r="AO79" s="94">
        <f>SUM(IF(Užs4!F118="NE-PL-PVC-1mm",(Užs4!E118/1000)*Užs4!L118,0)+(IF(Užs4!G118="NE-PL-PVC-1mm",(Užs4!E118/1000)*Užs4!L118,0)+(IF(Užs4!I118="NE-PL-PVC-1mm",(Užs4!H118/1000)*Užs4!L118,0)+(IF(Užs4!J118="NE-PL-PVC-1mm",(Užs4!H118/1000)*Užs4!L118,0)))))</f>
        <v>0</v>
      </c>
      <c r="AP79" s="94">
        <f>SUM(IF(Užs4!F118="NE-PL-PVC-2mm",(Užs4!E118/1000)*Užs4!L118,0)+(IF(Užs4!G118="NE-PL-PVC-2mm",(Užs4!E118/1000)*Užs4!L118,0)+(IF(Užs4!I118="NE-PL-PVC-2mm",(Užs4!H118/1000)*Užs4!L118,0)+(IF(Užs4!J118="NE-PL-PVC-2mm",(Užs4!H118/1000)*Užs4!L118,0)))))</f>
        <v>0</v>
      </c>
      <c r="AQ79" s="94">
        <f>SUM(IF(Užs4!F118="NE-PL-PVC-42/2mm",(Užs4!E118/1000)*Užs4!L118,0)+(IF(Užs4!G118="NE-PL-PVC-42/2mm",(Užs4!E118/1000)*Užs4!L118,0)+(IF(Užs4!I118="NE-PL-PVC-42/2mm",(Užs4!H118/1000)*Užs4!L118,0)+(IF(Užs4!J118="NE-PL-PVC-42/2mm",(Užs4!H118/1000)*Užs4!L118,0)))))</f>
        <v>0</v>
      </c>
      <c r="AR79" s="79"/>
    </row>
    <row r="80" spans="1:44" ht="16.8">
      <c r="A80" s="79"/>
      <c r="B80" s="79"/>
      <c r="C80" s="95"/>
      <c r="D80" s="79"/>
      <c r="E80" s="79"/>
      <c r="F80" s="79"/>
      <c r="G80" s="79"/>
      <c r="H80" s="79"/>
      <c r="I80" s="79"/>
      <c r="J80" s="79"/>
      <c r="K80" s="87">
        <v>79</v>
      </c>
      <c r="L80" s="88">
        <f>Užs4!L119</f>
        <v>0</v>
      </c>
      <c r="M80" s="89">
        <f>(Užs4!E119/1000)*(Užs4!H119/1000)*Užs4!L119</f>
        <v>0</v>
      </c>
      <c r="N80" s="90">
        <f>SUM(IF(Užs4!F119="MEL",(Užs4!E119/1000)*Užs4!L119,0)+(IF(Užs4!G119="MEL",(Užs4!E119/1000)*Užs4!L119,0)+(IF(Užs4!I119="MEL",(Užs4!H119/1000)*Užs4!L119,0)+(IF(Užs4!J119="MEL",(Užs4!H119/1000)*Užs4!L119,0)))))</f>
        <v>0</v>
      </c>
      <c r="O80" s="91">
        <f>SUM(IF(Užs4!F119="MEL-BALTAS",(Užs4!E119/1000)*Užs4!L119,0)+(IF(Užs4!G119="MEL-BALTAS",(Užs4!E119/1000)*Užs4!L119,0)+(IF(Užs4!I119="MEL-BALTAS",(Užs4!H119/1000)*Užs4!L119,0)+(IF(Užs4!J119="MEL-BALTAS",(Užs4!H119/1000)*Užs4!L119,0)))))</f>
        <v>0</v>
      </c>
      <c r="P80" s="91">
        <f>SUM(IF(Užs4!F119="MEL-PILKAS",(Užs4!E119/1000)*Užs4!L119,0)+(IF(Užs4!G119="MEL-PILKAS",(Užs4!E119/1000)*Užs4!L119,0)+(IF(Užs4!I119="MEL-PILKAS",(Užs4!H119/1000)*Užs4!L119,0)+(IF(Užs4!J119="MEL-PILKAS",(Užs4!H119/1000)*Užs4!L119,0)))))</f>
        <v>0</v>
      </c>
      <c r="Q80" s="91">
        <f>SUM(IF(Užs4!F119="MEL-KLIENTO",(Užs4!E119/1000)*Užs4!L119,0)+(IF(Užs4!G119="MEL-KLIENTO",(Užs4!E119/1000)*Užs4!L119,0)+(IF(Užs4!I119="MEL-KLIENTO",(Užs4!H119/1000)*Užs4!L119,0)+(IF(Užs4!J119="MEL-KLIENTO",(Užs4!H119/1000)*Užs4!L119,0)))))</f>
        <v>0</v>
      </c>
      <c r="R80" s="91">
        <f>SUM(IF(Užs4!F119="MEL-NE-PL",(Užs4!E119/1000)*Užs4!L119,0)+(IF(Užs4!G119="MEL-NE-PL",(Užs4!E119/1000)*Užs4!L119,0)+(IF(Užs4!I119="MEL-NE-PL",(Užs4!H119/1000)*Užs4!L119,0)+(IF(Užs4!J119="MEL-NE-PL",(Užs4!H119/1000)*Užs4!L119,0)))))</f>
        <v>0</v>
      </c>
      <c r="S80" s="91">
        <f>SUM(IF(Užs4!F119="MEL-40mm",(Užs4!E119/1000)*Užs4!L119,0)+(IF(Užs4!G119="MEL-40mm",(Užs4!E119/1000)*Užs4!L119,0)+(IF(Užs4!I119="MEL-40mm",(Užs4!H119/1000)*Užs4!L119,0)+(IF(Užs4!J119="MEL-40mm",(Užs4!H119/1000)*Užs4!L119,0)))))</f>
        <v>0</v>
      </c>
      <c r="T80" s="92">
        <f>SUM(IF(Užs4!F119="PVC-04mm",(Užs4!E119/1000)*Užs4!L119,0)+(IF(Užs4!G119="PVC-04mm",(Užs4!E119/1000)*Užs4!L119,0)+(IF(Užs4!I119="PVC-04mm",(Užs4!H119/1000)*Užs4!L119,0)+(IF(Užs4!J119="PVC-04mm",(Užs4!H119/1000)*Užs4!L119,0)))))</f>
        <v>0</v>
      </c>
      <c r="U80" s="92">
        <f>SUM(IF(Užs4!F119="PVC-06mm",(Užs4!E119/1000)*Užs4!L119,0)+(IF(Užs4!G119="PVC-06mm",(Užs4!E119/1000)*Užs4!L119,0)+(IF(Užs4!I119="PVC-06mm",(Užs4!H119/1000)*Užs4!L119,0)+(IF(Užs4!J119="PVC-06mm",(Užs4!H119/1000)*Užs4!L119,0)))))</f>
        <v>0</v>
      </c>
      <c r="V80" s="92">
        <f>SUM(IF(Užs4!F119="PVC-08mm",(Užs4!E119/1000)*Užs4!L119,0)+(IF(Užs4!G119="PVC-08mm",(Užs4!E119/1000)*Užs4!L119,0)+(IF(Užs4!I119="PVC-08mm",(Užs4!H119/1000)*Užs4!L119,0)+(IF(Užs4!J119="PVC-08mm",(Užs4!H119/1000)*Užs4!L119,0)))))</f>
        <v>0</v>
      </c>
      <c r="W80" s="92">
        <f>SUM(IF(Užs4!F119="PVC-1mm",(Užs4!E119/1000)*Užs4!L119,0)+(IF(Užs4!G119="PVC-1mm",(Užs4!E119/1000)*Užs4!L119,0)+(IF(Užs4!I119="PVC-1mm",(Užs4!H119/1000)*Užs4!L119,0)+(IF(Užs4!J119="PVC-1mm",(Užs4!H119/1000)*Užs4!L119,0)))))</f>
        <v>0</v>
      </c>
      <c r="X80" s="92">
        <f>SUM(IF(Užs4!F119="PVC-2mm",(Užs4!E119/1000)*Užs4!L119,0)+(IF(Užs4!G119="PVC-2mm",(Užs4!E119/1000)*Užs4!L119,0)+(IF(Užs4!I119="PVC-2mm",(Užs4!H119/1000)*Užs4!L119,0)+(IF(Užs4!J119="PVC-2mm",(Užs4!H119/1000)*Užs4!L119,0)))))</f>
        <v>0</v>
      </c>
      <c r="Y80" s="92">
        <f>SUM(IF(Užs4!F119="PVC-42/2mm",(Užs4!E119/1000)*Užs4!L119,0)+(IF(Užs4!G119="PVC-42/2mm",(Užs4!E119/1000)*Užs4!L119,0)+(IF(Užs4!I119="PVC-42/2mm",(Užs4!H119/1000)*Užs4!L119,0)+(IF(Užs4!J119="PVC-42/2mm",(Užs4!H119/1000)*Užs4!L119,0)))))</f>
        <v>0</v>
      </c>
      <c r="Z80" s="313">
        <f>SUM(IF(Užs4!F119="BESIULIS-08mm",(Užs4!E119/1000)*Užs4!L119,0)+(IF(Užs4!G119="BESIULIS-08mm",(Užs4!E119/1000)*Užs4!L119,0)+(IF(Užs4!I119="BESIULIS-08mm",(Užs4!H119/1000)*Užs4!L119,0)+(IF(Užs4!J119="BESIULIS-08mm",(Užs4!H119/1000)*Užs4!L119,0)))))</f>
        <v>0</v>
      </c>
      <c r="AA80" s="313">
        <f>SUM(IF(Užs4!F119="BESIULIS-1mm",(Užs4!E119/1000)*Užs4!L119,0)+(IF(Užs4!G119="BESIULIS-1mm",(Užs4!E119/1000)*Užs4!L119,0)+(IF(Užs4!I119="BESIULIS-1mm",(Užs4!H119/1000)*Užs4!L119,0)+(IF(Užs4!J119="BESIULIS-1mm",(Užs4!H119/1000)*Užs4!L119,0)))))</f>
        <v>0</v>
      </c>
      <c r="AB80" s="313">
        <f>SUM(IF(Užs4!F119="BESIULIS-2mm",(Užs4!E119/1000)*Užs4!L119,0)+(IF(Užs4!G119="BESIULIS-2mm",(Užs4!E119/1000)*Užs4!L119,0)+(IF(Užs4!I119="BESIULIS-2mm",(Užs4!H119/1000)*Užs4!L119,0)+(IF(Užs4!J119="BESIULIS-2mm",(Užs4!H119/1000)*Užs4!L119,0)))))</f>
        <v>0</v>
      </c>
      <c r="AC80" s="93">
        <f>SUM(IF(Užs4!F119="KLIEN-PVC-04mm",(Užs4!E119/1000)*Užs4!L119,0)+(IF(Užs4!G119="KLIEN-PVC-04mm",(Užs4!E119/1000)*Užs4!L119,0)+(IF(Užs4!I119="KLIEN-PVC-04mm",(Užs4!H119/1000)*Užs4!L119,0)+(IF(Užs4!J119="KLIEN-PVC-04mm",(Užs4!H119/1000)*Užs4!L119,0)))))</f>
        <v>0</v>
      </c>
      <c r="AD80" s="93">
        <f>SUM(IF(Užs4!F119="KLIEN-PVC-06mm",(Užs4!E119/1000)*Užs4!L119,0)+(IF(Užs4!G119="KLIEN-PVC-06mm",(Užs4!E119/1000)*Užs4!L119,0)+(IF(Užs4!I119="KLIEN-PVC-06mm",(Užs4!H119/1000)*Užs4!L119,0)+(IF(Užs4!J119="KLIEN-PVC-06mm",(Užs4!H119/1000)*Užs4!L119,0)))))</f>
        <v>0</v>
      </c>
      <c r="AE80" s="93">
        <f>SUM(IF(Užs4!F119="KLIEN-PVC-08mm",(Užs4!E119/1000)*Užs4!L119,0)+(IF(Užs4!G119="KLIEN-PVC-08mm",(Užs4!E119/1000)*Užs4!L119,0)+(IF(Užs4!I119="KLIEN-PVC-08mm",(Užs4!H119/1000)*Užs4!L119,0)+(IF(Užs4!J119="KLIEN-PVC-08mm",(Užs4!H119/1000)*Užs4!L119,0)))))</f>
        <v>0</v>
      </c>
      <c r="AF80" s="93">
        <f>SUM(IF(Užs4!F119="KLIEN-PVC-1mm",(Užs4!E119/1000)*Užs4!L119,0)+(IF(Užs4!G119="KLIEN-PVC-1mm",(Užs4!E119/1000)*Užs4!L119,0)+(IF(Užs4!I119="KLIEN-PVC-1mm",(Užs4!H119/1000)*Užs4!L119,0)+(IF(Užs4!J119="KLIEN-PVC-1mm",(Užs4!H119/1000)*Užs4!L119,0)))))</f>
        <v>0</v>
      </c>
      <c r="AG80" s="93">
        <f>SUM(IF(Užs4!F119="KLIEN-PVC-2mm",(Užs4!E119/1000)*Užs4!L119,0)+(IF(Užs4!G119="KLIEN-PVC-2mm",(Užs4!E119/1000)*Užs4!L119,0)+(IF(Užs4!I119="KLIEN-PVC-2mm",(Užs4!H119/1000)*Užs4!L119,0)+(IF(Užs4!J119="KLIEN-PVC-2mm",(Užs4!H119/1000)*Užs4!L119,0)))))</f>
        <v>0</v>
      </c>
      <c r="AH80" s="93">
        <f>SUM(IF(Užs4!F119="KLIEN-PVC-42/2mm",(Užs4!E119/1000)*Užs4!L119,0)+(IF(Užs4!G119="KLIEN-PVC-42/2mm",(Užs4!E119/1000)*Užs4!L119,0)+(IF(Užs4!I119="KLIEN-PVC-42/2mm",(Užs4!H119/1000)*Užs4!L119,0)+(IF(Užs4!J119="KLIEN-PVC-42/2mm",(Užs4!H119/1000)*Užs4!L119,0)))))</f>
        <v>0</v>
      </c>
      <c r="AI80" s="315">
        <f>SUM(IF(Užs4!F119="KLIEN-BESIUL-08mm",(Užs4!E119/1000)*Užs4!L119,0)+(IF(Užs4!G119="KLIEN-BESIUL-08mm",(Užs4!E119/1000)*Užs4!L119,0)+(IF(Užs4!I119="KLIEN-BESIUL-08mm",(Užs4!H119/1000)*Užs4!L119,0)+(IF(Užs4!J119="KLIEN-BESIUL-08mm",(Užs4!H119/1000)*Užs4!L119,0)))))</f>
        <v>0</v>
      </c>
      <c r="AJ80" s="315">
        <f>SUM(IF(Užs4!F119="KLIEN-BESIUL-1mm",(Užs4!E119/1000)*Užs4!L119,0)+(IF(Užs4!G119="KLIEN-BESIUL-1mm",(Užs4!E119/1000)*Užs4!L119,0)+(IF(Užs4!I119="KLIEN-BESIUL-1mm",(Užs4!H119/1000)*Užs4!L119,0)+(IF(Užs4!J119="KLIEN-BESIUL-1mm",(Užs4!H119/1000)*Užs4!L119,0)))))</f>
        <v>0</v>
      </c>
      <c r="AK80" s="315">
        <f>SUM(IF(Užs4!F119="KLIEN-BESIUL-2mm",(Užs4!E119/1000)*Užs4!L119,0)+(IF(Užs4!G119="KLIEN-BESIUL-2mm",(Užs4!E119/1000)*Užs4!L119,0)+(IF(Užs4!I119="KLIEN-BESIUL-2mm",(Užs4!H119/1000)*Užs4!L119,0)+(IF(Užs4!J119="KLIEN-BESIUL-2mm",(Užs4!H119/1000)*Užs4!L119,0)))))</f>
        <v>0</v>
      </c>
      <c r="AL80" s="94">
        <f>SUM(IF(Užs4!F119="NE-PL-PVC-04mm",(Užs4!E119/1000)*Užs4!L119,0)+(IF(Užs4!G119="NE-PL-PVC-04mm",(Užs4!E119/1000)*Užs4!L119,0)+(IF(Užs4!I119="NE-PL-PVC-04mm",(Užs4!H119/1000)*Užs4!L119,0)+(IF(Užs4!J119="NE-PL-PVC-04mm",(Užs4!H119/1000)*Užs4!L119,0)))))</f>
        <v>0</v>
      </c>
      <c r="AM80" s="94">
        <f>SUM(IF(Užs4!F119="NE-PL-PVC-06mm",(Užs4!E119/1000)*Užs4!L119,0)+(IF(Užs4!G119="NE-PL-PVC-06mm",(Užs4!E119/1000)*Užs4!L119,0)+(IF(Užs4!I119="NE-PL-PVC-06mm",(Užs4!H119/1000)*Užs4!L119,0)+(IF(Užs4!J119="NE-PL-PVC-06mm",(Užs4!H119/1000)*Užs4!L119,0)))))</f>
        <v>0</v>
      </c>
      <c r="AN80" s="94">
        <f>SUM(IF(Užs4!F119="NE-PL-PVC-08mm",(Užs4!E119/1000)*Užs4!L119,0)+(IF(Užs4!G119="NE-PL-PVC-08mm",(Užs4!E119/1000)*Užs4!L119,0)+(IF(Užs4!I119="NE-PL-PVC-08mm",(Užs4!H119/1000)*Užs4!L119,0)+(IF(Užs4!J119="NE-PL-PVC-08mm",(Užs4!H119/1000)*Užs4!L119,0)))))</f>
        <v>0</v>
      </c>
      <c r="AO80" s="94">
        <f>SUM(IF(Užs4!F119="NE-PL-PVC-1mm",(Užs4!E119/1000)*Užs4!L119,0)+(IF(Užs4!G119="NE-PL-PVC-1mm",(Užs4!E119/1000)*Užs4!L119,0)+(IF(Užs4!I119="NE-PL-PVC-1mm",(Užs4!H119/1000)*Užs4!L119,0)+(IF(Užs4!J119="NE-PL-PVC-1mm",(Užs4!H119/1000)*Užs4!L119,0)))))</f>
        <v>0</v>
      </c>
      <c r="AP80" s="94">
        <f>SUM(IF(Užs4!F119="NE-PL-PVC-2mm",(Užs4!E119/1000)*Užs4!L119,0)+(IF(Užs4!G119="NE-PL-PVC-2mm",(Užs4!E119/1000)*Užs4!L119,0)+(IF(Užs4!I119="NE-PL-PVC-2mm",(Užs4!H119/1000)*Užs4!L119,0)+(IF(Užs4!J119="NE-PL-PVC-2mm",(Užs4!H119/1000)*Užs4!L119,0)))))</f>
        <v>0</v>
      </c>
      <c r="AQ80" s="94">
        <f>SUM(IF(Užs4!F119="NE-PL-PVC-42/2mm",(Užs4!E119/1000)*Užs4!L119,0)+(IF(Užs4!G119="NE-PL-PVC-42/2mm",(Užs4!E119/1000)*Užs4!L119,0)+(IF(Užs4!I119="NE-PL-PVC-42/2mm",(Užs4!H119/1000)*Užs4!L119,0)+(IF(Užs4!J119="NE-PL-PVC-42/2mm",(Užs4!H119/1000)*Užs4!L119,0)))))</f>
        <v>0</v>
      </c>
      <c r="AR80" s="79"/>
    </row>
    <row r="81" spans="1:44" ht="16.8">
      <c r="A81" s="79"/>
      <c r="B81" s="79"/>
      <c r="C81" s="95"/>
      <c r="D81" s="79"/>
      <c r="E81" s="79"/>
      <c r="F81" s="79"/>
      <c r="G81" s="79"/>
      <c r="H81" s="79"/>
      <c r="I81" s="79"/>
      <c r="J81" s="79"/>
      <c r="K81" s="87">
        <v>80</v>
      </c>
      <c r="L81" s="88">
        <f>Užs4!L120</f>
        <v>0</v>
      </c>
      <c r="M81" s="89">
        <f>(Užs4!E120/1000)*(Užs4!H120/1000)*Užs4!L120</f>
        <v>0</v>
      </c>
      <c r="N81" s="90">
        <f>SUM(IF(Užs4!F120="MEL",(Užs4!E120/1000)*Užs4!L120,0)+(IF(Užs4!G120="MEL",(Užs4!E120/1000)*Užs4!L120,0)+(IF(Užs4!I120="MEL",(Užs4!H120/1000)*Užs4!L120,0)+(IF(Užs4!J120="MEL",(Užs4!H120/1000)*Užs4!L120,0)))))</f>
        <v>0</v>
      </c>
      <c r="O81" s="91">
        <f>SUM(IF(Užs4!F120="MEL-BALTAS",(Užs4!E120/1000)*Užs4!L120,0)+(IF(Užs4!G120="MEL-BALTAS",(Užs4!E120/1000)*Užs4!L120,0)+(IF(Užs4!I120="MEL-BALTAS",(Užs4!H120/1000)*Užs4!L120,0)+(IF(Užs4!J120="MEL-BALTAS",(Užs4!H120/1000)*Užs4!L120,0)))))</f>
        <v>0</v>
      </c>
      <c r="P81" s="91">
        <f>SUM(IF(Užs4!F120="MEL-PILKAS",(Užs4!E120/1000)*Užs4!L120,0)+(IF(Užs4!G120="MEL-PILKAS",(Užs4!E120/1000)*Užs4!L120,0)+(IF(Užs4!I120="MEL-PILKAS",(Užs4!H120/1000)*Užs4!L120,0)+(IF(Užs4!J120="MEL-PILKAS",(Užs4!H120/1000)*Užs4!L120,0)))))</f>
        <v>0</v>
      </c>
      <c r="Q81" s="91">
        <f>SUM(IF(Užs4!F120="MEL-KLIENTO",(Užs4!E120/1000)*Užs4!L120,0)+(IF(Užs4!G120="MEL-KLIENTO",(Užs4!E120/1000)*Užs4!L120,0)+(IF(Užs4!I120="MEL-KLIENTO",(Užs4!H120/1000)*Užs4!L120,0)+(IF(Užs4!J120="MEL-KLIENTO",(Užs4!H120/1000)*Užs4!L120,0)))))</f>
        <v>0</v>
      </c>
      <c r="R81" s="91">
        <f>SUM(IF(Užs4!F120="MEL-NE-PL",(Užs4!E120/1000)*Užs4!L120,0)+(IF(Užs4!G120="MEL-NE-PL",(Užs4!E120/1000)*Užs4!L120,0)+(IF(Užs4!I120="MEL-NE-PL",(Užs4!H120/1000)*Užs4!L120,0)+(IF(Užs4!J120="MEL-NE-PL",(Užs4!H120/1000)*Užs4!L120,0)))))</f>
        <v>0</v>
      </c>
      <c r="S81" s="91">
        <f>SUM(IF(Užs4!F120="MEL-40mm",(Užs4!E120/1000)*Užs4!L120,0)+(IF(Užs4!G120="MEL-40mm",(Užs4!E120/1000)*Užs4!L120,0)+(IF(Užs4!I120="MEL-40mm",(Užs4!H120/1000)*Užs4!L120,0)+(IF(Užs4!J120="MEL-40mm",(Užs4!H120/1000)*Užs4!L120,0)))))</f>
        <v>0</v>
      </c>
      <c r="T81" s="92">
        <f>SUM(IF(Užs4!F120="PVC-04mm",(Užs4!E120/1000)*Užs4!L120,0)+(IF(Užs4!G120="PVC-04mm",(Užs4!E120/1000)*Užs4!L120,0)+(IF(Užs4!I120="PVC-04mm",(Užs4!H120/1000)*Užs4!L120,0)+(IF(Užs4!J120="PVC-04mm",(Užs4!H120/1000)*Užs4!L120,0)))))</f>
        <v>0</v>
      </c>
      <c r="U81" s="92">
        <f>SUM(IF(Užs4!F120="PVC-06mm",(Užs4!E120/1000)*Užs4!L120,0)+(IF(Užs4!G120="PVC-06mm",(Užs4!E120/1000)*Užs4!L120,0)+(IF(Užs4!I120="PVC-06mm",(Užs4!H120/1000)*Užs4!L120,0)+(IF(Užs4!J120="PVC-06mm",(Užs4!H120/1000)*Užs4!L120,0)))))</f>
        <v>0</v>
      </c>
      <c r="V81" s="92">
        <f>SUM(IF(Užs4!F120="PVC-08mm",(Užs4!E120/1000)*Užs4!L120,0)+(IF(Užs4!G120="PVC-08mm",(Užs4!E120/1000)*Užs4!L120,0)+(IF(Užs4!I120="PVC-08mm",(Užs4!H120/1000)*Užs4!L120,0)+(IF(Užs4!J120="PVC-08mm",(Užs4!H120/1000)*Užs4!L120,0)))))</f>
        <v>0</v>
      </c>
      <c r="W81" s="92">
        <f>SUM(IF(Užs4!F120="PVC-1mm",(Užs4!E120/1000)*Užs4!L120,0)+(IF(Užs4!G120="PVC-1mm",(Užs4!E120/1000)*Užs4!L120,0)+(IF(Užs4!I120="PVC-1mm",(Užs4!H120/1000)*Užs4!L120,0)+(IF(Užs4!J120="PVC-1mm",(Užs4!H120/1000)*Užs4!L120,0)))))</f>
        <v>0</v>
      </c>
      <c r="X81" s="92">
        <f>SUM(IF(Užs4!F120="PVC-2mm",(Užs4!E120/1000)*Užs4!L120,0)+(IF(Užs4!G120="PVC-2mm",(Užs4!E120/1000)*Užs4!L120,0)+(IF(Užs4!I120="PVC-2mm",(Užs4!H120/1000)*Užs4!L120,0)+(IF(Užs4!J120="PVC-2mm",(Užs4!H120/1000)*Užs4!L120,0)))))</f>
        <v>0</v>
      </c>
      <c r="Y81" s="92">
        <f>SUM(IF(Užs4!F120="PVC-42/2mm",(Užs4!E120/1000)*Užs4!L120,0)+(IF(Užs4!G120="PVC-42/2mm",(Užs4!E120/1000)*Užs4!L120,0)+(IF(Užs4!I120="PVC-42/2mm",(Užs4!H120/1000)*Užs4!L120,0)+(IF(Užs4!J120="PVC-42/2mm",(Užs4!H120/1000)*Užs4!L120,0)))))</f>
        <v>0</v>
      </c>
      <c r="Z81" s="313">
        <f>SUM(IF(Užs4!F120="BESIULIS-08mm",(Užs4!E120/1000)*Užs4!L120,0)+(IF(Užs4!G120="BESIULIS-08mm",(Užs4!E120/1000)*Užs4!L120,0)+(IF(Užs4!I120="BESIULIS-08mm",(Užs4!H120/1000)*Užs4!L120,0)+(IF(Užs4!J120="BESIULIS-08mm",(Užs4!H120/1000)*Užs4!L120,0)))))</f>
        <v>0</v>
      </c>
      <c r="AA81" s="313">
        <f>SUM(IF(Užs4!F120="BESIULIS-1mm",(Užs4!E120/1000)*Užs4!L120,0)+(IF(Užs4!G120="BESIULIS-1mm",(Užs4!E120/1000)*Užs4!L120,0)+(IF(Užs4!I120="BESIULIS-1mm",(Užs4!H120/1000)*Užs4!L120,0)+(IF(Užs4!J120="BESIULIS-1mm",(Užs4!H120/1000)*Užs4!L120,0)))))</f>
        <v>0</v>
      </c>
      <c r="AB81" s="313">
        <f>SUM(IF(Užs4!F120="BESIULIS-2mm",(Užs4!E120/1000)*Užs4!L120,0)+(IF(Užs4!G120="BESIULIS-2mm",(Užs4!E120/1000)*Užs4!L120,0)+(IF(Užs4!I120="BESIULIS-2mm",(Užs4!H120/1000)*Užs4!L120,0)+(IF(Užs4!J120="BESIULIS-2mm",(Užs4!H120/1000)*Užs4!L120,0)))))</f>
        <v>0</v>
      </c>
      <c r="AC81" s="93">
        <f>SUM(IF(Užs4!F120="KLIEN-PVC-04mm",(Užs4!E120/1000)*Užs4!L120,0)+(IF(Užs4!G120="KLIEN-PVC-04mm",(Užs4!E120/1000)*Užs4!L120,0)+(IF(Užs4!I120="KLIEN-PVC-04mm",(Užs4!H120/1000)*Užs4!L120,0)+(IF(Užs4!J120="KLIEN-PVC-04mm",(Užs4!H120/1000)*Užs4!L120,0)))))</f>
        <v>0</v>
      </c>
      <c r="AD81" s="93">
        <f>SUM(IF(Užs4!F120="KLIEN-PVC-06mm",(Užs4!E120/1000)*Užs4!L120,0)+(IF(Užs4!G120="KLIEN-PVC-06mm",(Užs4!E120/1000)*Užs4!L120,0)+(IF(Užs4!I120="KLIEN-PVC-06mm",(Užs4!H120/1000)*Užs4!L120,0)+(IF(Užs4!J120="KLIEN-PVC-06mm",(Užs4!H120/1000)*Užs4!L120,0)))))</f>
        <v>0</v>
      </c>
      <c r="AE81" s="93">
        <f>SUM(IF(Užs4!F120="KLIEN-PVC-08mm",(Užs4!E120/1000)*Užs4!L120,0)+(IF(Užs4!G120="KLIEN-PVC-08mm",(Užs4!E120/1000)*Užs4!L120,0)+(IF(Užs4!I120="KLIEN-PVC-08mm",(Užs4!H120/1000)*Užs4!L120,0)+(IF(Užs4!J120="KLIEN-PVC-08mm",(Užs4!H120/1000)*Užs4!L120,0)))))</f>
        <v>0</v>
      </c>
      <c r="AF81" s="93">
        <f>SUM(IF(Užs4!F120="KLIEN-PVC-1mm",(Užs4!E120/1000)*Užs4!L120,0)+(IF(Užs4!G120="KLIEN-PVC-1mm",(Užs4!E120/1000)*Užs4!L120,0)+(IF(Užs4!I120="KLIEN-PVC-1mm",(Užs4!H120/1000)*Užs4!L120,0)+(IF(Užs4!J120="KLIEN-PVC-1mm",(Užs4!H120/1000)*Užs4!L120,0)))))</f>
        <v>0</v>
      </c>
      <c r="AG81" s="93">
        <f>SUM(IF(Užs4!F120="KLIEN-PVC-2mm",(Užs4!E120/1000)*Užs4!L120,0)+(IF(Užs4!G120="KLIEN-PVC-2mm",(Užs4!E120/1000)*Užs4!L120,0)+(IF(Užs4!I120="KLIEN-PVC-2mm",(Užs4!H120/1000)*Užs4!L120,0)+(IF(Užs4!J120="KLIEN-PVC-2mm",(Užs4!H120/1000)*Užs4!L120,0)))))</f>
        <v>0</v>
      </c>
      <c r="AH81" s="93">
        <f>SUM(IF(Užs4!F120="KLIEN-PVC-42/2mm",(Užs4!E120/1000)*Užs4!L120,0)+(IF(Užs4!G120="KLIEN-PVC-42/2mm",(Užs4!E120/1000)*Užs4!L120,0)+(IF(Užs4!I120="KLIEN-PVC-42/2mm",(Užs4!H120/1000)*Užs4!L120,0)+(IF(Užs4!J120="KLIEN-PVC-42/2mm",(Užs4!H120/1000)*Užs4!L120,0)))))</f>
        <v>0</v>
      </c>
      <c r="AI81" s="315">
        <f>SUM(IF(Užs4!F120="KLIEN-BESIUL-08mm",(Užs4!E120/1000)*Užs4!L120,0)+(IF(Užs4!G120="KLIEN-BESIUL-08mm",(Užs4!E120/1000)*Užs4!L120,0)+(IF(Užs4!I120="KLIEN-BESIUL-08mm",(Užs4!H120/1000)*Užs4!L120,0)+(IF(Užs4!J120="KLIEN-BESIUL-08mm",(Užs4!H120/1000)*Užs4!L120,0)))))</f>
        <v>0</v>
      </c>
      <c r="AJ81" s="315">
        <f>SUM(IF(Užs4!F120="KLIEN-BESIUL-1mm",(Užs4!E120/1000)*Užs4!L120,0)+(IF(Užs4!G120="KLIEN-BESIUL-1mm",(Užs4!E120/1000)*Užs4!L120,0)+(IF(Užs4!I120="KLIEN-BESIUL-1mm",(Užs4!H120/1000)*Užs4!L120,0)+(IF(Užs4!J120="KLIEN-BESIUL-1mm",(Užs4!H120/1000)*Užs4!L120,0)))))</f>
        <v>0</v>
      </c>
      <c r="AK81" s="315">
        <f>SUM(IF(Užs4!F120="KLIEN-BESIUL-2mm",(Užs4!E120/1000)*Užs4!L120,0)+(IF(Užs4!G120="KLIEN-BESIUL-2mm",(Užs4!E120/1000)*Užs4!L120,0)+(IF(Užs4!I120="KLIEN-BESIUL-2mm",(Užs4!H120/1000)*Užs4!L120,0)+(IF(Užs4!J120="KLIEN-BESIUL-2mm",(Užs4!H120/1000)*Užs4!L120,0)))))</f>
        <v>0</v>
      </c>
      <c r="AL81" s="94">
        <f>SUM(IF(Užs4!F120="NE-PL-PVC-04mm",(Užs4!E120/1000)*Užs4!L120,0)+(IF(Užs4!G120="NE-PL-PVC-04mm",(Užs4!E120/1000)*Užs4!L120,0)+(IF(Užs4!I120="NE-PL-PVC-04mm",(Užs4!H120/1000)*Užs4!L120,0)+(IF(Užs4!J120="NE-PL-PVC-04mm",(Užs4!H120/1000)*Užs4!L120,0)))))</f>
        <v>0</v>
      </c>
      <c r="AM81" s="94">
        <f>SUM(IF(Užs4!F120="NE-PL-PVC-06mm",(Užs4!E120/1000)*Užs4!L120,0)+(IF(Užs4!G120="NE-PL-PVC-06mm",(Užs4!E120/1000)*Užs4!L120,0)+(IF(Užs4!I120="NE-PL-PVC-06mm",(Užs4!H120/1000)*Užs4!L120,0)+(IF(Užs4!J120="NE-PL-PVC-06mm",(Užs4!H120/1000)*Užs4!L120,0)))))</f>
        <v>0</v>
      </c>
      <c r="AN81" s="94">
        <f>SUM(IF(Užs4!F120="NE-PL-PVC-08mm",(Užs4!E120/1000)*Užs4!L120,0)+(IF(Užs4!G120="NE-PL-PVC-08mm",(Užs4!E120/1000)*Užs4!L120,0)+(IF(Užs4!I120="NE-PL-PVC-08mm",(Užs4!H120/1000)*Užs4!L120,0)+(IF(Užs4!J120="NE-PL-PVC-08mm",(Užs4!H120/1000)*Užs4!L120,0)))))</f>
        <v>0</v>
      </c>
      <c r="AO81" s="94">
        <f>SUM(IF(Užs4!F120="NE-PL-PVC-1mm",(Užs4!E120/1000)*Užs4!L120,0)+(IF(Užs4!G120="NE-PL-PVC-1mm",(Užs4!E120/1000)*Užs4!L120,0)+(IF(Užs4!I120="NE-PL-PVC-1mm",(Užs4!H120/1000)*Užs4!L120,0)+(IF(Užs4!J120="NE-PL-PVC-1mm",(Užs4!H120/1000)*Užs4!L120,0)))))</f>
        <v>0</v>
      </c>
      <c r="AP81" s="94">
        <f>SUM(IF(Užs4!F120="NE-PL-PVC-2mm",(Užs4!E120/1000)*Užs4!L120,0)+(IF(Užs4!G120="NE-PL-PVC-2mm",(Užs4!E120/1000)*Užs4!L120,0)+(IF(Užs4!I120="NE-PL-PVC-2mm",(Užs4!H120/1000)*Užs4!L120,0)+(IF(Užs4!J120="NE-PL-PVC-2mm",(Užs4!H120/1000)*Užs4!L120,0)))))</f>
        <v>0</v>
      </c>
      <c r="AQ81" s="94">
        <f>SUM(IF(Užs4!F120="NE-PL-PVC-42/2mm",(Užs4!E120/1000)*Užs4!L120,0)+(IF(Užs4!G120="NE-PL-PVC-42/2mm",(Užs4!E120/1000)*Užs4!L120,0)+(IF(Užs4!I120="NE-PL-PVC-42/2mm",(Užs4!H120/1000)*Užs4!L120,0)+(IF(Užs4!J120="NE-PL-PVC-42/2mm",(Užs4!H120/1000)*Užs4!L120,0)))))</f>
        <v>0</v>
      </c>
      <c r="AR81" s="79"/>
    </row>
    <row r="82" spans="1:44" ht="16.8">
      <c r="A82" s="79"/>
      <c r="B82" s="79"/>
      <c r="C82" s="95"/>
      <c r="D82" s="79"/>
      <c r="E82" s="79"/>
      <c r="F82" s="79"/>
      <c r="G82" s="79"/>
      <c r="H82" s="79"/>
      <c r="I82" s="79"/>
      <c r="J82" s="79"/>
      <c r="K82" s="87">
        <v>81</v>
      </c>
      <c r="L82" s="88">
        <f>Užs4!L121</f>
        <v>0</v>
      </c>
      <c r="M82" s="89">
        <f>(Užs4!E121/1000)*(Užs4!H121/1000)*Užs4!L121</f>
        <v>0</v>
      </c>
      <c r="N82" s="90">
        <f>SUM(IF(Užs4!F121="MEL",(Užs4!E121/1000)*Užs4!L121,0)+(IF(Užs4!G121="MEL",(Užs4!E121/1000)*Užs4!L121,0)+(IF(Užs4!I121="MEL",(Užs4!H121/1000)*Užs4!L121,0)+(IF(Užs4!J121="MEL",(Užs4!H121/1000)*Užs4!L121,0)))))</f>
        <v>0</v>
      </c>
      <c r="O82" s="91">
        <f>SUM(IF(Užs4!F121="MEL-BALTAS",(Užs4!E121/1000)*Užs4!L121,0)+(IF(Užs4!G121="MEL-BALTAS",(Užs4!E121/1000)*Užs4!L121,0)+(IF(Užs4!I121="MEL-BALTAS",(Užs4!H121/1000)*Užs4!L121,0)+(IF(Užs4!J121="MEL-BALTAS",(Užs4!H121/1000)*Užs4!L121,0)))))</f>
        <v>0</v>
      </c>
      <c r="P82" s="91">
        <f>SUM(IF(Užs4!F121="MEL-PILKAS",(Užs4!E121/1000)*Užs4!L121,0)+(IF(Užs4!G121="MEL-PILKAS",(Užs4!E121/1000)*Užs4!L121,0)+(IF(Užs4!I121="MEL-PILKAS",(Užs4!H121/1000)*Užs4!L121,0)+(IF(Užs4!J121="MEL-PILKAS",(Užs4!H121/1000)*Užs4!L121,0)))))</f>
        <v>0</v>
      </c>
      <c r="Q82" s="91">
        <f>SUM(IF(Užs4!F121="MEL-KLIENTO",(Užs4!E121/1000)*Užs4!L121,0)+(IF(Užs4!G121="MEL-KLIENTO",(Užs4!E121/1000)*Užs4!L121,0)+(IF(Užs4!I121="MEL-KLIENTO",(Užs4!H121/1000)*Užs4!L121,0)+(IF(Užs4!J121="MEL-KLIENTO",(Užs4!H121/1000)*Užs4!L121,0)))))</f>
        <v>0</v>
      </c>
      <c r="R82" s="91">
        <f>SUM(IF(Užs4!F121="MEL-NE-PL",(Užs4!E121/1000)*Užs4!L121,0)+(IF(Užs4!G121="MEL-NE-PL",(Užs4!E121/1000)*Užs4!L121,0)+(IF(Užs4!I121="MEL-NE-PL",(Užs4!H121/1000)*Užs4!L121,0)+(IF(Užs4!J121="MEL-NE-PL",(Užs4!H121/1000)*Užs4!L121,0)))))</f>
        <v>0</v>
      </c>
      <c r="S82" s="91">
        <f>SUM(IF(Užs4!F121="MEL-40mm",(Užs4!E121/1000)*Užs4!L121,0)+(IF(Užs4!G121="MEL-40mm",(Užs4!E121/1000)*Užs4!L121,0)+(IF(Užs4!I121="MEL-40mm",(Užs4!H121/1000)*Užs4!L121,0)+(IF(Užs4!J121="MEL-40mm",(Užs4!H121/1000)*Užs4!L121,0)))))</f>
        <v>0</v>
      </c>
      <c r="T82" s="92">
        <f>SUM(IF(Užs4!F121="PVC-04mm",(Užs4!E121/1000)*Užs4!L121,0)+(IF(Užs4!G121="PVC-04mm",(Užs4!E121/1000)*Užs4!L121,0)+(IF(Užs4!I121="PVC-04mm",(Užs4!H121/1000)*Užs4!L121,0)+(IF(Užs4!J121="PVC-04mm",(Užs4!H121/1000)*Užs4!L121,0)))))</f>
        <v>0</v>
      </c>
      <c r="U82" s="92">
        <f>SUM(IF(Užs4!F121="PVC-06mm",(Užs4!E121/1000)*Užs4!L121,0)+(IF(Užs4!G121="PVC-06mm",(Užs4!E121/1000)*Užs4!L121,0)+(IF(Užs4!I121="PVC-06mm",(Užs4!H121/1000)*Užs4!L121,0)+(IF(Užs4!J121="PVC-06mm",(Užs4!H121/1000)*Užs4!L121,0)))))</f>
        <v>0</v>
      </c>
      <c r="V82" s="92">
        <f>SUM(IF(Užs4!F121="PVC-08mm",(Užs4!E121/1000)*Užs4!L121,0)+(IF(Užs4!G121="PVC-08mm",(Užs4!E121/1000)*Užs4!L121,0)+(IF(Užs4!I121="PVC-08mm",(Užs4!H121/1000)*Užs4!L121,0)+(IF(Užs4!J121="PVC-08mm",(Užs4!H121/1000)*Užs4!L121,0)))))</f>
        <v>0</v>
      </c>
      <c r="W82" s="92">
        <f>SUM(IF(Užs4!F121="PVC-1mm",(Užs4!E121/1000)*Užs4!L121,0)+(IF(Užs4!G121="PVC-1mm",(Užs4!E121/1000)*Užs4!L121,0)+(IF(Užs4!I121="PVC-1mm",(Užs4!H121/1000)*Užs4!L121,0)+(IF(Užs4!J121="PVC-1mm",(Užs4!H121/1000)*Užs4!L121,0)))))</f>
        <v>0</v>
      </c>
      <c r="X82" s="92">
        <f>SUM(IF(Užs4!F121="PVC-2mm",(Užs4!E121/1000)*Užs4!L121,0)+(IF(Užs4!G121="PVC-2mm",(Užs4!E121/1000)*Užs4!L121,0)+(IF(Užs4!I121="PVC-2mm",(Užs4!H121/1000)*Užs4!L121,0)+(IF(Užs4!J121="PVC-2mm",(Užs4!H121/1000)*Užs4!L121,0)))))</f>
        <v>0</v>
      </c>
      <c r="Y82" s="92">
        <f>SUM(IF(Užs4!F121="PVC-42/2mm",(Užs4!E121/1000)*Užs4!L121,0)+(IF(Užs4!G121="PVC-42/2mm",(Užs4!E121/1000)*Užs4!L121,0)+(IF(Užs4!I121="PVC-42/2mm",(Užs4!H121/1000)*Užs4!L121,0)+(IF(Užs4!J121="PVC-42/2mm",(Užs4!H121/1000)*Užs4!L121,0)))))</f>
        <v>0</v>
      </c>
      <c r="Z82" s="313">
        <f>SUM(IF(Užs4!F121="BESIULIS-08mm",(Užs4!E121/1000)*Užs4!L121,0)+(IF(Užs4!G121="BESIULIS-08mm",(Užs4!E121/1000)*Užs4!L121,0)+(IF(Užs4!I121="BESIULIS-08mm",(Užs4!H121/1000)*Užs4!L121,0)+(IF(Užs4!J121="BESIULIS-08mm",(Užs4!H121/1000)*Užs4!L121,0)))))</f>
        <v>0</v>
      </c>
      <c r="AA82" s="313">
        <f>SUM(IF(Užs4!F121="BESIULIS-1mm",(Užs4!E121/1000)*Užs4!L121,0)+(IF(Užs4!G121="BESIULIS-1mm",(Užs4!E121/1000)*Užs4!L121,0)+(IF(Užs4!I121="BESIULIS-1mm",(Užs4!H121/1000)*Užs4!L121,0)+(IF(Užs4!J121="BESIULIS-1mm",(Užs4!H121/1000)*Užs4!L121,0)))))</f>
        <v>0</v>
      </c>
      <c r="AB82" s="313">
        <f>SUM(IF(Užs4!F121="BESIULIS-2mm",(Užs4!E121/1000)*Užs4!L121,0)+(IF(Užs4!G121="BESIULIS-2mm",(Užs4!E121/1000)*Užs4!L121,0)+(IF(Užs4!I121="BESIULIS-2mm",(Užs4!H121/1000)*Užs4!L121,0)+(IF(Užs4!J121="BESIULIS-2mm",(Užs4!H121/1000)*Užs4!L121,0)))))</f>
        <v>0</v>
      </c>
      <c r="AC82" s="93">
        <f>SUM(IF(Užs4!F121="KLIEN-PVC-04mm",(Užs4!E121/1000)*Užs4!L121,0)+(IF(Užs4!G121="KLIEN-PVC-04mm",(Užs4!E121/1000)*Užs4!L121,0)+(IF(Užs4!I121="KLIEN-PVC-04mm",(Užs4!H121/1000)*Užs4!L121,0)+(IF(Užs4!J121="KLIEN-PVC-04mm",(Užs4!H121/1000)*Užs4!L121,0)))))</f>
        <v>0</v>
      </c>
      <c r="AD82" s="93">
        <f>SUM(IF(Užs4!F121="KLIEN-PVC-06mm",(Užs4!E121/1000)*Užs4!L121,0)+(IF(Užs4!G121="KLIEN-PVC-06mm",(Užs4!E121/1000)*Užs4!L121,0)+(IF(Užs4!I121="KLIEN-PVC-06mm",(Užs4!H121/1000)*Užs4!L121,0)+(IF(Užs4!J121="KLIEN-PVC-06mm",(Užs4!H121/1000)*Užs4!L121,0)))))</f>
        <v>0</v>
      </c>
      <c r="AE82" s="93">
        <f>SUM(IF(Užs4!F121="KLIEN-PVC-08mm",(Užs4!E121/1000)*Užs4!L121,0)+(IF(Užs4!G121="KLIEN-PVC-08mm",(Užs4!E121/1000)*Užs4!L121,0)+(IF(Užs4!I121="KLIEN-PVC-08mm",(Užs4!H121/1000)*Užs4!L121,0)+(IF(Užs4!J121="KLIEN-PVC-08mm",(Užs4!H121/1000)*Užs4!L121,0)))))</f>
        <v>0</v>
      </c>
      <c r="AF82" s="93">
        <f>SUM(IF(Užs4!F121="KLIEN-PVC-1mm",(Užs4!E121/1000)*Užs4!L121,0)+(IF(Užs4!G121="KLIEN-PVC-1mm",(Užs4!E121/1000)*Užs4!L121,0)+(IF(Užs4!I121="KLIEN-PVC-1mm",(Užs4!H121/1000)*Užs4!L121,0)+(IF(Užs4!J121="KLIEN-PVC-1mm",(Užs4!H121/1000)*Užs4!L121,0)))))</f>
        <v>0</v>
      </c>
      <c r="AG82" s="93">
        <f>SUM(IF(Užs4!F121="KLIEN-PVC-2mm",(Užs4!E121/1000)*Užs4!L121,0)+(IF(Užs4!G121="KLIEN-PVC-2mm",(Užs4!E121/1000)*Užs4!L121,0)+(IF(Užs4!I121="KLIEN-PVC-2mm",(Užs4!H121/1000)*Užs4!L121,0)+(IF(Užs4!J121="KLIEN-PVC-2mm",(Užs4!H121/1000)*Užs4!L121,0)))))</f>
        <v>0</v>
      </c>
      <c r="AH82" s="93">
        <f>SUM(IF(Užs4!F121="KLIEN-PVC-42/2mm",(Užs4!E121/1000)*Užs4!L121,0)+(IF(Užs4!G121="KLIEN-PVC-42/2mm",(Užs4!E121/1000)*Užs4!L121,0)+(IF(Užs4!I121="KLIEN-PVC-42/2mm",(Užs4!H121/1000)*Užs4!L121,0)+(IF(Užs4!J121="KLIEN-PVC-42/2mm",(Užs4!H121/1000)*Užs4!L121,0)))))</f>
        <v>0</v>
      </c>
      <c r="AI82" s="315">
        <f>SUM(IF(Užs4!F121="KLIEN-BESIUL-08mm",(Užs4!E121/1000)*Užs4!L121,0)+(IF(Užs4!G121="KLIEN-BESIUL-08mm",(Užs4!E121/1000)*Užs4!L121,0)+(IF(Užs4!I121="KLIEN-BESIUL-08mm",(Užs4!H121/1000)*Užs4!L121,0)+(IF(Užs4!J121="KLIEN-BESIUL-08mm",(Užs4!H121/1000)*Užs4!L121,0)))))</f>
        <v>0</v>
      </c>
      <c r="AJ82" s="315">
        <f>SUM(IF(Užs4!F121="KLIEN-BESIUL-1mm",(Užs4!E121/1000)*Užs4!L121,0)+(IF(Užs4!G121="KLIEN-BESIUL-1mm",(Užs4!E121/1000)*Užs4!L121,0)+(IF(Užs4!I121="KLIEN-BESIUL-1mm",(Užs4!H121/1000)*Užs4!L121,0)+(IF(Užs4!J121="KLIEN-BESIUL-1mm",(Užs4!H121/1000)*Užs4!L121,0)))))</f>
        <v>0</v>
      </c>
      <c r="AK82" s="315">
        <f>SUM(IF(Užs4!F121="KLIEN-BESIUL-2mm",(Užs4!E121/1000)*Užs4!L121,0)+(IF(Užs4!G121="KLIEN-BESIUL-2mm",(Užs4!E121/1000)*Užs4!L121,0)+(IF(Užs4!I121="KLIEN-BESIUL-2mm",(Užs4!H121/1000)*Užs4!L121,0)+(IF(Užs4!J121="KLIEN-BESIUL-2mm",(Užs4!H121/1000)*Užs4!L121,0)))))</f>
        <v>0</v>
      </c>
      <c r="AL82" s="94">
        <f>SUM(IF(Užs4!F121="NE-PL-PVC-04mm",(Užs4!E121/1000)*Užs4!L121,0)+(IF(Užs4!G121="NE-PL-PVC-04mm",(Užs4!E121/1000)*Užs4!L121,0)+(IF(Užs4!I121="NE-PL-PVC-04mm",(Užs4!H121/1000)*Užs4!L121,0)+(IF(Užs4!J121="NE-PL-PVC-04mm",(Užs4!H121/1000)*Užs4!L121,0)))))</f>
        <v>0</v>
      </c>
      <c r="AM82" s="94">
        <f>SUM(IF(Užs4!F121="NE-PL-PVC-06mm",(Užs4!E121/1000)*Užs4!L121,0)+(IF(Užs4!G121="NE-PL-PVC-06mm",(Užs4!E121/1000)*Užs4!L121,0)+(IF(Užs4!I121="NE-PL-PVC-06mm",(Užs4!H121/1000)*Užs4!L121,0)+(IF(Užs4!J121="NE-PL-PVC-06mm",(Užs4!H121/1000)*Užs4!L121,0)))))</f>
        <v>0</v>
      </c>
      <c r="AN82" s="94">
        <f>SUM(IF(Užs4!F121="NE-PL-PVC-08mm",(Užs4!E121/1000)*Užs4!L121,0)+(IF(Užs4!G121="NE-PL-PVC-08mm",(Užs4!E121/1000)*Užs4!L121,0)+(IF(Užs4!I121="NE-PL-PVC-08mm",(Užs4!H121/1000)*Užs4!L121,0)+(IF(Užs4!J121="NE-PL-PVC-08mm",(Užs4!H121/1000)*Užs4!L121,0)))))</f>
        <v>0</v>
      </c>
      <c r="AO82" s="94">
        <f>SUM(IF(Užs4!F121="NE-PL-PVC-1mm",(Užs4!E121/1000)*Užs4!L121,0)+(IF(Užs4!G121="NE-PL-PVC-1mm",(Užs4!E121/1000)*Užs4!L121,0)+(IF(Užs4!I121="NE-PL-PVC-1mm",(Užs4!H121/1000)*Užs4!L121,0)+(IF(Užs4!J121="NE-PL-PVC-1mm",(Užs4!H121/1000)*Užs4!L121,0)))))</f>
        <v>0</v>
      </c>
      <c r="AP82" s="94">
        <f>SUM(IF(Užs4!F121="NE-PL-PVC-2mm",(Užs4!E121/1000)*Užs4!L121,0)+(IF(Užs4!G121="NE-PL-PVC-2mm",(Užs4!E121/1000)*Užs4!L121,0)+(IF(Užs4!I121="NE-PL-PVC-2mm",(Užs4!H121/1000)*Užs4!L121,0)+(IF(Užs4!J121="NE-PL-PVC-2mm",(Užs4!H121/1000)*Užs4!L121,0)))))</f>
        <v>0</v>
      </c>
      <c r="AQ82" s="94">
        <f>SUM(IF(Užs4!F121="NE-PL-PVC-42/2mm",(Užs4!E121/1000)*Užs4!L121,0)+(IF(Užs4!G121="NE-PL-PVC-42/2mm",(Užs4!E121/1000)*Užs4!L121,0)+(IF(Užs4!I121="NE-PL-PVC-42/2mm",(Užs4!H121/1000)*Užs4!L121,0)+(IF(Užs4!J121="NE-PL-PVC-42/2mm",(Užs4!H121/1000)*Užs4!L121,0)))))</f>
        <v>0</v>
      </c>
      <c r="AR82" s="79"/>
    </row>
    <row r="83" spans="1:44" ht="16.8">
      <c r="A83" s="79"/>
      <c r="B83" s="79"/>
      <c r="C83" s="95"/>
      <c r="D83" s="79"/>
      <c r="E83" s="79"/>
      <c r="F83" s="79"/>
      <c r="G83" s="79"/>
      <c r="H83" s="79"/>
      <c r="I83" s="79"/>
      <c r="J83" s="79"/>
      <c r="K83" s="87">
        <v>82</v>
      </c>
      <c r="L83" s="88">
        <f>Užs4!L122</f>
        <v>0</v>
      </c>
      <c r="M83" s="89">
        <f>(Užs4!E122/1000)*(Užs4!H122/1000)*Užs4!L122</f>
        <v>0</v>
      </c>
      <c r="N83" s="90">
        <f>SUM(IF(Užs4!F122="MEL",(Užs4!E122/1000)*Užs4!L122,0)+(IF(Užs4!G122="MEL",(Užs4!E122/1000)*Užs4!L122,0)+(IF(Užs4!I122="MEL",(Užs4!H122/1000)*Užs4!L122,0)+(IF(Užs4!J122="MEL",(Užs4!H122/1000)*Užs4!L122,0)))))</f>
        <v>0</v>
      </c>
      <c r="O83" s="91">
        <f>SUM(IF(Užs4!F122="MEL-BALTAS",(Užs4!E122/1000)*Užs4!L122,0)+(IF(Užs4!G122="MEL-BALTAS",(Užs4!E122/1000)*Užs4!L122,0)+(IF(Užs4!I122="MEL-BALTAS",(Užs4!H122/1000)*Užs4!L122,0)+(IF(Užs4!J122="MEL-BALTAS",(Užs4!H122/1000)*Užs4!L122,0)))))</f>
        <v>0</v>
      </c>
      <c r="P83" s="91">
        <f>SUM(IF(Užs4!F122="MEL-PILKAS",(Užs4!E122/1000)*Užs4!L122,0)+(IF(Užs4!G122="MEL-PILKAS",(Užs4!E122/1000)*Užs4!L122,0)+(IF(Užs4!I122="MEL-PILKAS",(Užs4!H122/1000)*Užs4!L122,0)+(IF(Užs4!J122="MEL-PILKAS",(Užs4!H122/1000)*Užs4!L122,0)))))</f>
        <v>0</v>
      </c>
      <c r="Q83" s="91">
        <f>SUM(IF(Užs4!F122="MEL-KLIENTO",(Užs4!E122/1000)*Užs4!L122,0)+(IF(Užs4!G122="MEL-KLIENTO",(Užs4!E122/1000)*Užs4!L122,0)+(IF(Užs4!I122="MEL-KLIENTO",(Užs4!H122/1000)*Užs4!L122,0)+(IF(Užs4!J122="MEL-KLIENTO",(Užs4!H122/1000)*Užs4!L122,0)))))</f>
        <v>0</v>
      </c>
      <c r="R83" s="91">
        <f>SUM(IF(Užs4!F122="MEL-NE-PL",(Užs4!E122/1000)*Užs4!L122,0)+(IF(Užs4!G122="MEL-NE-PL",(Užs4!E122/1000)*Užs4!L122,0)+(IF(Užs4!I122="MEL-NE-PL",(Užs4!H122/1000)*Užs4!L122,0)+(IF(Užs4!J122="MEL-NE-PL",(Užs4!H122/1000)*Užs4!L122,0)))))</f>
        <v>0</v>
      </c>
      <c r="S83" s="91">
        <f>SUM(IF(Užs4!F122="MEL-40mm",(Užs4!E122/1000)*Užs4!L122,0)+(IF(Užs4!G122="MEL-40mm",(Užs4!E122/1000)*Užs4!L122,0)+(IF(Užs4!I122="MEL-40mm",(Užs4!H122/1000)*Užs4!L122,0)+(IF(Užs4!J122="MEL-40mm",(Užs4!H122/1000)*Užs4!L122,0)))))</f>
        <v>0</v>
      </c>
      <c r="T83" s="92">
        <f>SUM(IF(Užs4!F122="PVC-04mm",(Užs4!E122/1000)*Užs4!L122,0)+(IF(Užs4!G122="PVC-04mm",(Užs4!E122/1000)*Užs4!L122,0)+(IF(Užs4!I122="PVC-04mm",(Užs4!H122/1000)*Užs4!L122,0)+(IF(Užs4!J122="PVC-04mm",(Užs4!H122/1000)*Užs4!L122,0)))))</f>
        <v>0</v>
      </c>
      <c r="U83" s="92">
        <f>SUM(IF(Užs4!F122="PVC-06mm",(Užs4!E122/1000)*Užs4!L122,0)+(IF(Užs4!G122="PVC-06mm",(Užs4!E122/1000)*Užs4!L122,0)+(IF(Užs4!I122="PVC-06mm",(Užs4!H122/1000)*Užs4!L122,0)+(IF(Užs4!J122="PVC-06mm",(Užs4!H122/1000)*Užs4!L122,0)))))</f>
        <v>0</v>
      </c>
      <c r="V83" s="92">
        <f>SUM(IF(Užs4!F122="PVC-08mm",(Užs4!E122/1000)*Užs4!L122,0)+(IF(Užs4!G122="PVC-08mm",(Užs4!E122/1000)*Užs4!L122,0)+(IF(Užs4!I122="PVC-08mm",(Užs4!H122/1000)*Užs4!L122,0)+(IF(Užs4!J122="PVC-08mm",(Užs4!H122/1000)*Užs4!L122,0)))))</f>
        <v>0</v>
      </c>
      <c r="W83" s="92">
        <f>SUM(IF(Užs4!F122="PVC-1mm",(Užs4!E122/1000)*Užs4!L122,0)+(IF(Užs4!G122="PVC-1mm",(Užs4!E122/1000)*Užs4!L122,0)+(IF(Užs4!I122="PVC-1mm",(Užs4!H122/1000)*Užs4!L122,0)+(IF(Užs4!J122="PVC-1mm",(Užs4!H122/1000)*Užs4!L122,0)))))</f>
        <v>0</v>
      </c>
      <c r="X83" s="92">
        <f>SUM(IF(Užs4!F122="PVC-2mm",(Užs4!E122/1000)*Užs4!L122,0)+(IF(Užs4!G122="PVC-2mm",(Užs4!E122/1000)*Užs4!L122,0)+(IF(Užs4!I122="PVC-2mm",(Užs4!H122/1000)*Užs4!L122,0)+(IF(Užs4!J122="PVC-2mm",(Užs4!H122/1000)*Užs4!L122,0)))))</f>
        <v>0</v>
      </c>
      <c r="Y83" s="92">
        <f>SUM(IF(Užs4!F122="PVC-42/2mm",(Užs4!E122/1000)*Užs4!L122,0)+(IF(Užs4!G122="PVC-42/2mm",(Užs4!E122/1000)*Užs4!L122,0)+(IF(Užs4!I122="PVC-42/2mm",(Užs4!H122/1000)*Užs4!L122,0)+(IF(Užs4!J122="PVC-42/2mm",(Užs4!H122/1000)*Užs4!L122,0)))))</f>
        <v>0</v>
      </c>
      <c r="Z83" s="313">
        <f>SUM(IF(Užs4!F122="BESIULIS-08mm",(Užs4!E122/1000)*Užs4!L122,0)+(IF(Užs4!G122="BESIULIS-08mm",(Užs4!E122/1000)*Užs4!L122,0)+(IF(Užs4!I122="BESIULIS-08mm",(Užs4!H122/1000)*Užs4!L122,0)+(IF(Užs4!J122="BESIULIS-08mm",(Užs4!H122/1000)*Užs4!L122,0)))))</f>
        <v>0</v>
      </c>
      <c r="AA83" s="313">
        <f>SUM(IF(Užs4!F122="BESIULIS-1mm",(Užs4!E122/1000)*Užs4!L122,0)+(IF(Užs4!G122="BESIULIS-1mm",(Užs4!E122/1000)*Užs4!L122,0)+(IF(Užs4!I122="BESIULIS-1mm",(Užs4!H122/1000)*Užs4!L122,0)+(IF(Užs4!J122="BESIULIS-1mm",(Užs4!H122/1000)*Užs4!L122,0)))))</f>
        <v>0</v>
      </c>
      <c r="AB83" s="313">
        <f>SUM(IF(Užs4!F122="BESIULIS-2mm",(Užs4!E122/1000)*Užs4!L122,0)+(IF(Užs4!G122="BESIULIS-2mm",(Užs4!E122/1000)*Užs4!L122,0)+(IF(Užs4!I122="BESIULIS-2mm",(Užs4!H122/1000)*Užs4!L122,0)+(IF(Užs4!J122="BESIULIS-2mm",(Užs4!H122/1000)*Užs4!L122,0)))))</f>
        <v>0</v>
      </c>
      <c r="AC83" s="93">
        <f>SUM(IF(Užs4!F122="KLIEN-PVC-04mm",(Užs4!E122/1000)*Užs4!L122,0)+(IF(Užs4!G122="KLIEN-PVC-04mm",(Užs4!E122/1000)*Užs4!L122,0)+(IF(Užs4!I122="KLIEN-PVC-04mm",(Užs4!H122/1000)*Užs4!L122,0)+(IF(Užs4!J122="KLIEN-PVC-04mm",(Užs4!H122/1000)*Užs4!L122,0)))))</f>
        <v>0</v>
      </c>
      <c r="AD83" s="93">
        <f>SUM(IF(Užs4!F122="KLIEN-PVC-06mm",(Užs4!E122/1000)*Užs4!L122,0)+(IF(Užs4!G122="KLIEN-PVC-06mm",(Užs4!E122/1000)*Užs4!L122,0)+(IF(Užs4!I122="KLIEN-PVC-06mm",(Užs4!H122/1000)*Užs4!L122,0)+(IF(Užs4!J122="KLIEN-PVC-06mm",(Užs4!H122/1000)*Užs4!L122,0)))))</f>
        <v>0</v>
      </c>
      <c r="AE83" s="93">
        <f>SUM(IF(Užs4!F122="KLIEN-PVC-08mm",(Užs4!E122/1000)*Užs4!L122,0)+(IF(Užs4!G122="KLIEN-PVC-08mm",(Užs4!E122/1000)*Užs4!L122,0)+(IF(Užs4!I122="KLIEN-PVC-08mm",(Užs4!H122/1000)*Užs4!L122,0)+(IF(Užs4!J122="KLIEN-PVC-08mm",(Užs4!H122/1000)*Užs4!L122,0)))))</f>
        <v>0</v>
      </c>
      <c r="AF83" s="93">
        <f>SUM(IF(Užs4!F122="KLIEN-PVC-1mm",(Užs4!E122/1000)*Užs4!L122,0)+(IF(Užs4!G122="KLIEN-PVC-1mm",(Užs4!E122/1000)*Užs4!L122,0)+(IF(Užs4!I122="KLIEN-PVC-1mm",(Užs4!H122/1000)*Užs4!L122,0)+(IF(Užs4!J122="KLIEN-PVC-1mm",(Užs4!H122/1000)*Užs4!L122,0)))))</f>
        <v>0</v>
      </c>
      <c r="AG83" s="93">
        <f>SUM(IF(Užs4!F122="KLIEN-PVC-2mm",(Užs4!E122/1000)*Užs4!L122,0)+(IF(Užs4!G122="KLIEN-PVC-2mm",(Užs4!E122/1000)*Užs4!L122,0)+(IF(Užs4!I122="KLIEN-PVC-2mm",(Užs4!H122/1000)*Užs4!L122,0)+(IF(Užs4!J122="KLIEN-PVC-2mm",(Užs4!H122/1000)*Užs4!L122,0)))))</f>
        <v>0</v>
      </c>
      <c r="AH83" s="93">
        <f>SUM(IF(Užs4!F122="KLIEN-PVC-42/2mm",(Užs4!E122/1000)*Užs4!L122,0)+(IF(Užs4!G122="KLIEN-PVC-42/2mm",(Užs4!E122/1000)*Užs4!L122,0)+(IF(Užs4!I122="KLIEN-PVC-42/2mm",(Užs4!H122/1000)*Užs4!L122,0)+(IF(Užs4!J122="KLIEN-PVC-42/2mm",(Užs4!H122/1000)*Užs4!L122,0)))))</f>
        <v>0</v>
      </c>
      <c r="AI83" s="315">
        <f>SUM(IF(Užs4!F122="KLIEN-BESIUL-08mm",(Užs4!E122/1000)*Užs4!L122,0)+(IF(Užs4!G122="KLIEN-BESIUL-08mm",(Užs4!E122/1000)*Užs4!L122,0)+(IF(Užs4!I122="KLIEN-BESIUL-08mm",(Užs4!H122/1000)*Užs4!L122,0)+(IF(Užs4!J122="KLIEN-BESIUL-08mm",(Užs4!H122/1000)*Užs4!L122,0)))))</f>
        <v>0</v>
      </c>
      <c r="AJ83" s="315">
        <f>SUM(IF(Užs4!F122="KLIEN-BESIUL-1mm",(Užs4!E122/1000)*Užs4!L122,0)+(IF(Užs4!G122="KLIEN-BESIUL-1mm",(Užs4!E122/1000)*Užs4!L122,0)+(IF(Užs4!I122="KLIEN-BESIUL-1mm",(Užs4!H122/1000)*Užs4!L122,0)+(IF(Užs4!J122="KLIEN-BESIUL-1mm",(Užs4!H122/1000)*Užs4!L122,0)))))</f>
        <v>0</v>
      </c>
      <c r="AK83" s="315">
        <f>SUM(IF(Užs4!F122="KLIEN-BESIUL-2mm",(Užs4!E122/1000)*Užs4!L122,0)+(IF(Užs4!G122="KLIEN-BESIUL-2mm",(Užs4!E122/1000)*Užs4!L122,0)+(IF(Užs4!I122="KLIEN-BESIUL-2mm",(Užs4!H122/1000)*Užs4!L122,0)+(IF(Užs4!J122="KLIEN-BESIUL-2mm",(Užs4!H122/1000)*Užs4!L122,0)))))</f>
        <v>0</v>
      </c>
      <c r="AL83" s="94">
        <f>SUM(IF(Užs4!F122="NE-PL-PVC-04mm",(Užs4!E122/1000)*Užs4!L122,0)+(IF(Užs4!G122="NE-PL-PVC-04mm",(Užs4!E122/1000)*Užs4!L122,0)+(IF(Užs4!I122="NE-PL-PVC-04mm",(Užs4!H122/1000)*Užs4!L122,0)+(IF(Užs4!J122="NE-PL-PVC-04mm",(Užs4!H122/1000)*Užs4!L122,0)))))</f>
        <v>0</v>
      </c>
      <c r="AM83" s="94">
        <f>SUM(IF(Užs4!F122="NE-PL-PVC-06mm",(Užs4!E122/1000)*Užs4!L122,0)+(IF(Užs4!G122="NE-PL-PVC-06mm",(Užs4!E122/1000)*Užs4!L122,0)+(IF(Užs4!I122="NE-PL-PVC-06mm",(Užs4!H122/1000)*Užs4!L122,0)+(IF(Užs4!J122="NE-PL-PVC-06mm",(Užs4!H122/1000)*Užs4!L122,0)))))</f>
        <v>0</v>
      </c>
      <c r="AN83" s="94">
        <f>SUM(IF(Užs4!F122="NE-PL-PVC-08mm",(Užs4!E122/1000)*Užs4!L122,0)+(IF(Užs4!G122="NE-PL-PVC-08mm",(Užs4!E122/1000)*Užs4!L122,0)+(IF(Užs4!I122="NE-PL-PVC-08mm",(Užs4!H122/1000)*Užs4!L122,0)+(IF(Užs4!J122="NE-PL-PVC-08mm",(Užs4!H122/1000)*Užs4!L122,0)))))</f>
        <v>0</v>
      </c>
      <c r="AO83" s="94">
        <f>SUM(IF(Užs4!F122="NE-PL-PVC-1mm",(Užs4!E122/1000)*Užs4!L122,0)+(IF(Užs4!G122="NE-PL-PVC-1mm",(Užs4!E122/1000)*Užs4!L122,0)+(IF(Užs4!I122="NE-PL-PVC-1mm",(Užs4!H122/1000)*Užs4!L122,0)+(IF(Užs4!J122="NE-PL-PVC-1mm",(Užs4!H122/1000)*Užs4!L122,0)))))</f>
        <v>0</v>
      </c>
      <c r="AP83" s="94">
        <f>SUM(IF(Užs4!F122="NE-PL-PVC-2mm",(Užs4!E122/1000)*Užs4!L122,0)+(IF(Užs4!G122="NE-PL-PVC-2mm",(Užs4!E122/1000)*Užs4!L122,0)+(IF(Užs4!I122="NE-PL-PVC-2mm",(Užs4!H122/1000)*Užs4!L122,0)+(IF(Užs4!J122="NE-PL-PVC-2mm",(Užs4!H122/1000)*Užs4!L122,0)))))</f>
        <v>0</v>
      </c>
      <c r="AQ83" s="94">
        <f>SUM(IF(Užs4!F122="NE-PL-PVC-42/2mm",(Užs4!E122/1000)*Užs4!L122,0)+(IF(Užs4!G122="NE-PL-PVC-42/2mm",(Užs4!E122/1000)*Užs4!L122,0)+(IF(Užs4!I122="NE-PL-PVC-42/2mm",(Užs4!H122/1000)*Užs4!L122,0)+(IF(Užs4!J122="NE-PL-PVC-42/2mm",(Užs4!H122/1000)*Užs4!L122,0)))))</f>
        <v>0</v>
      </c>
      <c r="AR83" s="79"/>
    </row>
    <row r="84" spans="1:44" ht="16.8">
      <c r="A84" s="79"/>
      <c r="B84" s="79"/>
      <c r="C84" s="95"/>
      <c r="D84" s="79"/>
      <c r="E84" s="79"/>
      <c r="F84" s="79"/>
      <c r="G84" s="79"/>
      <c r="H84" s="79"/>
      <c r="I84" s="79"/>
      <c r="J84" s="79"/>
      <c r="K84" s="87">
        <v>83</v>
      </c>
      <c r="L84" s="88">
        <f>Užs4!L123</f>
        <v>0</v>
      </c>
      <c r="M84" s="89">
        <f>(Užs4!E123/1000)*(Užs4!H123/1000)*Užs4!L123</f>
        <v>0</v>
      </c>
      <c r="N84" s="90">
        <f>SUM(IF(Užs4!F123="MEL",(Užs4!E123/1000)*Užs4!L123,0)+(IF(Užs4!G123="MEL",(Užs4!E123/1000)*Užs4!L123,0)+(IF(Užs4!I123="MEL",(Užs4!H123/1000)*Užs4!L123,0)+(IF(Užs4!J123="MEL",(Užs4!H123/1000)*Užs4!L123,0)))))</f>
        <v>0</v>
      </c>
      <c r="O84" s="91">
        <f>SUM(IF(Užs4!F123="MEL-BALTAS",(Užs4!E123/1000)*Užs4!L123,0)+(IF(Užs4!G123="MEL-BALTAS",(Užs4!E123/1000)*Užs4!L123,0)+(IF(Užs4!I123="MEL-BALTAS",(Užs4!H123/1000)*Užs4!L123,0)+(IF(Užs4!J123="MEL-BALTAS",(Užs4!H123/1000)*Užs4!L123,0)))))</f>
        <v>0</v>
      </c>
      <c r="P84" s="91">
        <f>SUM(IF(Užs4!F123="MEL-PILKAS",(Užs4!E123/1000)*Užs4!L123,0)+(IF(Užs4!G123="MEL-PILKAS",(Užs4!E123/1000)*Užs4!L123,0)+(IF(Užs4!I123="MEL-PILKAS",(Užs4!H123/1000)*Užs4!L123,0)+(IF(Užs4!J123="MEL-PILKAS",(Užs4!H123/1000)*Užs4!L123,0)))))</f>
        <v>0</v>
      </c>
      <c r="Q84" s="91">
        <f>SUM(IF(Užs4!F123="MEL-KLIENTO",(Užs4!E123/1000)*Užs4!L123,0)+(IF(Užs4!G123="MEL-KLIENTO",(Užs4!E123/1000)*Užs4!L123,0)+(IF(Užs4!I123="MEL-KLIENTO",(Užs4!H123/1000)*Užs4!L123,0)+(IF(Užs4!J123="MEL-KLIENTO",(Užs4!H123/1000)*Užs4!L123,0)))))</f>
        <v>0</v>
      </c>
      <c r="R84" s="91">
        <f>SUM(IF(Užs4!F123="MEL-NE-PL",(Užs4!E123/1000)*Užs4!L123,0)+(IF(Užs4!G123="MEL-NE-PL",(Užs4!E123/1000)*Užs4!L123,0)+(IF(Užs4!I123="MEL-NE-PL",(Užs4!H123/1000)*Užs4!L123,0)+(IF(Užs4!J123="MEL-NE-PL",(Užs4!H123/1000)*Užs4!L123,0)))))</f>
        <v>0</v>
      </c>
      <c r="S84" s="91">
        <f>SUM(IF(Užs4!F123="MEL-40mm",(Užs4!E123/1000)*Užs4!L123,0)+(IF(Užs4!G123="MEL-40mm",(Užs4!E123/1000)*Užs4!L123,0)+(IF(Užs4!I123="MEL-40mm",(Užs4!H123/1000)*Užs4!L123,0)+(IF(Užs4!J123="MEL-40mm",(Užs4!H123/1000)*Užs4!L123,0)))))</f>
        <v>0</v>
      </c>
      <c r="T84" s="92">
        <f>SUM(IF(Užs4!F123="PVC-04mm",(Užs4!E123/1000)*Užs4!L123,0)+(IF(Užs4!G123="PVC-04mm",(Užs4!E123/1000)*Užs4!L123,0)+(IF(Užs4!I123="PVC-04mm",(Užs4!H123/1000)*Užs4!L123,0)+(IF(Užs4!J123="PVC-04mm",(Užs4!H123/1000)*Užs4!L123,0)))))</f>
        <v>0</v>
      </c>
      <c r="U84" s="92">
        <f>SUM(IF(Užs4!F123="PVC-06mm",(Užs4!E123/1000)*Užs4!L123,0)+(IF(Užs4!G123="PVC-06mm",(Užs4!E123/1000)*Užs4!L123,0)+(IF(Užs4!I123="PVC-06mm",(Užs4!H123/1000)*Užs4!L123,0)+(IF(Užs4!J123="PVC-06mm",(Užs4!H123/1000)*Užs4!L123,0)))))</f>
        <v>0</v>
      </c>
      <c r="V84" s="92">
        <f>SUM(IF(Užs4!F123="PVC-08mm",(Užs4!E123/1000)*Užs4!L123,0)+(IF(Užs4!G123="PVC-08mm",(Užs4!E123/1000)*Užs4!L123,0)+(IF(Užs4!I123="PVC-08mm",(Užs4!H123/1000)*Užs4!L123,0)+(IF(Užs4!J123="PVC-08mm",(Užs4!H123/1000)*Užs4!L123,0)))))</f>
        <v>0</v>
      </c>
      <c r="W84" s="92">
        <f>SUM(IF(Užs4!F123="PVC-1mm",(Užs4!E123/1000)*Užs4!L123,0)+(IF(Užs4!G123="PVC-1mm",(Užs4!E123/1000)*Užs4!L123,0)+(IF(Užs4!I123="PVC-1mm",(Užs4!H123/1000)*Užs4!L123,0)+(IF(Užs4!J123="PVC-1mm",(Užs4!H123/1000)*Užs4!L123,0)))))</f>
        <v>0</v>
      </c>
      <c r="X84" s="92">
        <f>SUM(IF(Užs4!F123="PVC-2mm",(Užs4!E123/1000)*Užs4!L123,0)+(IF(Užs4!G123="PVC-2mm",(Užs4!E123/1000)*Užs4!L123,0)+(IF(Užs4!I123="PVC-2mm",(Užs4!H123/1000)*Užs4!L123,0)+(IF(Užs4!J123="PVC-2mm",(Užs4!H123/1000)*Užs4!L123,0)))))</f>
        <v>0</v>
      </c>
      <c r="Y84" s="92">
        <f>SUM(IF(Užs4!F123="PVC-42/2mm",(Užs4!E123/1000)*Užs4!L123,0)+(IF(Užs4!G123="PVC-42/2mm",(Užs4!E123/1000)*Užs4!L123,0)+(IF(Užs4!I123="PVC-42/2mm",(Užs4!H123/1000)*Užs4!L123,0)+(IF(Užs4!J123="PVC-42/2mm",(Užs4!H123/1000)*Užs4!L123,0)))))</f>
        <v>0</v>
      </c>
      <c r="Z84" s="313">
        <f>SUM(IF(Užs4!F123="BESIULIS-08mm",(Užs4!E123/1000)*Užs4!L123,0)+(IF(Užs4!G123="BESIULIS-08mm",(Užs4!E123/1000)*Užs4!L123,0)+(IF(Užs4!I123="BESIULIS-08mm",(Užs4!H123/1000)*Užs4!L123,0)+(IF(Užs4!J123="BESIULIS-08mm",(Užs4!H123/1000)*Užs4!L123,0)))))</f>
        <v>0</v>
      </c>
      <c r="AA84" s="313">
        <f>SUM(IF(Užs4!F123="BESIULIS-1mm",(Užs4!E123/1000)*Užs4!L123,0)+(IF(Užs4!G123="BESIULIS-1mm",(Užs4!E123/1000)*Užs4!L123,0)+(IF(Užs4!I123="BESIULIS-1mm",(Užs4!H123/1000)*Užs4!L123,0)+(IF(Užs4!J123="BESIULIS-1mm",(Užs4!H123/1000)*Užs4!L123,0)))))</f>
        <v>0</v>
      </c>
      <c r="AB84" s="313">
        <f>SUM(IF(Užs4!F123="BESIULIS-2mm",(Užs4!E123/1000)*Užs4!L123,0)+(IF(Užs4!G123="BESIULIS-2mm",(Užs4!E123/1000)*Užs4!L123,0)+(IF(Užs4!I123="BESIULIS-2mm",(Užs4!H123/1000)*Užs4!L123,0)+(IF(Užs4!J123="BESIULIS-2mm",(Užs4!H123/1000)*Užs4!L123,0)))))</f>
        <v>0</v>
      </c>
      <c r="AC84" s="93">
        <f>SUM(IF(Užs4!F123="KLIEN-PVC-04mm",(Užs4!E123/1000)*Užs4!L123,0)+(IF(Užs4!G123="KLIEN-PVC-04mm",(Užs4!E123/1000)*Užs4!L123,0)+(IF(Užs4!I123="KLIEN-PVC-04mm",(Užs4!H123/1000)*Užs4!L123,0)+(IF(Užs4!J123="KLIEN-PVC-04mm",(Užs4!H123/1000)*Užs4!L123,0)))))</f>
        <v>0</v>
      </c>
      <c r="AD84" s="93">
        <f>SUM(IF(Užs4!F123="KLIEN-PVC-06mm",(Užs4!E123/1000)*Užs4!L123,0)+(IF(Užs4!G123="KLIEN-PVC-06mm",(Užs4!E123/1000)*Užs4!L123,0)+(IF(Užs4!I123="KLIEN-PVC-06mm",(Užs4!H123/1000)*Užs4!L123,0)+(IF(Užs4!J123="KLIEN-PVC-06mm",(Užs4!H123/1000)*Užs4!L123,0)))))</f>
        <v>0</v>
      </c>
      <c r="AE84" s="93">
        <f>SUM(IF(Užs4!F123="KLIEN-PVC-08mm",(Užs4!E123/1000)*Užs4!L123,0)+(IF(Užs4!G123="KLIEN-PVC-08mm",(Užs4!E123/1000)*Užs4!L123,0)+(IF(Užs4!I123="KLIEN-PVC-08mm",(Užs4!H123/1000)*Užs4!L123,0)+(IF(Užs4!J123="KLIEN-PVC-08mm",(Užs4!H123/1000)*Užs4!L123,0)))))</f>
        <v>0</v>
      </c>
      <c r="AF84" s="93">
        <f>SUM(IF(Užs4!F123="KLIEN-PVC-1mm",(Užs4!E123/1000)*Užs4!L123,0)+(IF(Užs4!G123="KLIEN-PVC-1mm",(Užs4!E123/1000)*Užs4!L123,0)+(IF(Užs4!I123="KLIEN-PVC-1mm",(Užs4!H123/1000)*Užs4!L123,0)+(IF(Užs4!J123="KLIEN-PVC-1mm",(Užs4!H123/1000)*Užs4!L123,0)))))</f>
        <v>0</v>
      </c>
      <c r="AG84" s="93">
        <f>SUM(IF(Užs4!F123="KLIEN-PVC-2mm",(Užs4!E123/1000)*Užs4!L123,0)+(IF(Užs4!G123="KLIEN-PVC-2mm",(Užs4!E123/1000)*Užs4!L123,0)+(IF(Užs4!I123="KLIEN-PVC-2mm",(Užs4!H123/1000)*Užs4!L123,0)+(IF(Užs4!J123="KLIEN-PVC-2mm",(Užs4!H123/1000)*Užs4!L123,0)))))</f>
        <v>0</v>
      </c>
      <c r="AH84" s="93">
        <f>SUM(IF(Užs4!F123="KLIEN-PVC-42/2mm",(Užs4!E123/1000)*Užs4!L123,0)+(IF(Užs4!G123="KLIEN-PVC-42/2mm",(Užs4!E123/1000)*Užs4!L123,0)+(IF(Užs4!I123="KLIEN-PVC-42/2mm",(Užs4!H123/1000)*Užs4!L123,0)+(IF(Užs4!J123="KLIEN-PVC-42/2mm",(Užs4!H123/1000)*Užs4!L123,0)))))</f>
        <v>0</v>
      </c>
      <c r="AI84" s="315">
        <f>SUM(IF(Užs4!F123="KLIEN-BESIUL-08mm",(Užs4!E123/1000)*Užs4!L123,0)+(IF(Užs4!G123="KLIEN-BESIUL-08mm",(Užs4!E123/1000)*Užs4!L123,0)+(IF(Užs4!I123="KLIEN-BESIUL-08mm",(Užs4!H123/1000)*Užs4!L123,0)+(IF(Užs4!J123="KLIEN-BESIUL-08mm",(Užs4!H123/1000)*Užs4!L123,0)))))</f>
        <v>0</v>
      </c>
      <c r="AJ84" s="315">
        <f>SUM(IF(Užs4!F123="KLIEN-BESIUL-1mm",(Užs4!E123/1000)*Užs4!L123,0)+(IF(Užs4!G123="KLIEN-BESIUL-1mm",(Užs4!E123/1000)*Užs4!L123,0)+(IF(Užs4!I123="KLIEN-BESIUL-1mm",(Užs4!H123/1000)*Užs4!L123,0)+(IF(Užs4!J123="KLIEN-BESIUL-1mm",(Užs4!H123/1000)*Užs4!L123,0)))))</f>
        <v>0</v>
      </c>
      <c r="AK84" s="315">
        <f>SUM(IF(Užs4!F123="KLIEN-BESIUL-2mm",(Užs4!E123/1000)*Užs4!L123,0)+(IF(Užs4!G123="KLIEN-BESIUL-2mm",(Užs4!E123/1000)*Užs4!L123,0)+(IF(Užs4!I123="KLIEN-BESIUL-2mm",(Užs4!H123/1000)*Užs4!L123,0)+(IF(Užs4!J123="KLIEN-BESIUL-2mm",(Užs4!H123/1000)*Užs4!L123,0)))))</f>
        <v>0</v>
      </c>
      <c r="AL84" s="94">
        <f>SUM(IF(Užs4!F123="NE-PL-PVC-04mm",(Užs4!E123/1000)*Užs4!L123,0)+(IF(Užs4!G123="NE-PL-PVC-04mm",(Užs4!E123/1000)*Užs4!L123,0)+(IF(Užs4!I123="NE-PL-PVC-04mm",(Užs4!H123/1000)*Užs4!L123,0)+(IF(Užs4!J123="NE-PL-PVC-04mm",(Užs4!H123/1000)*Užs4!L123,0)))))</f>
        <v>0</v>
      </c>
      <c r="AM84" s="94">
        <f>SUM(IF(Užs4!F123="NE-PL-PVC-06mm",(Užs4!E123/1000)*Užs4!L123,0)+(IF(Užs4!G123="NE-PL-PVC-06mm",(Užs4!E123/1000)*Užs4!L123,0)+(IF(Užs4!I123="NE-PL-PVC-06mm",(Užs4!H123/1000)*Užs4!L123,0)+(IF(Užs4!J123="NE-PL-PVC-06mm",(Užs4!H123/1000)*Užs4!L123,0)))))</f>
        <v>0</v>
      </c>
      <c r="AN84" s="94">
        <f>SUM(IF(Užs4!F123="NE-PL-PVC-08mm",(Užs4!E123/1000)*Užs4!L123,0)+(IF(Užs4!G123="NE-PL-PVC-08mm",(Užs4!E123/1000)*Užs4!L123,0)+(IF(Užs4!I123="NE-PL-PVC-08mm",(Užs4!H123/1000)*Užs4!L123,0)+(IF(Užs4!J123="NE-PL-PVC-08mm",(Užs4!H123/1000)*Užs4!L123,0)))))</f>
        <v>0</v>
      </c>
      <c r="AO84" s="94">
        <f>SUM(IF(Užs4!F123="NE-PL-PVC-1mm",(Užs4!E123/1000)*Užs4!L123,0)+(IF(Užs4!G123="NE-PL-PVC-1mm",(Užs4!E123/1000)*Užs4!L123,0)+(IF(Užs4!I123="NE-PL-PVC-1mm",(Užs4!H123/1000)*Užs4!L123,0)+(IF(Užs4!J123="NE-PL-PVC-1mm",(Užs4!H123/1000)*Užs4!L123,0)))))</f>
        <v>0</v>
      </c>
      <c r="AP84" s="94">
        <f>SUM(IF(Užs4!F123="NE-PL-PVC-2mm",(Užs4!E123/1000)*Užs4!L123,0)+(IF(Užs4!G123="NE-PL-PVC-2mm",(Užs4!E123/1000)*Užs4!L123,0)+(IF(Užs4!I123="NE-PL-PVC-2mm",(Užs4!H123/1000)*Užs4!L123,0)+(IF(Užs4!J123="NE-PL-PVC-2mm",(Užs4!H123/1000)*Užs4!L123,0)))))</f>
        <v>0</v>
      </c>
      <c r="AQ84" s="94">
        <f>SUM(IF(Užs4!F123="NE-PL-PVC-42/2mm",(Užs4!E123/1000)*Užs4!L123,0)+(IF(Užs4!G123="NE-PL-PVC-42/2mm",(Užs4!E123/1000)*Užs4!L123,0)+(IF(Užs4!I123="NE-PL-PVC-42/2mm",(Užs4!H123/1000)*Užs4!L123,0)+(IF(Užs4!J123="NE-PL-PVC-42/2mm",(Užs4!H123/1000)*Užs4!L123,0)))))</f>
        <v>0</v>
      </c>
      <c r="AR84" s="79"/>
    </row>
    <row r="85" spans="1:44" ht="16.8">
      <c r="A85" s="79"/>
      <c r="B85" s="79"/>
      <c r="C85" s="95"/>
      <c r="D85" s="79"/>
      <c r="E85" s="79"/>
      <c r="F85" s="79"/>
      <c r="G85" s="79"/>
      <c r="H85" s="79"/>
      <c r="I85" s="79"/>
      <c r="J85" s="79"/>
      <c r="K85" s="87">
        <v>84</v>
      </c>
      <c r="L85" s="88">
        <f>Užs4!L124</f>
        <v>0</v>
      </c>
      <c r="M85" s="89">
        <f>(Užs4!E124/1000)*(Užs4!H124/1000)*Užs4!L124</f>
        <v>0</v>
      </c>
      <c r="N85" s="90">
        <f>SUM(IF(Užs4!F124="MEL",(Užs4!E124/1000)*Užs4!L124,0)+(IF(Užs4!G124="MEL",(Užs4!E124/1000)*Užs4!L124,0)+(IF(Užs4!I124="MEL",(Užs4!H124/1000)*Užs4!L124,0)+(IF(Užs4!J124="MEL",(Užs4!H124/1000)*Užs4!L124,0)))))</f>
        <v>0</v>
      </c>
      <c r="O85" s="91">
        <f>SUM(IF(Užs4!F124="MEL-BALTAS",(Užs4!E124/1000)*Užs4!L124,0)+(IF(Užs4!G124="MEL-BALTAS",(Užs4!E124/1000)*Užs4!L124,0)+(IF(Užs4!I124="MEL-BALTAS",(Užs4!H124/1000)*Užs4!L124,0)+(IF(Užs4!J124="MEL-BALTAS",(Užs4!H124/1000)*Užs4!L124,0)))))</f>
        <v>0</v>
      </c>
      <c r="P85" s="91">
        <f>SUM(IF(Užs4!F124="MEL-PILKAS",(Užs4!E124/1000)*Užs4!L124,0)+(IF(Užs4!G124="MEL-PILKAS",(Užs4!E124/1000)*Užs4!L124,0)+(IF(Užs4!I124="MEL-PILKAS",(Užs4!H124/1000)*Užs4!L124,0)+(IF(Užs4!J124="MEL-PILKAS",(Užs4!H124/1000)*Užs4!L124,0)))))</f>
        <v>0</v>
      </c>
      <c r="Q85" s="91">
        <f>SUM(IF(Užs4!F124="MEL-KLIENTO",(Užs4!E124/1000)*Užs4!L124,0)+(IF(Užs4!G124="MEL-KLIENTO",(Užs4!E124/1000)*Užs4!L124,0)+(IF(Užs4!I124="MEL-KLIENTO",(Užs4!H124/1000)*Užs4!L124,0)+(IF(Užs4!J124="MEL-KLIENTO",(Užs4!H124/1000)*Užs4!L124,0)))))</f>
        <v>0</v>
      </c>
      <c r="R85" s="91">
        <f>SUM(IF(Užs4!F124="MEL-NE-PL",(Užs4!E124/1000)*Užs4!L124,0)+(IF(Užs4!G124="MEL-NE-PL",(Užs4!E124/1000)*Užs4!L124,0)+(IF(Užs4!I124="MEL-NE-PL",(Užs4!H124/1000)*Užs4!L124,0)+(IF(Užs4!J124="MEL-NE-PL",(Užs4!H124/1000)*Užs4!L124,0)))))</f>
        <v>0</v>
      </c>
      <c r="S85" s="91">
        <f>SUM(IF(Užs4!F124="MEL-40mm",(Užs4!E124/1000)*Užs4!L124,0)+(IF(Užs4!G124="MEL-40mm",(Užs4!E124/1000)*Užs4!L124,0)+(IF(Užs4!I124="MEL-40mm",(Užs4!H124/1000)*Užs4!L124,0)+(IF(Užs4!J124="MEL-40mm",(Užs4!H124/1000)*Užs4!L124,0)))))</f>
        <v>0</v>
      </c>
      <c r="T85" s="92">
        <f>SUM(IF(Užs4!F124="PVC-04mm",(Užs4!E124/1000)*Užs4!L124,0)+(IF(Užs4!G124="PVC-04mm",(Užs4!E124/1000)*Užs4!L124,0)+(IF(Užs4!I124="PVC-04mm",(Užs4!H124/1000)*Užs4!L124,0)+(IF(Užs4!J124="PVC-04mm",(Užs4!H124/1000)*Užs4!L124,0)))))</f>
        <v>0</v>
      </c>
      <c r="U85" s="92">
        <f>SUM(IF(Užs4!F124="PVC-06mm",(Užs4!E124/1000)*Užs4!L124,0)+(IF(Užs4!G124="PVC-06mm",(Užs4!E124/1000)*Užs4!L124,0)+(IF(Užs4!I124="PVC-06mm",(Užs4!H124/1000)*Užs4!L124,0)+(IF(Užs4!J124="PVC-06mm",(Užs4!H124/1000)*Užs4!L124,0)))))</f>
        <v>0</v>
      </c>
      <c r="V85" s="92">
        <f>SUM(IF(Užs4!F124="PVC-08mm",(Užs4!E124/1000)*Užs4!L124,0)+(IF(Užs4!G124="PVC-08mm",(Užs4!E124/1000)*Užs4!L124,0)+(IF(Užs4!I124="PVC-08mm",(Užs4!H124/1000)*Užs4!L124,0)+(IF(Užs4!J124="PVC-08mm",(Užs4!H124/1000)*Užs4!L124,0)))))</f>
        <v>0</v>
      </c>
      <c r="W85" s="92">
        <f>SUM(IF(Užs4!F124="PVC-1mm",(Užs4!E124/1000)*Užs4!L124,0)+(IF(Užs4!G124="PVC-1mm",(Užs4!E124/1000)*Užs4!L124,0)+(IF(Užs4!I124="PVC-1mm",(Užs4!H124/1000)*Užs4!L124,0)+(IF(Užs4!J124="PVC-1mm",(Užs4!H124/1000)*Užs4!L124,0)))))</f>
        <v>0</v>
      </c>
      <c r="X85" s="92">
        <f>SUM(IF(Užs4!F124="PVC-2mm",(Užs4!E124/1000)*Užs4!L124,0)+(IF(Užs4!G124="PVC-2mm",(Užs4!E124/1000)*Užs4!L124,0)+(IF(Užs4!I124="PVC-2mm",(Užs4!H124/1000)*Užs4!L124,0)+(IF(Užs4!J124="PVC-2mm",(Užs4!H124/1000)*Užs4!L124,0)))))</f>
        <v>0</v>
      </c>
      <c r="Y85" s="92">
        <f>SUM(IF(Užs4!F124="PVC-42/2mm",(Užs4!E124/1000)*Užs4!L124,0)+(IF(Užs4!G124="PVC-42/2mm",(Užs4!E124/1000)*Užs4!L124,0)+(IF(Užs4!I124="PVC-42/2mm",(Užs4!H124/1000)*Užs4!L124,0)+(IF(Užs4!J124="PVC-42/2mm",(Užs4!H124/1000)*Užs4!L124,0)))))</f>
        <v>0</v>
      </c>
      <c r="Z85" s="313">
        <f>SUM(IF(Užs4!F124="BESIULIS-08mm",(Užs4!E124/1000)*Užs4!L124,0)+(IF(Užs4!G124="BESIULIS-08mm",(Užs4!E124/1000)*Užs4!L124,0)+(IF(Užs4!I124="BESIULIS-08mm",(Užs4!H124/1000)*Užs4!L124,0)+(IF(Užs4!J124="BESIULIS-08mm",(Užs4!H124/1000)*Užs4!L124,0)))))</f>
        <v>0</v>
      </c>
      <c r="AA85" s="313">
        <f>SUM(IF(Užs4!F124="BESIULIS-1mm",(Užs4!E124/1000)*Užs4!L124,0)+(IF(Užs4!G124="BESIULIS-1mm",(Užs4!E124/1000)*Užs4!L124,0)+(IF(Užs4!I124="BESIULIS-1mm",(Užs4!H124/1000)*Užs4!L124,0)+(IF(Užs4!J124="BESIULIS-1mm",(Užs4!H124/1000)*Užs4!L124,0)))))</f>
        <v>0</v>
      </c>
      <c r="AB85" s="313">
        <f>SUM(IF(Užs4!F124="BESIULIS-2mm",(Užs4!E124/1000)*Užs4!L124,0)+(IF(Užs4!G124="BESIULIS-2mm",(Užs4!E124/1000)*Užs4!L124,0)+(IF(Užs4!I124="BESIULIS-2mm",(Užs4!H124/1000)*Užs4!L124,0)+(IF(Užs4!J124="BESIULIS-2mm",(Užs4!H124/1000)*Užs4!L124,0)))))</f>
        <v>0</v>
      </c>
      <c r="AC85" s="93">
        <f>SUM(IF(Užs4!F124="KLIEN-PVC-04mm",(Užs4!E124/1000)*Užs4!L124,0)+(IF(Užs4!G124="KLIEN-PVC-04mm",(Užs4!E124/1000)*Užs4!L124,0)+(IF(Užs4!I124="KLIEN-PVC-04mm",(Užs4!H124/1000)*Užs4!L124,0)+(IF(Užs4!J124="KLIEN-PVC-04mm",(Užs4!H124/1000)*Užs4!L124,0)))))</f>
        <v>0</v>
      </c>
      <c r="AD85" s="93">
        <f>SUM(IF(Užs4!F124="KLIEN-PVC-06mm",(Užs4!E124/1000)*Užs4!L124,0)+(IF(Užs4!G124="KLIEN-PVC-06mm",(Užs4!E124/1000)*Užs4!L124,0)+(IF(Užs4!I124="KLIEN-PVC-06mm",(Užs4!H124/1000)*Užs4!L124,0)+(IF(Užs4!J124="KLIEN-PVC-06mm",(Užs4!H124/1000)*Užs4!L124,0)))))</f>
        <v>0</v>
      </c>
      <c r="AE85" s="93">
        <f>SUM(IF(Užs4!F124="KLIEN-PVC-08mm",(Užs4!E124/1000)*Užs4!L124,0)+(IF(Užs4!G124="KLIEN-PVC-08mm",(Užs4!E124/1000)*Užs4!L124,0)+(IF(Užs4!I124="KLIEN-PVC-08mm",(Užs4!H124/1000)*Užs4!L124,0)+(IF(Užs4!J124="KLIEN-PVC-08mm",(Užs4!H124/1000)*Užs4!L124,0)))))</f>
        <v>0</v>
      </c>
      <c r="AF85" s="93">
        <f>SUM(IF(Užs4!F124="KLIEN-PVC-1mm",(Užs4!E124/1000)*Užs4!L124,0)+(IF(Užs4!G124="KLIEN-PVC-1mm",(Užs4!E124/1000)*Užs4!L124,0)+(IF(Užs4!I124="KLIEN-PVC-1mm",(Užs4!H124/1000)*Užs4!L124,0)+(IF(Užs4!J124="KLIEN-PVC-1mm",(Užs4!H124/1000)*Užs4!L124,0)))))</f>
        <v>0</v>
      </c>
      <c r="AG85" s="93">
        <f>SUM(IF(Užs4!F124="KLIEN-PVC-2mm",(Užs4!E124/1000)*Užs4!L124,0)+(IF(Užs4!G124="KLIEN-PVC-2mm",(Užs4!E124/1000)*Užs4!L124,0)+(IF(Užs4!I124="KLIEN-PVC-2mm",(Užs4!H124/1000)*Užs4!L124,0)+(IF(Užs4!J124="KLIEN-PVC-2mm",(Užs4!H124/1000)*Užs4!L124,0)))))</f>
        <v>0</v>
      </c>
      <c r="AH85" s="93">
        <f>SUM(IF(Užs4!F124="KLIEN-PVC-42/2mm",(Užs4!E124/1000)*Užs4!L124,0)+(IF(Užs4!G124="KLIEN-PVC-42/2mm",(Užs4!E124/1000)*Užs4!L124,0)+(IF(Užs4!I124="KLIEN-PVC-42/2mm",(Užs4!H124/1000)*Užs4!L124,0)+(IF(Užs4!J124="KLIEN-PVC-42/2mm",(Užs4!H124/1000)*Užs4!L124,0)))))</f>
        <v>0</v>
      </c>
      <c r="AI85" s="315">
        <f>SUM(IF(Užs4!F124="KLIEN-BESIUL-08mm",(Užs4!E124/1000)*Užs4!L124,0)+(IF(Užs4!G124="KLIEN-BESIUL-08mm",(Užs4!E124/1000)*Užs4!L124,0)+(IF(Užs4!I124="KLIEN-BESIUL-08mm",(Užs4!H124/1000)*Užs4!L124,0)+(IF(Užs4!J124="KLIEN-BESIUL-08mm",(Užs4!H124/1000)*Užs4!L124,0)))))</f>
        <v>0</v>
      </c>
      <c r="AJ85" s="315">
        <f>SUM(IF(Užs4!F124="KLIEN-BESIUL-1mm",(Užs4!E124/1000)*Užs4!L124,0)+(IF(Užs4!G124="KLIEN-BESIUL-1mm",(Užs4!E124/1000)*Užs4!L124,0)+(IF(Užs4!I124="KLIEN-BESIUL-1mm",(Užs4!H124/1000)*Užs4!L124,0)+(IF(Užs4!J124="KLIEN-BESIUL-1mm",(Užs4!H124/1000)*Užs4!L124,0)))))</f>
        <v>0</v>
      </c>
      <c r="AK85" s="315">
        <f>SUM(IF(Užs4!F124="KLIEN-BESIUL-2mm",(Užs4!E124/1000)*Užs4!L124,0)+(IF(Užs4!G124="KLIEN-BESIUL-2mm",(Užs4!E124/1000)*Užs4!L124,0)+(IF(Užs4!I124="KLIEN-BESIUL-2mm",(Užs4!H124/1000)*Užs4!L124,0)+(IF(Užs4!J124="KLIEN-BESIUL-2mm",(Užs4!H124/1000)*Užs4!L124,0)))))</f>
        <v>0</v>
      </c>
      <c r="AL85" s="94">
        <f>SUM(IF(Užs4!F124="NE-PL-PVC-04mm",(Užs4!E124/1000)*Užs4!L124,0)+(IF(Užs4!G124="NE-PL-PVC-04mm",(Užs4!E124/1000)*Užs4!L124,0)+(IF(Užs4!I124="NE-PL-PVC-04mm",(Užs4!H124/1000)*Užs4!L124,0)+(IF(Užs4!J124="NE-PL-PVC-04mm",(Užs4!H124/1000)*Užs4!L124,0)))))</f>
        <v>0</v>
      </c>
      <c r="AM85" s="94">
        <f>SUM(IF(Užs4!F124="NE-PL-PVC-06mm",(Užs4!E124/1000)*Užs4!L124,0)+(IF(Užs4!G124="NE-PL-PVC-06mm",(Užs4!E124/1000)*Užs4!L124,0)+(IF(Užs4!I124="NE-PL-PVC-06mm",(Užs4!H124/1000)*Užs4!L124,0)+(IF(Užs4!J124="NE-PL-PVC-06mm",(Užs4!H124/1000)*Užs4!L124,0)))))</f>
        <v>0</v>
      </c>
      <c r="AN85" s="94">
        <f>SUM(IF(Užs4!F124="NE-PL-PVC-08mm",(Užs4!E124/1000)*Užs4!L124,0)+(IF(Užs4!G124="NE-PL-PVC-08mm",(Užs4!E124/1000)*Užs4!L124,0)+(IF(Užs4!I124="NE-PL-PVC-08mm",(Užs4!H124/1000)*Užs4!L124,0)+(IF(Užs4!J124="NE-PL-PVC-08mm",(Užs4!H124/1000)*Užs4!L124,0)))))</f>
        <v>0</v>
      </c>
      <c r="AO85" s="94">
        <f>SUM(IF(Užs4!F124="NE-PL-PVC-1mm",(Užs4!E124/1000)*Užs4!L124,0)+(IF(Užs4!G124="NE-PL-PVC-1mm",(Užs4!E124/1000)*Užs4!L124,0)+(IF(Užs4!I124="NE-PL-PVC-1mm",(Užs4!H124/1000)*Užs4!L124,0)+(IF(Užs4!J124="NE-PL-PVC-1mm",(Užs4!H124/1000)*Užs4!L124,0)))))</f>
        <v>0</v>
      </c>
      <c r="AP85" s="94">
        <f>SUM(IF(Užs4!F124="NE-PL-PVC-2mm",(Užs4!E124/1000)*Užs4!L124,0)+(IF(Užs4!G124="NE-PL-PVC-2mm",(Užs4!E124/1000)*Užs4!L124,0)+(IF(Užs4!I124="NE-PL-PVC-2mm",(Užs4!H124/1000)*Užs4!L124,0)+(IF(Užs4!J124="NE-PL-PVC-2mm",(Užs4!H124/1000)*Užs4!L124,0)))))</f>
        <v>0</v>
      </c>
      <c r="AQ85" s="94">
        <f>SUM(IF(Užs4!F124="NE-PL-PVC-42/2mm",(Užs4!E124/1000)*Užs4!L124,0)+(IF(Užs4!G124="NE-PL-PVC-42/2mm",(Užs4!E124/1000)*Užs4!L124,0)+(IF(Užs4!I124="NE-PL-PVC-42/2mm",(Užs4!H124/1000)*Užs4!L124,0)+(IF(Užs4!J124="NE-PL-PVC-42/2mm",(Užs4!H124/1000)*Užs4!L124,0)))))</f>
        <v>0</v>
      </c>
      <c r="AR85" s="79"/>
    </row>
    <row r="86" spans="1:44" ht="16.8">
      <c r="A86" s="79"/>
      <c r="B86" s="79"/>
      <c r="C86" s="95"/>
      <c r="D86" s="79"/>
      <c r="E86" s="79"/>
      <c r="F86" s="79"/>
      <c r="G86" s="79"/>
      <c r="H86" s="79"/>
      <c r="I86" s="79"/>
      <c r="J86" s="79"/>
      <c r="K86" s="87">
        <v>85</v>
      </c>
      <c r="L86" s="88">
        <f>Užs4!L125</f>
        <v>0</v>
      </c>
      <c r="M86" s="89">
        <f>(Užs4!E125/1000)*(Užs4!H125/1000)*Užs4!L125</f>
        <v>0</v>
      </c>
      <c r="N86" s="90">
        <f>SUM(IF(Užs4!F125="MEL",(Užs4!E125/1000)*Užs4!L125,0)+(IF(Užs4!G125="MEL",(Užs4!E125/1000)*Užs4!L125,0)+(IF(Užs4!I125="MEL",(Užs4!H125/1000)*Užs4!L125,0)+(IF(Užs4!J125="MEL",(Užs4!H125/1000)*Užs4!L125,0)))))</f>
        <v>0</v>
      </c>
      <c r="O86" s="91">
        <f>SUM(IF(Užs4!F125="MEL-BALTAS",(Užs4!E125/1000)*Užs4!L125,0)+(IF(Užs4!G125="MEL-BALTAS",(Užs4!E125/1000)*Užs4!L125,0)+(IF(Užs4!I125="MEL-BALTAS",(Užs4!H125/1000)*Užs4!L125,0)+(IF(Užs4!J125="MEL-BALTAS",(Užs4!H125/1000)*Užs4!L125,0)))))</f>
        <v>0</v>
      </c>
      <c r="P86" s="91">
        <f>SUM(IF(Užs4!F125="MEL-PILKAS",(Užs4!E125/1000)*Užs4!L125,0)+(IF(Užs4!G125="MEL-PILKAS",(Užs4!E125/1000)*Užs4!L125,0)+(IF(Užs4!I125="MEL-PILKAS",(Užs4!H125/1000)*Užs4!L125,0)+(IF(Užs4!J125="MEL-PILKAS",(Užs4!H125/1000)*Užs4!L125,0)))))</f>
        <v>0</v>
      </c>
      <c r="Q86" s="91">
        <f>SUM(IF(Užs4!F125="MEL-KLIENTO",(Užs4!E125/1000)*Užs4!L125,0)+(IF(Užs4!G125="MEL-KLIENTO",(Užs4!E125/1000)*Užs4!L125,0)+(IF(Užs4!I125="MEL-KLIENTO",(Užs4!H125/1000)*Užs4!L125,0)+(IF(Užs4!J125="MEL-KLIENTO",(Užs4!H125/1000)*Užs4!L125,0)))))</f>
        <v>0</v>
      </c>
      <c r="R86" s="91">
        <f>SUM(IF(Užs4!F125="MEL-NE-PL",(Užs4!E125/1000)*Užs4!L125,0)+(IF(Užs4!G125="MEL-NE-PL",(Užs4!E125/1000)*Užs4!L125,0)+(IF(Užs4!I125="MEL-NE-PL",(Užs4!H125/1000)*Užs4!L125,0)+(IF(Užs4!J125="MEL-NE-PL",(Užs4!H125/1000)*Užs4!L125,0)))))</f>
        <v>0</v>
      </c>
      <c r="S86" s="91">
        <f>SUM(IF(Užs4!F125="MEL-40mm",(Užs4!E125/1000)*Užs4!L125,0)+(IF(Užs4!G125="MEL-40mm",(Užs4!E125/1000)*Užs4!L125,0)+(IF(Užs4!I125="MEL-40mm",(Užs4!H125/1000)*Užs4!L125,0)+(IF(Užs4!J125="MEL-40mm",(Užs4!H125/1000)*Užs4!L125,0)))))</f>
        <v>0</v>
      </c>
      <c r="T86" s="92">
        <f>SUM(IF(Užs4!F125="PVC-04mm",(Užs4!E125/1000)*Užs4!L125,0)+(IF(Užs4!G125="PVC-04mm",(Užs4!E125/1000)*Užs4!L125,0)+(IF(Užs4!I125="PVC-04mm",(Užs4!H125/1000)*Užs4!L125,0)+(IF(Užs4!J125="PVC-04mm",(Užs4!H125/1000)*Užs4!L125,0)))))</f>
        <v>0</v>
      </c>
      <c r="U86" s="92">
        <f>SUM(IF(Užs4!F125="PVC-06mm",(Užs4!E125/1000)*Užs4!L125,0)+(IF(Užs4!G125="PVC-06mm",(Užs4!E125/1000)*Užs4!L125,0)+(IF(Užs4!I125="PVC-06mm",(Užs4!H125/1000)*Užs4!L125,0)+(IF(Užs4!J125="PVC-06mm",(Užs4!H125/1000)*Užs4!L125,0)))))</f>
        <v>0</v>
      </c>
      <c r="V86" s="92">
        <f>SUM(IF(Užs4!F125="PVC-08mm",(Užs4!E125/1000)*Užs4!L125,0)+(IF(Užs4!G125="PVC-08mm",(Užs4!E125/1000)*Užs4!L125,0)+(IF(Užs4!I125="PVC-08mm",(Užs4!H125/1000)*Užs4!L125,0)+(IF(Užs4!J125="PVC-08mm",(Užs4!H125/1000)*Užs4!L125,0)))))</f>
        <v>0</v>
      </c>
      <c r="W86" s="92">
        <f>SUM(IF(Užs4!F125="PVC-1mm",(Užs4!E125/1000)*Užs4!L125,0)+(IF(Užs4!G125="PVC-1mm",(Užs4!E125/1000)*Užs4!L125,0)+(IF(Užs4!I125="PVC-1mm",(Užs4!H125/1000)*Užs4!L125,0)+(IF(Užs4!J125="PVC-1mm",(Užs4!H125/1000)*Užs4!L125,0)))))</f>
        <v>0</v>
      </c>
      <c r="X86" s="92">
        <f>SUM(IF(Užs4!F125="PVC-2mm",(Užs4!E125/1000)*Užs4!L125,0)+(IF(Užs4!G125="PVC-2mm",(Užs4!E125/1000)*Užs4!L125,0)+(IF(Užs4!I125="PVC-2mm",(Užs4!H125/1000)*Užs4!L125,0)+(IF(Užs4!J125="PVC-2mm",(Užs4!H125/1000)*Užs4!L125,0)))))</f>
        <v>0</v>
      </c>
      <c r="Y86" s="92">
        <f>SUM(IF(Užs4!F125="PVC-42/2mm",(Užs4!E125/1000)*Užs4!L125,0)+(IF(Užs4!G125="PVC-42/2mm",(Užs4!E125/1000)*Užs4!L125,0)+(IF(Užs4!I125="PVC-42/2mm",(Užs4!H125/1000)*Užs4!L125,0)+(IF(Užs4!J125="PVC-42/2mm",(Užs4!H125/1000)*Užs4!L125,0)))))</f>
        <v>0</v>
      </c>
      <c r="Z86" s="313">
        <f>SUM(IF(Užs4!F125="BESIULIS-08mm",(Užs4!E125/1000)*Užs4!L125,0)+(IF(Užs4!G125="BESIULIS-08mm",(Užs4!E125/1000)*Užs4!L125,0)+(IF(Užs4!I125="BESIULIS-08mm",(Užs4!H125/1000)*Užs4!L125,0)+(IF(Užs4!J125="BESIULIS-08mm",(Užs4!H125/1000)*Užs4!L125,0)))))</f>
        <v>0</v>
      </c>
      <c r="AA86" s="313">
        <f>SUM(IF(Užs4!F125="BESIULIS-1mm",(Užs4!E125/1000)*Užs4!L125,0)+(IF(Užs4!G125="BESIULIS-1mm",(Užs4!E125/1000)*Užs4!L125,0)+(IF(Užs4!I125="BESIULIS-1mm",(Užs4!H125/1000)*Užs4!L125,0)+(IF(Užs4!J125="BESIULIS-1mm",(Užs4!H125/1000)*Užs4!L125,0)))))</f>
        <v>0</v>
      </c>
      <c r="AB86" s="313">
        <f>SUM(IF(Užs4!F125="BESIULIS-2mm",(Užs4!E125/1000)*Užs4!L125,0)+(IF(Užs4!G125="BESIULIS-2mm",(Užs4!E125/1000)*Užs4!L125,0)+(IF(Užs4!I125="BESIULIS-2mm",(Užs4!H125/1000)*Užs4!L125,0)+(IF(Užs4!J125="BESIULIS-2mm",(Užs4!H125/1000)*Užs4!L125,0)))))</f>
        <v>0</v>
      </c>
      <c r="AC86" s="93">
        <f>SUM(IF(Užs4!F125="KLIEN-PVC-04mm",(Užs4!E125/1000)*Užs4!L125,0)+(IF(Užs4!G125="KLIEN-PVC-04mm",(Užs4!E125/1000)*Užs4!L125,0)+(IF(Užs4!I125="KLIEN-PVC-04mm",(Užs4!H125/1000)*Užs4!L125,0)+(IF(Užs4!J125="KLIEN-PVC-04mm",(Užs4!H125/1000)*Užs4!L125,0)))))</f>
        <v>0</v>
      </c>
      <c r="AD86" s="93">
        <f>SUM(IF(Užs4!F125="KLIEN-PVC-06mm",(Užs4!E125/1000)*Užs4!L125,0)+(IF(Užs4!G125="KLIEN-PVC-06mm",(Užs4!E125/1000)*Užs4!L125,0)+(IF(Užs4!I125="KLIEN-PVC-06mm",(Užs4!H125/1000)*Užs4!L125,0)+(IF(Užs4!J125="KLIEN-PVC-06mm",(Užs4!H125/1000)*Užs4!L125,0)))))</f>
        <v>0</v>
      </c>
      <c r="AE86" s="93">
        <f>SUM(IF(Užs4!F125="KLIEN-PVC-08mm",(Užs4!E125/1000)*Užs4!L125,0)+(IF(Užs4!G125="KLIEN-PVC-08mm",(Užs4!E125/1000)*Užs4!L125,0)+(IF(Užs4!I125="KLIEN-PVC-08mm",(Užs4!H125/1000)*Užs4!L125,0)+(IF(Užs4!J125="KLIEN-PVC-08mm",(Užs4!H125/1000)*Užs4!L125,0)))))</f>
        <v>0</v>
      </c>
      <c r="AF86" s="93">
        <f>SUM(IF(Užs4!F125="KLIEN-PVC-1mm",(Užs4!E125/1000)*Užs4!L125,0)+(IF(Užs4!G125="KLIEN-PVC-1mm",(Užs4!E125/1000)*Užs4!L125,0)+(IF(Užs4!I125="KLIEN-PVC-1mm",(Užs4!H125/1000)*Užs4!L125,0)+(IF(Užs4!J125="KLIEN-PVC-1mm",(Užs4!H125/1000)*Užs4!L125,0)))))</f>
        <v>0</v>
      </c>
      <c r="AG86" s="93">
        <f>SUM(IF(Užs4!F125="KLIEN-PVC-2mm",(Užs4!E125/1000)*Užs4!L125,0)+(IF(Užs4!G125="KLIEN-PVC-2mm",(Užs4!E125/1000)*Užs4!L125,0)+(IF(Užs4!I125="KLIEN-PVC-2mm",(Užs4!H125/1000)*Užs4!L125,0)+(IF(Užs4!J125="KLIEN-PVC-2mm",(Užs4!H125/1000)*Užs4!L125,0)))))</f>
        <v>0</v>
      </c>
      <c r="AH86" s="93">
        <f>SUM(IF(Užs4!F125="KLIEN-PVC-42/2mm",(Užs4!E125/1000)*Užs4!L125,0)+(IF(Užs4!G125="KLIEN-PVC-42/2mm",(Užs4!E125/1000)*Užs4!L125,0)+(IF(Užs4!I125="KLIEN-PVC-42/2mm",(Užs4!H125/1000)*Užs4!L125,0)+(IF(Užs4!J125="KLIEN-PVC-42/2mm",(Užs4!H125/1000)*Užs4!L125,0)))))</f>
        <v>0</v>
      </c>
      <c r="AI86" s="315">
        <f>SUM(IF(Užs4!F125="KLIEN-BESIUL-08mm",(Užs4!E125/1000)*Užs4!L125,0)+(IF(Užs4!G125="KLIEN-BESIUL-08mm",(Užs4!E125/1000)*Užs4!L125,0)+(IF(Užs4!I125="KLIEN-BESIUL-08mm",(Užs4!H125/1000)*Užs4!L125,0)+(IF(Užs4!J125="KLIEN-BESIUL-08mm",(Užs4!H125/1000)*Užs4!L125,0)))))</f>
        <v>0</v>
      </c>
      <c r="AJ86" s="315">
        <f>SUM(IF(Užs4!F125="KLIEN-BESIUL-1mm",(Užs4!E125/1000)*Užs4!L125,0)+(IF(Užs4!G125="KLIEN-BESIUL-1mm",(Užs4!E125/1000)*Užs4!L125,0)+(IF(Užs4!I125="KLIEN-BESIUL-1mm",(Užs4!H125/1000)*Užs4!L125,0)+(IF(Užs4!J125="KLIEN-BESIUL-1mm",(Užs4!H125/1000)*Užs4!L125,0)))))</f>
        <v>0</v>
      </c>
      <c r="AK86" s="315">
        <f>SUM(IF(Užs4!F125="KLIEN-BESIUL-2mm",(Užs4!E125/1000)*Užs4!L125,0)+(IF(Užs4!G125="KLIEN-BESIUL-2mm",(Užs4!E125/1000)*Užs4!L125,0)+(IF(Užs4!I125="KLIEN-BESIUL-2mm",(Užs4!H125/1000)*Užs4!L125,0)+(IF(Užs4!J125="KLIEN-BESIUL-2mm",(Užs4!H125/1000)*Užs4!L125,0)))))</f>
        <v>0</v>
      </c>
      <c r="AL86" s="94">
        <f>SUM(IF(Užs4!F125="NE-PL-PVC-04mm",(Užs4!E125/1000)*Užs4!L125,0)+(IF(Užs4!G125="NE-PL-PVC-04mm",(Užs4!E125/1000)*Užs4!L125,0)+(IF(Užs4!I125="NE-PL-PVC-04mm",(Užs4!H125/1000)*Užs4!L125,0)+(IF(Užs4!J125="NE-PL-PVC-04mm",(Užs4!H125/1000)*Užs4!L125,0)))))</f>
        <v>0</v>
      </c>
      <c r="AM86" s="94">
        <f>SUM(IF(Užs4!F125="NE-PL-PVC-06mm",(Užs4!E125/1000)*Užs4!L125,0)+(IF(Užs4!G125="NE-PL-PVC-06mm",(Užs4!E125/1000)*Užs4!L125,0)+(IF(Užs4!I125="NE-PL-PVC-06mm",(Užs4!H125/1000)*Užs4!L125,0)+(IF(Užs4!J125="NE-PL-PVC-06mm",(Užs4!H125/1000)*Užs4!L125,0)))))</f>
        <v>0</v>
      </c>
      <c r="AN86" s="94">
        <f>SUM(IF(Užs4!F125="NE-PL-PVC-08mm",(Užs4!E125/1000)*Užs4!L125,0)+(IF(Užs4!G125="NE-PL-PVC-08mm",(Užs4!E125/1000)*Užs4!L125,0)+(IF(Užs4!I125="NE-PL-PVC-08mm",(Užs4!H125/1000)*Užs4!L125,0)+(IF(Užs4!J125="NE-PL-PVC-08mm",(Užs4!H125/1000)*Užs4!L125,0)))))</f>
        <v>0</v>
      </c>
      <c r="AO86" s="94">
        <f>SUM(IF(Užs4!F125="NE-PL-PVC-1mm",(Užs4!E125/1000)*Užs4!L125,0)+(IF(Užs4!G125="NE-PL-PVC-1mm",(Užs4!E125/1000)*Užs4!L125,0)+(IF(Užs4!I125="NE-PL-PVC-1mm",(Užs4!H125/1000)*Užs4!L125,0)+(IF(Užs4!J125="NE-PL-PVC-1mm",(Užs4!H125/1000)*Užs4!L125,0)))))</f>
        <v>0</v>
      </c>
      <c r="AP86" s="94">
        <f>SUM(IF(Užs4!F125="NE-PL-PVC-2mm",(Užs4!E125/1000)*Užs4!L125,0)+(IF(Užs4!G125="NE-PL-PVC-2mm",(Užs4!E125/1000)*Užs4!L125,0)+(IF(Užs4!I125="NE-PL-PVC-2mm",(Užs4!H125/1000)*Užs4!L125,0)+(IF(Užs4!J125="NE-PL-PVC-2mm",(Užs4!H125/1000)*Užs4!L125,0)))))</f>
        <v>0</v>
      </c>
      <c r="AQ86" s="94">
        <f>SUM(IF(Užs4!F125="NE-PL-PVC-42/2mm",(Užs4!E125/1000)*Užs4!L125,0)+(IF(Užs4!G125="NE-PL-PVC-42/2mm",(Užs4!E125/1000)*Užs4!L125,0)+(IF(Užs4!I125="NE-PL-PVC-42/2mm",(Užs4!H125/1000)*Užs4!L125,0)+(IF(Užs4!J125="NE-PL-PVC-42/2mm",(Užs4!H125/1000)*Užs4!L125,0)))))</f>
        <v>0</v>
      </c>
      <c r="AR86" s="79"/>
    </row>
    <row r="87" spans="1:44" ht="16.8">
      <c r="A87" s="79"/>
      <c r="B87" s="79"/>
      <c r="C87" s="95"/>
      <c r="D87" s="79"/>
      <c r="E87" s="79"/>
      <c r="F87" s="79"/>
      <c r="G87" s="79"/>
      <c r="H87" s="79"/>
      <c r="I87" s="79"/>
      <c r="J87" s="79"/>
      <c r="K87" s="87">
        <v>86</v>
      </c>
      <c r="L87" s="88">
        <f>Užs4!L126</f>
        <v>0</v>
      </c>
      <c r="M87" s="89">
        <f>(Užs4!E126/1000)*(Užs4!H126/1000)*Užs4!L126</f>
        <v>0</v>
      </c>
      <c r="N87" s="90">
        <f>SUM(IF(Užs4!F126="MEL",(Užs4!E126/1000)*Užs4!L126,0)+(IF(Užs4!G126="MEL",(Užs4!E126/1000)*Užs4!L126,0)+(IF(Užs4!I126="MEL",(Užs4!H126/1000)*Užs4!L126,0)+(IF(Užs4!J126="MEL",(Užs4!H126/1000)*Užs4!L126,0)))))</f>
        <v>0</v>
      </c>
      <c r="O87" s="91">
        <f>SUM(IF(Užs4!F126="MEL-BALTAS",(Užs4!E126/1000)*Užs4!L126,0)+(IF(Užs4!G126="MEL-BALTAS",(Užs4!E126/1000)*Užs4!L126,0)+(IF(Užs4!I126="MEL-BALTAS",(Užs4!H126/1000)*Užs4!L126,0)+(IF(Užs4!J126="MEL-BALTAS",(Užs4!H126/1000)*Užs4!L126,0)))))</f>
        <v>0</v>
      </c>
      <c r="P87" s="91">
        <f>SUM(IF(Užs4!F126="MEL-PILKAS",(Užs4!E126/1000)*Užs4!L126,0)+(IF(Užs4!G126="MEL-PILKAS",(Užs4!E126/1000)*Užs4!L126,0)+(IF(Užs4!I126="MEL-PILKAS",(Užs4!H126/1000)*Užs4!L126,0)+(IF(Užs4!J126="MEL-PILKAS",(Užs4!H126/1000)*Užs4!L126,0)))))</f>
        <v>0</v>
      </c>
      <c r="Q87" s="91">
        <f>SUM(IF(Užs4!F126="MEL-KLIENTO",(Užs4!E126/1000)*Užs4!L126,0)+(IF(Užs4!G126="MEL-KLIENTO",(Užs4!E126/1000)*Užs4!L126,0)+(IF(Užs4!I126="MEL-KLIENTO",(Užs4!H126/1000)*Užs4!L126,0)+(IF(Užs4!J126="MEL-KLIENTO",(Užs4!H126/1000)*Užs4!L126,0)))))</f>
        <v>0</v>
      </c>
      <c r="R87" s="91">
        <f>SUM(IF(Užs4!F126="MEL-NE-PL",(Užs4!E126/1000)*Užs4!L126,0)+(IF(Užs4!G126="MEL-NE-PL",(Užs4!E126/1000)*Užs4!L126,0)+(IF(Užs4!I126="MEL-NE-PL",(Užs4!H126/1000)*Užs4!L126,0)+(IF(Užs4!J126="MEL-NE-PL",(Užs4!H126/1000)*Užs4!L126,0)))))</f>
        <v>0</v>
      </c>
      <c r="S87" s="91">
        <f>SUM(IF(Užs4!F126="MEL-40mm",(Užs4!E126/1000)*Užs4!L126,0)+(IF(Užs4!G126="MEL-40mm",(Užs4!E126/1000)*Užs4!L126,0)+(IF(Užs4!I126="MEL-40mm",(Užs4!H126/1000)*Užs4!L126,0)+(IF(Užs4!J126="MEL-40mm",(Užs4!H126/1000)*Užs4!L126,0)))))</f>
        <v>0</v>
      </c>
      <c r="T87" s="92">
        <f>SUM(IF(Užs4!F126="PVC-04mm",(Užs4!E126/1000)*Užs4!L126,0)+(IF(Užs4!G126="PVC-04mm",(Užs4!E126/1000)*Užs4!L126,0)+(IF(Užs4!I126="PVC-04mm",(Užs4!H126/1000)*Užs4!L126,0)+(IF(Užs4!J126="PVC-04mm",(Užs4!H126/1000)*Užs4!L126,0)))))</f>
        <v>0</v>
      </c>
      <c r="U87" s="92">
        <f>SUM(IF(Užs4!F126="PVC-06mm",(Užs4!E126/1000)*Užs4!L126,0)+(IF(Užs4!G126="PVC-06mm",(Užs4!E126/1000)*Užs4!L126,0)+(IF(Užs4!I126="PVC-06mm",(Užs4!H126/1000)*Užs4!L126,0)+(IF(Užs4!J126="PVC-06mm",(Užs4!H126/1000)*Užs4!L126,0)))))</f>
        <v>0</v>
      </c>
      <c r="V87" s="92">
        <f>SUM(IF(Užs4!F126="PVC-08mm",(Užs4!E126/1000)*Užs4!L126,0)+(IF(Užs4!G126="PVC-08mm",(Užs4!E126/1000)*Užs4!L126,0)+(IF(Užs4!I126="PVC-08mm",(Užs4!H126/1000)*Užs4!L126,0)+(IF(Užs4!J126="PVC-08mm",(Užs4!H126/1000)*Užs4!L126,0)))))</f>
        <v>0</v>
      </c>
      <c r="W87" s="92">
        <f>SUM(IF(Užs4!F126="PVC-1mm",(Užs4!E126/1000)*Užs4!L126,0)+(IF(Užs4!G126="PVC-1mm",(Užs4!E126/1000)*Užs4!L126,0)+(IF(Užs4!I126="PVC-1mm",(Užs4!H126/1000)*Užs4!L126,0)+(IF(Užs4!J126="PVC-1mm",(Užs4!H126/1000)*Užs4!L126,0)))))</f>
        <v>0</v>
      </c>
      <c r="X87" s="92">
        <f>SUM(IF(Užs4!F126="PVC-2mm",(Užs4!E126/1000)*Užs4!L126,0)+(IF(Užs4!G126="PVC-2mm",(Užs4!E126/1000)*Užs4!L126,0)+(IF(Užs4!I126="PVC-2mm",(Užs4!H126/1000)*Užs4!L126,0)+(IF(Užs4!J126="PVC-2mm",(Užs4!H126/1000)*Užs4!L126,0)))))</f>
        <v>0</v>
      </c>
      <c r="Y87" s="92">
        <f>SUM(IF(Užs4!F126="PVC-42/2mm",(Užs4!E126/1000)*Užs4!L126,0)+(IF(Užs4!G126="PVC-42/2mm",(Užs4!E126/1000)*Užs4!L126,0)+(IF(Užs4!I126="PVC-42/2mm",(Užs4!H126/1000)*Užs4!L126,0)+(IF(Užs4!J126="PVC-42/2mm",(Užs4!H126/1000)*Užs4!L126,0)))))</f>
        <v>0</v>
      </c>
      <c r="Z87" s="313">
        <f>SUM(IF(Užs4!F126="BESIULIS-08mm",(Užs4!E126/1000)*Užs4!L126,0)+(IF(Užs4!G126="BESIULIS-08mm",(Užs4!E126/1000)*Užs4!L126,0)+(IF(Užs4!I126="BESIULIS-08mm",(Užs4!H126/1000)*Užs4!L126,0)+(IF(Užs4!J126="BESIULIS-08mm",(Užs4!H126/1000)*Užs4!L126,0)))))</f>
        <v>0</v>
      </c>
      <c r="AA87" s="313">
        <f>SUM(IF(Užs4!F126="BESIULIS-1mm",(Užs4!E126/1000)*Užs4!L126,0)+(IF(Užs4!G126="BESIULIS-1mm",(Užs4!E126/1000)*Užs4!L126,0)+(IF(Užs4!I126="BESIULIS-1mm",(Užs4!H126/1000)*Užs4!L126,0)+(IF(Užs4!J126="BESIULIS-1mm",(Užs4!H126/1000)*Užs4!L126,0)))))</f>
        <v>0</v>
      </c>
      <c r="AB87" s="313">
        <f>SUM(IF(Užs4!F126="BESIULIS-2mm",(Užs4!E126/1000)*Užs4!L126,0)+(IF(Užs4!G126="BESIULIS-2mm",(Užs4!E126/1000)*Užs4!L126,0)+(IF(Užs4!I126="BESIULIS-2mm",(Užs4!H126/1000)*Užs4!L126,0)+(IF(Užs4!J126="BESIULIS-2mm",(Užs4!H126/1000)*Užs4!L126,0)))))</f>
        <v>0</v>
      </c>
      <c r="AC87" s="93">
        <f>SUM(IF(Užs4!F126="KLIEN-PVC-04mm",(Užs4!E126/1000)*Užs4!L126,0)+(IF(Užs4!G126="KLIEN-PVC-04mm",(Užs4!E126/1000)*Užs4!L126,0)+(IF(Užs4!I126="KLIEN-PVC-04mm",(Užs4!H126/1000)*Užs4!L126,0)+(IF(Užs4!J126="KLIEN-PVC-04mm",(Užs4!H126/1000)*Užs4!L126,0)))))</f>
        <v>0</v>
      </c>
      <c r="AD87" s="93">
        <f>SUM(IF(Užs4!F126="KLIEN-PVC-06mm",(Užs4!E126/1000)*Užs4!L126,0)+(IF(Užs4!G126="KLIEN-PVC-06mm",(Užs4!E126/1000)*Užs4!L126,0)+(IF(Užs4!I126="KLIEN-PVC-06mm",(Užs4!H126/1000)*Užs4!L126,0)+(IF(Užs4!J126="KLIEN-PVC-06mm",(Užs4!H126/1000)*Užs4!L126,0)))))</f>
        <v>0</v>
      </c>
      <c r="AE87" s="93">
        <f>SUM(IF(Užs4!F126="KLIEN-PVC-08mm",(Užs4!E126/1000)*Užs4!L126,0)+(IF(Užs4!G126="KLIEN-PVC-08mm",(Užs4!E126/1000)*Užs4!L126,0)+(IF(Užs4!I126="KLIEN-PVC-08mm",(Užs4!H126/1000)*Užs4!L126,0)+(IF(Užs4!J126="KLIEN-PVC-08mm",(Užs4!H126/1000)*Užs4!L126,0)))))</f>
        <v>0</v>
      </c>
      <c r="AF87" s="93">
        <f>SUM(IF(Užs4!F126="KLIEN-PVC-1mm",(Užs4!E126/1000)*Užs4!L126,0)+(IF(Užs4!G126="KLIEN-PVC-1mm",(Užs4!E126/1000)*Užs4!L126,0)+(IF(Užs4!I126="KLIEN-PVC-1mm",(Užs4!H126/1000)*Užs4!L126,0)+(IF(Užs4!J126="KLIEN-PVC-1mm",(Užs4!H126/1000)*Užs4!L126,0)))))</f>
        <v>0</v>
      </c>
      <c r="AG87" s="93">
        <f>SUM(IF(Užs4!F126="KLIEN-PVC-2mm",(Užs4!E126/1000)*Užs4!L126,0)+(IF(Užs4!G126="KLIEN-PVC-2mm",(Užs4!E126/1000)*Užs4!L126,0)+(IF(Užs4!I126="KLIEN-PVC-2mm",(Užs4!H126/1000)*Užs4!L126,0)+(IF(Užs4!J126="KLIEN-PVC-2mm",(Užs4!H126/1000)*Užs4!L126,0)))))</f>
        <v>0</v>
      </c>
      <c r="AH87" s="93">
        <f>SUM(IF(Užs4!F126="KLIEN-PVC-42/2mm",(Užs4!E126/1000)*Užs4!L126,0)+(IF(Užs4!G126="KLIEN-PVC-42/2mm",(Užs4!E126/1000)*Užs4!L126,0)+(IF(Užs4!I126="KLIEN-PVC-42/2mm",(Užs4!H126/1000)*Užs4!L126,0)+(IF(Užs4!J126="KLIEN-PVC-42/2mm",(Užs4!H126/1000)*Užs4!L126,0)))))</f>
        <v>0</v>
      </c>
      <c r="AI87" s="315">
        <f>SUM(IF(Užs4!F126="KLIEN-BESIUL-08mm",(Užs4!E126/1000)*Užs4!L126,0)+(IF(Užs4!G126="KLIEN-BESIUL-08mm",(Užs4!E126/1000)*Užs4!L126,0)+(IF(Užs4!I126="KLIEN-BESIUL-08mm",(Užs4!H126/1000)*Užs4!L126,0)+(IF(Užs4!J126="KLIEN-BESIUL-08mm",(Užs4!H126/1000)*Užs4!L126,0)))))</f>
        <v>0</v>
      </c>
      <c r="AJ87" s="315">
        <f>SUM(IF(Užs4!F126="KLIEN-BESIUL-1mm",(Užs4!E126/1000)*Užs4!L126,0)+(IF(Užs4!G126="KLIEN-BESIUL-1mm",(Užs4!E126/1000)*Užs4!L126,0)+(IF(Užs4!I126="KLIEN-BESIUL-1mm",(Užs4!H126/1000)*Užs4!L126,0)+(IF(Užs4!J126="KLIEN-BESIUL-1mm",(Užs4!H126/1000)*Užs4!L126,0)))))</f>
        <v>0</v>
      </c>
      <c r="AK87" s="315">
        <f>SUM(IF(Užs4!F126="KLIEN-BESIUL-2mm",(Užs4!E126/1000)*Užs4!L126,0)+(IF(Užs4!G126="KLIEN-BESIUL-2mm",(Užs4!E126/1000)*Užs4!L126,0)+(IF(Užs4!I126="KLIEN-BESIUL-2mm",(Užs4!H126/1000)*Užs4!L126,0)+(IF(Užs4!J126="KLIEN-BESIUL-2mm",(Užs4!H126/1000)*Užs4!L126,0)))))</f>
        <v>0</v>
      </c>
      <c r="AL87" s="94">
        <f>SUM(IF(Užs4!F126="NE-PL-PVC-04mm",(Užs4!E126/1000)*Užs4!L126,0)+(IF(Užs4!G126="NE-PL-PVC-04mm",(Užs4!E126/1000)*Užs4!L126,0)+(IF(Užs4!I126="NE-PL-PVC-04mm",(Užs4!H126/1000)*Užs4!L126,0)+(IF(Užs4!J126="NE-PL-PVC-04mm",(Užs4!H126/1000)*Užs4!L126,0)))))</f>
        <v>0</v>
      </c>
      <c r="AM87" s="94">
        <f>SUM(IF(Užs4!F126="NE-PL-PVC-06mm",(Užs4!E126/1000)*Užs4!L126,0)+(IF(Užs4!G126="NE-PL-PVC-06mm",(Užs4!E126/1000)*Užs4!L126,0)+(IF(Užs4!I126="NE-PL-PVC-06mm",(Užs4!H126/1000)*Užs4!L126,0)+(IF(Užs4!J126="NE-PL-PVC-06mm",(Užs4!H126/1000)*Užs4!L126,0)))))</f>
        <v>0</v>
      </c>
      <c r="AN87" s="94">
        <f>SUM(IF(Užs4!F126="NE-PL-PVC-08mm",(Užs4!E126/1000)*Užs4!L126,0)+(IF(Užs4!G126="NE-PL-PVC-08mm",(Užs4!E126/1000)*Užs4!L126,0)+(IF(Užs4!I126="NE-PL-PVC-08mm",(Užs4!H126/1000)*Užs4!L126,0)+(IF(Užs4!J126="NE-PL-PVC-08mm",(Užs4!H126/1000)*Užs4!L126,0)))))</f>
        <v>0</v>
      </c>
      <c r="AO87" s="94">
        <f>SUM(IF(Užs4!F126="NE-PL-PVC-1mm",(Užs4!E126/1000)*Užs4!L126,0)+(IF(Užs4!G126="NE-PL-PVC-1mm",(Užs4!E126/1000)*Užs4!L126,0)+(IF(Užs4!I126="NE-PL-PVC-1mm",(Užs4!H126/1000)*Užs4!L126,0)+(IF(Užs4!J126="NE-PL-PVC-1mm",(Užs4!H126/1000)*Užs4!L126,0)))))</f>
        <v>0</v>
      </c>
      <c r="AP87" s="94">
        <f>SUM(IF(Užs4!F126="NE-PL-PVC-2mm",(Užs4!E126/1000)*Užs4!L126,0)+(IF(Užs4!G126="NE-PL-PVC-2mm",(Užs4!E126/1000)*Užs4!L126,0)+(IF(Užs4!I126="NE-PL-PVC-2mm",(Užs4!H126/1000)*Užs4!L126,0)+(IF(Užs4!J126="NE-PL-PVC-2mm",(Užs4!H126/1000)*Užs4!L126,0)))))</f>
        <v>0</v>
      </c>
      <c r="AQ87" s="94">
        <f>SUM(IF(Užs4!F126="NE-PL-PVC-42/2mm",(Užs4!E126/1000)*Užs4!L126,0)+(IF(Užs4!G126="NE-PL-PVC-42/2mm",(Užs4!E126/1000)*Užs4!L126,0)+(IF(Užs4!I126="NE-PL-PVC-42/2mm",(Užs4!H126/1000)*Užs4!L126,0)+(IF(Užs4!J126="NE-PL-PVC-42/2mm",(Užs4!H126/1000)*Užs4!L126,0)))))</f>
        <v>0</v>
      </c>
      <c r="AR87" s="79"/>
    </row>
    <row r="88" spans="1:44" ht="16.8">
      <c r="A88" s="79"/>
      <c r="B88" s="79"/>
      <c r="C88" s="95"/>
      <c r="D88" s="79"/>
      <c r="E88" s="79"/>
      <c r="F88" s="79"/>
      <c r="G88" s="79"/>
      <c r="H88" s="79"/>
      <c r="I88" s="79"/>
      <c r="J88" s="79"/>
      <c r="K88" s="87">
        <v>87</v>
      </c>
      <c r="L88" s="88">
        <f>Užs4!L127</f>
        <v>0</v>
      </c>
      <c r="M88" s="89">
        <f>(Užs4!E127/1000)*(Užs4!H127/1000)*Užs4!L127</f>
        <v>0</v>
      </c>
      <c r="N88" s="90">
        <f>SUM(IF(Užs4!F127="MEL",(Užs4!E127/1000)*Užs4!L127,0)+(IF(Užs4!G127="MEL",(Užs4!E127/1000)*Užs4!L127,0)+(IF(Užs4!I127="MEL",(Užs4!H127/1000)*Užs4!L127,0)+(IF(Užs4!J127="MEL",(Užs4!H127/1000)*Užs4!L127,0)))))</f>
        <v>0</v>
      </c>
      <c r="O88" s="91">
        <f>SUM(IF(Užs4!F127="MEL-BALTAS",(Užs4!E127/1000)*Užs4!L127,0)+(IF(Užs4!G127="MEL-BALTAS",(Užs4!E127/1000)*Užs4!L127,0)+(IF(Užs4!I127="MEL-BALTAS",(Užs4!H127/1000)*Užs4!L127,0)+(IF(Užs4!J127="MEL-BALTAS",(Užs4!H127/1000)*Užs4!L127,0)))))</f>
        <v>0</v>
      </c>
      <c r="P88" s="91">
        <f>SUM(IF(Užs4!F127="MEL-PILKAS",(Užs4!E127/1000)*Užs4!L127,0)+(IF(Užs4!G127="MEL-PILKAS",(Užs4!E127/1000)*Užs4!L127,0)+(IF(Užs4!I127="MEL-PILKAS",(Užs4!H127/1000)*Užs4!L127,0)+(IF(Užs4!J127="MEL-PILKAS",(Užs4!H127/1000)*Užs4!L127,0)))))</f>
        <v>0</v>
      </c>
      <c r="Q88" s="91">
        <f>SUM(IF(Užs4!F127="MEL-KLIENTO",(Užs4!E127/1000)*Užs4!L127,0)+(IF(Užs4!G127="MEL-KLIENTO",(Užs4!E127/1000)*Užs4!L127,0)+(IF(Užs4!I127="MEL-KLIENTO",(Užs4!H127/1000)*Užs4!L127,0)+(IF(Užs4!J127="MEL-KLIENTO",(Užs4!H127/1000)*Užs4!L127,0)))))</f>
        <v>0</v>
      </c>
      <c r="R88" s="91">
        <f>SUM(IF(Užs4!F127="MEL-NE-PL",(Užs4!E127/1000)*Užs4!L127,0)+(IF(Užs4!G127="MEL-NE-PL",(Užs4!E127/1000)*Užs4!L127,0)+(IF(Užs4!I127="MEL-NE-PL",(Užs4!H127/1000)*Užs4!L127,0)+(IF(Užs4!J127="MEL-NE-PL",(Užs4!H127/1000)*Užs4!L127,0)))))</f>
        <v>0</v>
      </c>
      <c r="S88" s="91">
        <f>SUM(IF(Užs4!F127="MEL-40mm",(Užs4!E127/1000)*Užs4!L127,0)+(IF(Užs4!G127="MEL-40mm",(Užs4!E127/1000)*Užs4!L127,0)+(IF(Užs4!I127="MEL-40mm",(Užs4!H127/1000)*Užs4!L127,0)+(IF(Užs4!J127="MEL-40mm",(Užs4!H127/1000)*Užs4!L127,0)))))</f>
        <v>0</v>
      </c>
      <c r="T88" s="92">
        <f>SUM(IF(Užs4!F127="PVC-04mm",(Užs4!E127/1000)*Užs4!L127,0)+(IF(Užs4!G127="PVC-04mm",(Užs4!E127/1000)*Užs4!L127,0)+(IF(Užs4!I127="PVC-04mm",(Užs4!H127/1000)*Užs4!L127,0)+(IF(Užs4!J127="PVC-04mm",(Užs4!H127/1000)*Užs4!L127,0)))))</f>
        <v>0</v>
      </c>
      <c r="U88" s="92">
        <f>SUM(IF(Užs4!F127="PVC-06mm",(Užs4!E127/1000)*Užs4!L127,0)+(IF(Užs4!G127="PVC-06mm",(Užs4!E127/1000)*Užs4!L127,0)+(IF(Užs4!I127="PVC-06mm",(Užs4!H127/1000)*Užs4!L127,0)+(IF(Užs4!J127="PVC-06mm",(Užs4!H127/1000)*Užs4!L127,0)))))</f>
        <v>0</v>
      </c>
      <c r="V88" s="92">
        <f>SUM(IF(Užs4!F127="PVC-08mm",(Užs4!E127/1000)*Užs4!L127,0)+(IF(Užs4!G127="PVC-08mm",(Užs4!E127/1000)*Užs4!L127,0)+(IF(Užs4!I127="PVC-08mm",(Užs4!H127/1000)*Užs4!L127,0)+(IF(Užs4!J127="PVC-08mm",(Užs4!H127/1000)*Užs4!L127,0)))))</f>
        <v>0</v>
      </c>
      <c r="W88" s="92">
        <f>SUM(IF(Užs4!F127="PVC-1mm",(Užs4!E127/1000)*Užs4!L127,0)+(IF(Užs4!G127="PVC-1mm",(Užs4!E127/1000)*Užs4!L127,0)+(IF(Užs4!I127="PVC-1mm",(Užs4!H127/1000)*Užs4!L127,0)+(IF(Užs4!J127="PVC-1mm",(Užs4!H127/1000)*Užs4!L127,0)))))</f>
        <v>0</v>
      </c>
      <c r="X88" s="92">
        <f>SUM(IF(Užs4!F127="PVC-2mm",(Užs4!E127/1000)*Užs4!L127,0)+(IF(Užs4!G127="PVC-2mm",(Užs4!E127/1000)*Užs4!L127,0)+(IF(Užs4!I127="PVC-2mm",(Užs4!H127/1000)*Užs4!L127,0)+(IF(Užs4!J127="PVC-2mm",(Užs4!H127/1000)*Užs4!L127,0)))))</f>
        <v>0</v>
      </c>
      <c r="Y88" s="92">
        <f>SUM(IF(Užs4!F127="PVC-42/2mm",(Užs4!E127/1000)*Užs4!L127,0)+(IF(Užs4!G127="PVC-42/2mm",(Užs4!E127/1000)*Užs4!L127,0)+(IF(Užs4!I127="PVC-42/2mm",(Užs4!H127/1000)*Užs4!L127,0)+(IF(Užs4!J127="PVC-42/2mm",(Užs4!H127/1000)*Užs4!L127,0)))))</f>
        <v>0</v>
      </c>
      <c r="Z88" s="313">
        <f>SUM(IF(Užs4!F127="BESIULIS-08mm",(Užs4!E127/1000)*Užs4!L127,0)+(IF(Užs4!G127="BESIULIS-08mm",(Užs4!E127/1000)*Užs4!L127,0)+(IF(Užs4!I127="BESIULIS-08mm",(Užs4!H127/1000)*Užs4!L127,0)+(IF(Užs4!J127="BESIULIS-08mm",(Užs4!H127/1000)*Užs4!L127,0)))))</f>
        <v>0</v>
      </c>
      <c r="AA88" s="313">
        <f>SUM(IF(Užs4!F127="BESIULIS-1mm",(Užs4!E127/1000)*Užs4!L127,0)+(IF(Užs4!G127="BESIULIS-1mm",(Užs4!E127/1000)*Užs4!L127,0)+(IF(Užs4!I127="BESIULIS-1mm",(Užs4!H127/1000)*Užs4!L127,0)+(IF(Užs4!J127="BESIULIS-1mm",(Užs4!H127/1000)*Užs4!L127,0)))))</f>
        <v>0</v>
      </c>
      <c r="AB88" s="313">
        <f>SUM(IF(Užs4!F127="BESIULIS-2mm",(Užs4!E127/1000)*Užs4!L127,0)+(IF(Užs4!G127="BESIULIS-2mm",(Užs4!E127/1000)*Užs4!L127,0)+(IF(Užs4!I127="BESIULIS-2mm",(Užs4!H127/1000)*Užs4!L127,0)+(IF(Užs4!J127="BESIULIS-2mm",(Užs4!H127/1000)*Užs4!L127,0)))))</f>
        <v>0</v>
      </c>
      <c r="AC88" s="93">
        <f>SUM(IF(Užs4!F127="KLIEN-PVC-04mm",(Užs4!E127/1000)*Užs4!L127,0)+(IF(Užs4!G127="KLIEN-PVC-04mm",(Užs4!E127/1000)*Užs4!L127,0)+(IF(Užs4!I127="KLIEN-PVC-04mm",(Užs4!H127/1000)*Užs4!L127,0)+(IF(Užs4!J127="KLIEN-PVC-04mm",(Užs4!H127/1000)*Užs4!L127,0)))))</f>
        <v>0</v>
      </c>
      <c r="AD88" s="93">
        <f>SUM(IF(Užs4!F127="KLIEN-PVC-06mm",(Užs4!E127/1000)*Užs4!L127,0)+(IF(Užs4!G127="KLIEN-PVC-06mm",(Užs4!E127/1000)*Užs4!L127,0)+(IF(Užs4!I127="KLIEN-PVC-06mm",(Užs4!H127/1000)*Užs4!L127,0)+(IF(Užs4!J127="KLIEN-PVC-06mm",(Užs4!H127/1000)*Užs4!L127,0)))))</f>
        <v>0</v>
      </c>
      <c r="AE88" s="93">
        <f>SUM(IF(Užs4!F127="KLIEN-PVC-08mm",(Užs4!E127/1000)*Užs4!L127,0)+(IF(Užs4!G127="KLIEN-PVC-08mm",(Užs4!E127/1000)*Užs4!L127,0)+(IF(Užs4!I127="KLIEN-PVC-08mm",(Užs4!H127/1000)*Užs4!L127,0)+(IF(Užs4!J127="KLIEN-PVC-08mm",(Užs4!H127/1000)*Užs4!L127,0)))))</f>
        <v>0</v>
      </c>
      <c r="AF88" s="93">
        <f>SUM(IF(Užs4!F127="KLIEN-PVC-1mm",(Užs4!E127/1000)*Užs4!L127,0)+(IF(Užs4!G127="KLIEN-PVC-1mm",(Užs4!E127/1000)*Užs4!L127,0)+(IF(Užs4!I127="KLIEN-PVC-1mm",(Užs4!H127/1000)*Užs4!L127,0)+(IF(Užs4!J127="KLIEN-PVC-1mm",(Užs4!H127/1000)*Užs4!L127,0)))))</f>
        <v>0</v>
      </c>
      <c r="AG88" s="93">
        <f>SUM(IF(Užs4!F127="KLIEN-PVC-2mm",(Užs4!E127/1000)*Užs4!L127,0)+(IF(Užs4!G127="KLIEN-PVC-2mm",(Užs4!E127/1000)*Užs4!L127,0)+(IF(Užs4!I127="KLIEN-PVC-2mm",(Užs4!H127/1000)*Užs4!L127,0)+(IF(Užs4!J127="KLIEN-PVC-2mm",(Užs4!H127/1000)*Užs4!L127,0)))))</f>
        <v>0</v>
      </c>
      <c r="AH88" s="93">
        <f>SUM(IF(Užs4!F127="KLIEN-PVC-42/2mm",(Užs4!E127/1000)*Užs4!L127,0)+(IF(Užs4!G127="KLIEN-PVC-42/2mm",(Užs4!E127/1000)*Užs4!L127,0)+(IF(Užs4!I127="KLIEN-PVC-42/2mm",(Užs4!H127/1000)*Užs4!L127,0)+(IF(Užs4!J127="KLIEN-PVC-42/2mm",(Užs4!H127/1000)*Užs4!L127,0)))))</f>
        <v>0</v>
      </c>
      <c r="AI88" s="315">
        <f>SUM(IF(Užs4!F127="KLIEN-BESIUL-08mm",(Užs4!E127/1000)*Užs4!L127,0)+(IF(Užs4!G127="KLIEN-BESIUL-08mm",(Užs4!E127/1000)*Užs4!L127,0)+(IF(Užs4!I127="KLIEN-BESIUL-08mm",(Užs4!H127/1000)*Užs4!L127,0)+(IF(Užs4!J127="KLIEN-BESIUL-08mm",(Užs4!H127/1000)*Užs4!L127,0)))))</f>
        <v>0</v>
      </c>
      <c r="AJ88" s="315">
        <f>SUM(IF(Užs4!F127="KLIEN-BESIUL-1mm",(Užs4!E127/1000)*Užs4!L127,0)+(IF(Užs4!G127="KLIEN-BESIUL-1mm",(Užs4!E127/1000)*Užs4!L127,0)+(IF(Užs4!I127="KLIEN-BESIUL-1mm",(Užs4!H127/1000)*Užs4!L127,0)+(IF(Užs4!J127="KLIEN-BESIUL-1mm",(Užs4!H127/1000)*Užs4!L127,0)))))</f>
        <v>0</v>
      </c>
      <c r="AK88" s="315">
        <f>SUM(IF(Užs4!F127="KLIEN-BESIUL-2mm",(Užs4!E127/1000)*Užs4!L127,0)+(IF(Užs4!G127="KLIEN-BESIUL-2mm",(Užs4!E127/1000)*Užs4!L127,0)+(IF(Užs4!I127="KLIEN-BESIUL-2mm",(Užs4!H127/1000)*Užs4!L127,0)+(IF(Užs4!J127="KLIEN-BESIUL-2mm",(Užs4!H127/1000)*Užs4!L127,0)))))</f>
        <v>0</v>
      </c>
      <c r="AL88" s="94">
        <f>SUM(IF(Užs4!F127="NE-PL-PVC-04mm",(Užs4!E127/1000)*Užs4!L127,0)+(IF(Užs4!G127="NE-PL-PVC-04mm",(Užs4!E127/1000)*Užs4!L127,0)+(IF(Užs4!I127="NE-PL-PVC-04mm",(Užs4!H127/1000)*Užs4!L127,0)+(IF(Užs4!J127="NE-PL-PVC-04mm",(Užs4!H127/1000)*Užs4!L127,0)))))</f>
        <v>0</v>
      </c>
      <c r="AM88" s="94">
        <f>SUM(IF(Užs4!F127="NE-PL-PVC-06mm",(Užs4!E127/1000)*Užs4!L127,0)+(IF(Užs4!G127="NE-PL-PVC-06mm",(Užs4!E127/1000)*Užs4!L127,0)+(IF(Užs4!I127="NE-PL-PVC-06mm",(Užs4!H127/1000)*Užs4!L127,0)+(IF(Užs4!J127="NE-PL-PVC-06mm",(Užs4!H127/1000)*Užs4!L127,0)))))</f>
        <v>0</v>
      </c>
      <c r="AN88" s="94">
        <f>SUM(IF(Užs4!F127="NE-PL-PVC-08mm",(Užs4!E127/1000)*Užs4!L127,0)+(IF(Užs4!G127="NE-PL-PVC-08mm",(Užs4!E127/1000)*Užs4!L127,0)+(IF(Užs4!I127="NE-PL-PVC-08mm",(Užs4!H127/1000)*Užs4!L127,0)+(IF(Užs4!J127="NE-PL-PVC-08mm",(Užs4!H127/1000)*Užs4!L127,0)))))</f>
        <v>0</v>
      </c>
      <c r="AO88" s="94">
        <f>SUM(IF(Užs4!F127="NE-PL-PVC-1mm",(Užs4!E127/1000)*Užs4!L127,0)+(IF(Užs4!G127="NE-PL-PVC-1mm",(Užs4!E127/1000)*Užs4!L127,0)+(IF(Užs4!I127="NE-PL-PVC-1mm",(Užs4!H127/1000)*Užs4!L127,0)+(IF(Užs4!J127="NE-PL-PVC-1mm",(Užs4!H127/1000)*Užs4!L127,0)))))</f>
        <v>0</v>
      </c>
      <c r="AP88" s="94">
        <f>SUM(IF(Užs4!F127="NE-PL-PVC-2mm",(Užs4!E127/1000)*Užs4!L127,0)+(IF(Užs4!G127="NE-PL-PVC-2mm",(Užs4!E127/1000)*Užs4!L127,0)+(IF(Užs4!I127="NE-PL-PVC-2mm",(Užs4!H127/1000)*Užs4!L127,0)+(IF(Užs4!J127="NE-PL-PVC-2mm",(Užs4!H127/1000)*Užs4!L127,0)))))</f>
        <v>0</v>
      </c>
      <c r="AQ88" s="94">
        <f>SUM(IF(Užs4!F127="NE-PL-PVC-42/2mm",(Užs4!E127/1000)*Užs4!L127,0)+(IF(Užs4!G127="NE-PL-PVC-42/2mm",(Užs4!E127/1000)*Užs4!L127,0)+(IF(Užs4!I127="NE-PL-PVC-42/2mm",(Užs4!H127/1000)*Užs4!L127,0)+(IF(Užs4!J127="NE-PL-PVC-42/2mm",(Užs4!H127/1000)*Užs4!L127,0)))))</f>
        <v>0</v>
      </c>
      <c r="AR88" s="79"/>
    </row>
    <row r="89" spans="1:44" ht="16.8">
      <c r="A89" s="79"/>
      <c r="B89" s="79"/>
      <c r="C89" s="95"/>
      <c r="D89" s="79"/>
      <c r="E89" s="79"/>
      <c r="F89" s="79"/>
      <c r="G89" s="79"/>
      <c r="H89" s="79"/>
      <c r="I89" s="79"/>
      <c r="J89" s="79"/>
      <c r="K89" s="87">
        <v>88</v>
      </c>
      <c r="L89" s="88">
        <f>Užs4!L128</f>
        <v>0</v>
      </c>
      <c r="M89" s="89">
        <f>(Užs4!E128/1000)*(Užs4!H128/1000)*Užs4!L128</f>
        <v>0</v>
      </c>
      <c r="N89" s="90">
        <f>SUM(IF(Užs4!F128="MEL",(Užs4!E128/1000)*Užs4!L128,0)+(IF(Užs4!G128="MEL",(Užs4!E128/1000)*Užs4!L128,0)+(IF(Užs4!I128="MEL",(Užs4!H128/1000)*Užs4!L128,0)+(IF(Užs4!J128="MEL",(Užs4!H128/1000)*Užs4!L128,0)))))</f>
        <v>0</v>
      </c>
      <c r="O89" s="91">
        <f>SUM(IF(Užs4!F128="MEL-BALTAS",(Užs4!E128/1000)*Užs4!L128,0)+(IF(Užs4!G128="MEL-BALTAS",(Užs4!E128/1000)*Užs4!L128,0)+(IF(Užs4!I128="MEL-BALTAS",(Užs4!H128/1000)*Užs4!L128,0)+(IF(Užs4!J128="MEL-BALTAS",(Užs4!H128/1000)*Užs4!L128,0)))))</f>
        <v>0</v>
      </c>
      <c r="P89" s="91">
        <f>SUM(IF(Užs4!F128="MEL-PILKAS",(Užs4!E128/1000)*Užs4!L128,0)+(IF(Užs4!G128="MEL-PILKAS",(Užs4!E128/1000)*Užs4!L128,0)+(IF(Užs4!I128="MEL-PILKAS",(Užs4!H128/1000)*Užs4!L128,0)+(IF(Užs4!J128="MEL-PILKAS",(Užs4!H128/1000)*Užs4!L128,0)))))</f>
        <v>0</v>
      </c>
      <c r="Q89" s="91">
        <f>SUM(IF(Užs4!F128="MEL-KLIENTO",(Užs4!E128/1000)*Užs4!L128,0)+(IF(Užs4!G128="MEL-KLIENTO",(Užs4!E128/1000)*Užs4!L128,0)+(IF(Užs4!I128="MEL-KLIENTO",(Užs4!H128/1000)*Užs4!L128,0)+(IF(Užs4!J128="MEL-KLIENTO",(Užs4!H128/1000)*Užs4!L128,0)))))</f>
        <v>0</v>
      </c>
      <c r="R89" s="91">
        <f>SUM(IF(Užs4!F128="MEL-NE-PL",(Užs4!E128/1000)*Užs4!L128,0)+(IF(Užs4!G128="MEL-NE-PL",(Užs4!E128/1000)*Užs4!L128,0)+(IF(Užs4!I128="MEL-NE-PL",(Užs4!H128/1000)*Užs4!L128,0)+(IF(Užs4!J128="MEL-NE-PL",(Užs4!H128/1000)*Užs4!L128,0)))))</f>
        <v>0</v>
      </c>
      <c r="S89" s="91">
        <f>SUM(IF(Užs4!F128="MEL-40mm",(Užs4!E128/1000)*Užs4!L128,0)+(IF(Užs4!G128="MEL-40mm",(Užs4!E128/1000)*Užs4!L128,0)+(IF(Užs4!I128="MEL-40mm",(Užs4!H128/1000)*Užs4!L128,0)+(IF(Užs4!J128="MEL-40mm",(Užs4!H128/1000)*Užs4!L128,0)))))</f>
        <v>0</v>
      </c>
      <c r="T89" s="92">
        <f>SUM(IF(Užs4!F128="PVC-04mm",(Užs4!E128/1000)*Užs4!L128,0)+(IF(Užs4!G128="PVC-04mm",(Užs4!E128/1000)*Užs4!L128,0)+(IF(Užs4!I128="PVC-04mm",(Užs4!H128/1000)*Užs4!L128,0)+(IF(Užs4!J128="PVC-04mm",(Užs4!H128/1000)*Užs4!L128,0)))))</f>
        <v>0</v>
      </c>
      <c r="U89" s="92">
        <f>SUM(IF(Užs4!F128="PVC-06mm",(Užs4!E128/1000)*Užs4!L128,0)+(IF(Užs4!G128="PVC-06mm",(Užs4!E128/1000)*Užs4!L128,0)+(IF(Užs4!I128="PVC-06mm",(Užs4!H128/1000)*Užs4!L128,0)+(IF(Užs4!J128="PVC-06mm",(Užs4!H128/1000)*Užs4!L128,0)))))</f>
        <v>0</v>
      </c>
      <c r="V89" s="92">
        <f>SUM(IF(Užs4!F128="PVC-08mm",(Užs4!E128/1000)*Užs4!L128,0)+(IF(Užs4!G128="PVC-08mm",(Užs4!E128/1000)*Užs4!L128,0)+(IF(Užs4!I128="PVC-08mm",(Užs4!H128/1000)*Užs4!L128,0)+(IF(Užs4!J128="PVC-08mm",(Užs4!H128/1000)*Užs4!L128,0)))))</f>
        <v>0</v>
      </c>
      <c r="W89" s="92">
        <f>SUM(IF(Užs4!F128="PVC-1mm",(Užs4!E128/1000)*Užs4!L128,0)+(IF(Užs4!G128="PVC-1mm",(Užs4!E128/1000)*Užs4!L128,0)+(IF(Užs4!I128="PVC-1mm",(Užs4!H128/1000)*Užs4!L128,0)+(IF(Užs4!J128="PVC-1mm",(Užs4!H128/1000)*Užs4!L128,0)))))</f>
        <v>0</v>
      </c>
      <c r="X89" s="92">
        <f>SUM(IF(Užs4!F128="PVC-2mm",(Užs4!E128/1000)*Užs4!L128,0)+(IF(Užs4!G128="PVC-2mm",(Užs4!E128/1000)*Užs4!L128,0)+(IF(Užs4!I128="PVC-2mm",(Užs4!H128/1000)*Užs4!L128,0)+(IF(Užs4!J128="PVC-2mm",(Užs4!H128/1000)*Užs4!L128,0)))))</f>
        <v>0</v>
      </c>
      <c r="Y89" s="92">
        <f>SUM(IF(Užs4!F128="PVC-42/2mm",(Užs4!E128/1000)*Užs4!L128,0)+(IF(Užs4!G128="PVC-42/2mm",(Užs4!E128/1000)*Užs4!L128,0)+(IF(Užs4!I128="PVC-42/2mm",(Užs4!H128/1000)*Užs4!L128,0)+(IF(Užs4!J128="PVC-42/2mm",(Užs4!H128/1000)*Užs4!L128,0)))))</f>
        <v>0</v>
      </c>
      <c r="Z89" s="313">
        <f>SUM(IF(Užs4!F128="BESIULIS-08mm",(Užs4!E128/1000)*Užs4!L128,0)+(IF(Užs4!G128="BESIULIS-08mm",(Užs4!E128/1000)*Užs4!L128,0)+(IF(Užs4!I128="BESIULIS-08mm",(Užs4!H128/1000)*Užs4!L128,0)+(IF(Užs4!J128="BESIULIS-08mm",(Užs4!H128/1000)*Užs4!L128,0)))))</f>
        <v>0</v>
      </c>
      <c r="AA89" s="313">
        <f>SUM(IF(Užs4!F128="BESIULIS-1mm",(Užs4!E128/1000)*Užs4!L128,0)+(IF(Užs4!G128="BESIULIS-1mm",(Užs4!E128/1000)*Užs4!L128,0)+(IF(Užs4!I128="BESIULIS-1mm",(Užs4!H128/1000)*Užs4!L128,0)+(IF(Užs4!J128="BESIULIS-1mm",(Užs4!H128/1000)*Užs4!L128,0)))))</f>
        <v>0</v>
      </c>
      <c r="AB89" s="313">
        <f>SUM(IF(Užs4!F128="BESIULIS-2mm",(Užs4!E128/1000)*Užs4!L128,0)+(IF(Užs4!G128="BESIULIS-2mm",(Užs4!E128/1000)*Užs4!L128,0)+(IF(Užs4!I128="BESIULIS-2mm",(Užs4!H128/1000)*Užs4!L128,0)+(IF(Užs4!J128="BESIULIS-2mm",(Užs4!H128/1000)*Užs4!L128,0)))))</f>
        <v>0</v>
      </c>
      <c r="AC89" s="93">
        <f>SUM(IF(Užs4!F128="KLIEN-PVC-04mm",(Užs4!E128/1000)*Užs4!L128,0)+(IF(Užs4!G128="KLIEN-PVC-04mm",(Užs4!E128/1000)*Užs4!L128,0)+(IF(Užs4!I128="KLIEN-PVC-04mm",(Užs4!H128/1000)*Užs4!L128,0)+(IF(Užs4!J128="KLIEN-PVC-04mm",(Užs4!H128/1000)*Užs4!L128,0)))))</f>
        <v>0</v>
      </c>
      <c r="AD89" s="93">
        <f>SUM(IF(Užs4!F128="KLIEN-PVC-06mm",(Užs4!E128/1000)*Užs4!L128,0)+(IF(Užs4!G128="KLIEN-PVC-06mm",(Užs4!E128/1000)*Užs4!L128,0)+(IF(Užs4!I128="KLIEN-PVC-06mm",(Užs4!H128/1000)*Užs4!L128,0)+(IF(Užs4!J128="KLIEN-PVC-06mm",(Užs4!H128/1000)*Užs4!L128,0)))))</f>
        <v>0</v>
      </c>
      <c r="AE89" s="93">
        <f>SUM(IF(Užs4!F128="KLIEN-PVC-08mm",(Užs4!E128/1000)*Užs4!L128,0)+(IF(Užs4!G128="KLIEN-PVC-08mm",(Užs4!E128/1000)*Užs4!L128,0)+(IF(Užs4!I128="KLIEN-PVC-08mm",(Užs4!H128/1000)*Užs4!L128,0)+(IF(Užs4!J128="KLIEN-PVC-08mm",(Užs4!H128/1000)*Užs4!L128,0)))))</f>
        <v>0</v>
      </c>
      <c r="AF89" s="93">
        <f>SUM(IF(Užs4!F128="KLIEN-PVC-1mm",(Užs4!E128/1000)*Užs4!L128,0)+(IF(Užs4!G128="KLIEN-PVC-1mm",(Užs4!E128/1000)*Užs4!L128,0)+(IF(Užs4!I128="KLIEN-PVC-1mm",(Užs4!H128/1000)*Užs4!L128,0)+(IF(Užs4!J128="KLIEN-PVC-1mm",(Užs4!H128/1000)*Užs4!L128,0)))))</f>
        <v>0</v>
      </c>
      <c r="AG89" s="93">
        <f>SUM(IF(Užs4!F128="KLIEN-PVC-2mm",(Užs4!E128/1000)*Užs4!L128,0)+(IF(Užs4!G128="KLIEN-PVC-2mm",(Užs4!E128/1000)*Užs4!L128,0)+(IF(Užs4!I128="KLIEN-PVC-2mm",(Užs4!H128/1000)*Užs4!L128,0)+(IF(Užs4!J128="KLIEN-PVC-2mm",(Užs4!H128/1000)*Užs4!L128,0)))))</f>
        <v>0</v>
      </c>
      <c r="AH89" s="93">
        <f>SUM(IF(Užs4!F128="KLIEN-PVC-42/2mm",(Užs4!E128/1000)*Užs4!L128,0)+(IF(Užs4!G128="KLIEN-PVC-42/2mm",(Užs4!E128/1000)*Užs4!L128,0)+(IF(Užs4!I128="KLIEN-PVC-42/2mm",(Užs4!H128/1000)*Užs4!L128,0)+(IF(Užs4!J128="KLIEN-PVC-42/2mm",(Užs4!H128/1000)*Užs4!L128,0)))))</f>
        <v>0</v>
      </c>
      <c r="AI89" s="315">
        <f>SUM(IF(Užs4!F128="KLIEN-BESIUL-08mm",(Užs4!E128/1000)*Užs4!L128,0)+(IF(Užs4!G128="KLIEN-BESIUL-08mm",(Užs4!E128/1000)*Užs4!L128,0)+(IF(Užs4!I128="KLIEN-BESIUL-08mm",(Užs4!H128/1000)*Užs4!L128,0)+(IF(Užs4!J128="KLIEN-BESIUL-08mm",(Užs4!H128/1000)*Užs4!L128,0)))))</f>
        <v>0</v>
      </c>
      <c r="AJ89" s="315">
        <f>SUM(IF(Užs4!F128="KLIEN-BESIUL-1mm",(Užs4!E128/1000)*Užs4!L128,0)+(IF(Užs4!G128="KLIEN-BESIUL-1mm",(Užs4!E128/1000)*Užs4!L128,0)+(IF(Užs4!I128="KLIEN-BESIUL-1mm",(Užs4!H128/1000)*Užs4!L128,0)+(IF(Užs4!J128="KLIEN-BESIUL-1mm",(Užs4!H128/1000)*Užs4!L128,0)))))</f>
        <v>0</v>
      </c>
      <c r="AK89" s="315">
        <f>SUM(IF(Užs4!F128="KLIEN-BESIUL-2mm",(Užs4!E128/1000)*Užs4!L128,0)+(IF(Užs4!G128="KLIEN-BESIUL-2mm",(Užs4!E128/1000)*Užs4!L128,0)+(IF(Užs4!I128="KLIEN-BESIUL-2mm",(Užs4!H128/1000)*Užs4!L128,0)+(IF(Užs4!J128="KLIEN-BESIUL-2mm",(Užs4!H128/1000)*Užs4!L128,0)))))</f>
        <v>0</v>
      </c>
      <c r="AL89" s="94">
        <f>SUM(IF(Užs4!F128="NE-PL-PVC-04mm",(Užs4!E128/1000)*Užs4!L128,0)+(IF(Užs4!G128="NE-PL-PVC-04mm",(Užs4!E128/1000)*Užs4!L128,0)+(IF(Užs4!I128="NE-PL-PVC-04mm",(Užs4!H128/1000)*Užs4!L128,0)+(IF(Užs4!J128="NE-PL-PVC-04mm",(Užs4!H128/1000)*Užs4!L128,0)))))</f>
        <v>0</v>
      </c>
      <c r="AM89" s="94">
        <f>SUM(IF(Užs4!F128="NE-PL-PVC-06mm",(Užs4!E128/1000)*Užs4!L128,0)+(IF(Užs4!G128="NE-PL-PVC-06mm",(Užs4!E128/1000)*Užs4!L128,0)+(IF(Užs4!I128="NE-PL-PVC-06mm",(Užs4!H128/1000)*Užs4!L128,0)+(IF(Užs4!J128="NE-PL-PVC-06mm",(Užs4!H128/1000)*Užs4!L128,0)))))</f>
        <v>0</v>
      </c>
      <c r="AN89" s="94">
        <f>SUM(IF(Užs4!F128="NE-PL-PVC-08mm",(Užs4!E128/1000)*Užs4!L128,0)+(IF(Užs4!G128="NE-PL-PVC-08mm",(Užs4!E128/1000)*Užs4!L128,0)+(IF(Užs4!I128="NE-PL-PVC-08mm",(Užs4!H128/1000)*Užs4!L128,0)+(IF(Užs4!J128="NE-PL-PVC-08mm",(Užs4!H128/1000)*Užs4!L128,0)))))</f>
        <v>0</v>
      </c>
      <c r="AO89" s="94">
        <f>SUM(IF(Užs4!F128="NE-PL-PVC-1mm",(Užs4!E128/1000)*Užs4!L128,0)+(IF(Užs4!G128="NE-PL-PVC-1mm",(Užs4!E128/1000)*Užs4!L128,0)+(IF(Užs4!I128="NE-PL-PVC-1mm",(Užs4!H128/1000)*Užs4!L128,0)+(IF(Užs4!J128="NE-PL-PVC-1mm",(Užs4!H128/1000)*Užs4!L128,0)))))</f>
        <v>0</v>
      </c>
      <c r="AP89" s="94">
        <f>SUM(IF(Užs4!F128="NE-PL-PVC-2mm",(Užs4!E128/1000)*Užs4!L128,0)+(IF(Užs4!G128="NE-PL-PVC-2mm",(Užs4!E128/1000)*Užs4!L128,0)+(IF(Užs4!I128="NE-PL-PVC-2mm",(Užs4!H128/1000)*Užs4!L128,0)+(IF(Užs4!J128="NE-PL-PVC-2mm",(Užs4!H128/1000)*Užs4!L128,0)))))</f>
        <v>0</v>
      </c>
      <c r="AQ89" s="94">
        <f>SUM(IF(Užs4!F128="NE-PL-PVC-42/2mm",(Užs4!E128/1000)*Užs4!L128,0)+(IF(Užs4!G128="NE-PL-PVC-42/2mm",(Užs4!E128/1000)*Užs4!L128,0)+(IF(Užs4!I128="NE-PL-PVC-42/2mm",(Užs4!H128/1000)*Užs4!L128,0)+(IF(Užs4!J128="NE-PL-PVC-42/2mm",(Užs4!H128/1000)*Užs4!L128,0)))))</f>
        <v>0</v>
      </c>
      <c r="AR89" s="79"/>
    </row>
    <row r="90" spans="1:44" ht="16.8">
      <c r="A90" s="79"/>
      <c r="B90" s="79"/>
      <c r="C90" s="95"/>
      <c r="D90" s="79"/>
      <c r="E90" s="79"/>
      <c r="F90" s="79"/>
      <c r="G90" s="79"/>
      <c r="H90" s="79"/>
      <c r="I90" s="79"/>
      <c r="J90" s="79"/>
      <c r="K90" s="87">
        <v>89</v>
      </c>
      <c r="L90" s="88">
        <f>Užs4!L129</f>
        <v>0</v>
      </c>
      <c r="M90" s="89">
        <f>(Užs4!E129/1000)*(Užs4!H129/1000)*Užs4!L129</f>
        <v>0</v>
      </c>
      <c r="N90" s="90">
        <f>SUM(IF(Užs4!F129="MEL",(Užs4!E129/1000)*Užs4!L129,0)+(IF(Užs4!G129="MEL",(Užs4!E129/1000)*Užs4!L129,0)+(IF(Užs4!I129="MEL",(Užs4!H129/1000)*Užs4!L129,0)+(IF(Užs4!J129="MEL",(Užs4!H129/1000)*Užs4!L129,0)))))</f>
        <v>0</v>
      </c>
      <c r="O90" s="91">
        <f>SUM(IF(Užs4!F129="MEL-BALTAS",(Užs4!E129/1000)*Užs4!L129,0)+(IF(Užs4!G129="MEL-BALTAS",(Užs4!E129/1000)*Užs4!L129,0)+(IF(Užs4!I129="MEL-BALTAS",(Užs4!H129/1000)*Užs4!L129,0)+(IF(Užs4!J129="MEL-BALTAS",(Užs4!H129/1000)*Užs4!L129,0)))))</f>
        <v>0</v>
      </c>
      <c r="P90" s="91">
        <f>SUM(IF(Užs4!F129="MEL-PILKAS",(Užs4!E129/1000)*Užs4!L129,0)+(IF(Užs4!G129="MEL-PILKAS",(Užs4!E129/1000)*Užs4!L129,0)+(IF(Užs4!I129="MEL-PILKAS",(Užs4!H129/1000)*Užs4!L129,0)+(IF(Užs4!J129="MEL-PILKAS",(Užs4!H129/1000)*Užs4!L129,0)))))</f>
        <v>0</v>
      </c>
      <c r="Q90" s="91">
        <f>SUM(IF(Užs4!F129="MEL-KLIENTO",(Užs4!E129/1000)*Užs4!L129,0)+(IF(Užs4!G129="MEL-KLIENTO",(Užs4!E129/1000)*Užs4!L129,0)+(IF(Užs4!I129="MEL-KLIENTO",(Užs4!H129/1000)*Užs4!L129,0)+(IF(Užs4!J129="MEL-KLIENTO",(Užs4!H129/1000)*Užs4!L129,0)))))</f>
        <v>0</v>
      </c>
      <c r="R90" s="91">
        <f>SUM(IF(Užs4!F129="MEL-NE-PL",(Užs4!E129/1000)*Užs4!L129,0)+(IF(Užs4!G129="MEL-NE-PL",(Užs4!E129/1000)*Užs4!L129,0)+(IF(Užs4!I129="MEL-NE-PL",(Užs4!H129/1000)*Užs4!L129,0)+(IF(Užs4!J129="MEL-NE-PL",(Užs4!H129/1000)*Užs4!L129,0)))))</f>
        <v>0</v>
      </c>
      <c r="S90" s="91">
        <f>SUM(IF(Užs4!F129="MEL-40mm",(Užs4!E129/1000)*Užs4!L129,0)+(IF(Užs4!G129="MEL-40mm",(Užs4!E129/1000)*Užs4!L129,0)+(IF(Užs4!I129="MEL-40mm",(Užs4!H129/1000)*Užs4!L129,0)+(IF(Užs4!J129="MEL-40mm",(Užs4!H129/1000)*Užs4!L129,0)))))</f>
        <v>0</v>
      </c>
      <c r="T90" s="92">
        <f>SUM(IF(Užs4!F129="PVC-04mm",(Užs4!E129/1000)*Užs4!L129,0)+(IF(Užs4!G129="PVC-04mm",(Užs4!E129/1000)*Užs4!L129,0)+(IF(Užs4!I129="PVC-04mm",(Užs4!H129/1000)*Užs4!L129,0)+(IF(Užs4!J129="PVC-04mm",(Užs4!H129/1000)*Užs4!L129,0)))))</f>
        <v>0</v>
      </c>
      <c r="U90" s="92">
        <f>SUM(IF(Užs4!F129="PVC-06mm",(Užs4!E129/1000)*Užs4!L129,0)+(IF(Užs4!G129="PVC-06mm",(Užs4!E129/1000)*Užs4!L129,0)+(IF(Užs4!I129="PVC-06mm",(Užs4!H129/1000)*Užs4!L129,0)+(IF(Užs4!J129="PVC-06mm",(Užs4!H129/1000)*Užs4!L129,0)))))</f>
        <v>0</v>
      </c>
      <c r="V90" s="92">
        <f>SUM(IF(Užs4!F129="PVC-08mm",(Užs4!E129/1000)*Užs4!L129,0)+(IF(Užs4!G129="PVC-08mm",(Užs4!E129/1000)*Užs4!L129,0)+(IF(Užs4!I129="PVC-08mm",(Užs4!H129/1000)*Užs4!L129,0)+(IF(Užs4!J129="PVC-08mm",(Užs4!H129/1000)*Užs4!L129,0)))))</f>
        <v>0</v>
      </c>
      <c r="W90" s="92">
        <f>SUM(IF(Užs4!F129="PVC-1mm",(Užs4!E129/1000)*Užs4!L129,0)+(IF(Užs4!G129="PVC-1mm",(Užs4!E129/1000)*Užs4!L129,0)+(IF(Užs4!I129="PVC-1mm",(Užs4!H129/1000)*Užs4!L129,0)+(IF(Užs4!J129="PVC-1mm",(Užs4!H129/1000)*Užs4!L129,0)))))</f>
        <v>0</v>
      </c>
      <c r="X90" s="92">
        <f>SUM(IF(Užs4!F129="PVC-2mm",(Užs4!E129/1000)*Užs4!L129,0)+(IF(Užs4!G129="PVC-2mm",(Užs4!E129/1000)*Užs4!L129,0)+(IF(Užs4!I129="PVC-2mm",(Užs4!H129/1000)*Užs4!L129,0)+(IF(Užs4!J129="PVC-2mm",(Užs4!H129/1000)*Užs4!L129,0)))))</f>
        <v>0</v>
      </c>
      <c r="Y90" s="92">
        <f>SUM(IF(Užs4!F129="PVC-42/2mm",(Užs4!E129/1000)*Užs4!L129,0)+(IF(Užs4!G129="PVC-42/2mm",(Užs4!E129/1000)*Užs4!L129,0)+(IF(Užs4!I129="PVC-42/2mm",(Užs4!H129/1000)*Užs4!L129,0)+(IF(Užs4!J129="PVC-42/2mm",(Užs4!H129/1000)*Užs4!L129,0)))))</f>
        <v>0</v>
      </c>
      <c r="Z90" s="313">
        <f>SUM(IF(Užs4!F129="BESIULIS-08mm",(Užs4!E129/1000)*Užs4!L129,0)+(IF(Užs4!G129="BESIULIS-08mm",(Užs4!E129/1000)*Užs4!L129,0)+(IF(Užs4!I129="BESIULIS-08mm",(Užs4!H129/1000)*Užs4!L129,0)+(IF(Užs4!J129="BESIULIS-08mm",(Užs4!H129/1000)*Užs4!L129,0)))))</f>
        <v>0</v>
      </c>
      <c r="AA90" s="313">
        <f>SUM(IF(Užs4!F129="BESIULIS-1mm",(Užs4!E129/1000)*Užs4!L129,0)+(IF(Užs4!G129="BESIULIS-1mm",(Užs4!E129/1000)*Užs4!L129,0)+(IF(Užs4!I129="BESIULIS-1mm",(Užs4!H129/1000)*Užs4!L129,0)+(IF(Užs4!J129="BESIULIS-1mm",(Užs4!H129/1000)*Užs4!L129,0)))))</f>
        <v>0</v>
      </c>
      <c r="AB90" s="313">
        <f>SUM(IF(Užs4!F129="BESIULIS-2mm",(Užs4!E129/1000)*Užs4!L129,0)+(IF(Užs4!G129="BESIULIS-2mm",(Užs4!E129/1000)*Užs4!L129,0)+(IF(Užs4!I129="BESIULIS-2mm",(Užs4!H129/1000)*Užs4!L129,0)+(IF(Užs4!J129="BESIULIS-2mm",(Užs4!H129/1000)*Užs4!L129,0)))))</f>
        <v>0</v>
      </c>
      <c r="AC90" s="93">
        <f>SUM(IF(Užs4!F129="KLIEN-PVC-04mm",(Užs4!E129/1000)*Užs4!L129,0)+(IF(Užs4!G129="KLIEN-PVC-04mm",(Užs4!E129/1000)*Užs4!L129,0)+(IF(Užs4!I129="KLIEN-PVC-04mm",(Užs4!H129/1000)*Užs4!L129,0)+(IF(Užs4!J129="KLIEN-PVC-04mm",(Užs4!H129/1000)*Užs4!L129,0)))))</f>
        <v>0</v>
      </c>
      <c r="AD90" s="93">
        <f>SUM(IF(Užs4!F129="KLIEN-PVC-06mm",(Užs4!E129/1000)*Užs4!L129,0)+(IF(Užs4!G129="KLIEN-PVC-06mm",(Užs4!E129/1000)*Užs4!L129,0)+(IF(Užs4!I129="KLIEN-PVC-06mm",(Užs4!H129/1000)*Užs4!L129,0)+(IF(Užs4!J129="KLIEN-PVC-06mm",(Užs4!H129/1000)*Užs4!L129,0)))))</f>
        <v>0</v>
      </c>
      <c r="AE90" s="93">
        <f>SUM(IF(Užs4!F129="KLIEN-PVC-08mm",(Užs4!E129/1000)*Užs4!L129,0)+(IF(Užs4!G129="KLIEN-PVC-08mm",(Užs4!E129/1000)*Užs4!L129,0)+(IF(Užs4!I129="KLIEN-PVC-08mm",(Užs4!H129/1000)*Užs4!L129,0)+(IF(Užs4!J129="KLIEN-PVC-08mm",(Užs4!H129/1000)*Užs4!L129,0)))))</f>
        <v>0</v>
      </c>
      <c r="AF90" s="93">
        <f>SUM(IF(Užs4!F129="KLIEN-PVC-1mm",(Užs4!E129/1000)*Užs4!L129,0)+(IF(Užs4!G129="KLIEN-PVC-1mm",(Užs4!E129/1000)*Užs4!L129,0)+(IF(Užs4!I129="KLIEN-PVC-1mm",(Užs4!H129/1000)*Užs4!L129,0)+(IF(Užs4!J129="KLIEN-PVC-1mm",(Užs4!H129/1000)*Užs4!L129,0)))))</f>
        <v>0</v>
      </c>
      <c r="AG90" s="93">
        <f>SUM(IF(Užs4!F129="KLIEN-PVC-2mm",(Užs4!E129/1000)*Užs4!L129,0)+(IF(Užs4!G129="KLIEN-PVC-2mm",(Užs4!E129/1000)*Užs4!L129,0)+(IF(Užs4!I129="KLIEN-PVC-2mm",(Užs4!H129/1000)*Užs4!L129,0)+(IF(Užs4!J129="KLIEN-PVC-2mm",(Užs4!H129/1000)*Užs4!L129,0)))))</f>
        <v>0</v>
      </c>
      <c r="AH90" s="93">
        <f>SUM(IF(Užs4!F129="KLIEN-PVC-42/2mm",(Užs4!E129/1000)*Užs4!L129,0)+(IF(Užs4!G129="KLIEN-PVC-42/2mm",(Užs4!E129/1000)*Užs4!L129,0)+(IF(Užs4!I129="KLIEN-PVC-42/2mm",(Užs4!H129/1000)*Užs4!L129,0)+(IF(Užs4!J129="KLIEN-PVC-42/2mm",(Užs4!H129/1000)*Užs4!L129,0)))))</f>
        <v>0</v>
      </c>
      <c r="AI90" s="315">
        <f>SUM(IF(Užs4!F129="KLIEN-BESIUL-08mm",(Užs4!E129/1000)*Užs4!L129,0)+(IF(Užs4!G129="KLIEN-BESIUL-08mm",(Užs4!E129/1000)*Užs4!L129,0)+(IF(Užs4!I129="KLIEN-BESIUL-08mm",(Užs4!H129/1000)*Užs4!L129,0)+(IF(Užs4!J129="KLIEN-BESIUL-08mm",(Užs4!H129/1000)*Užs4!L129,0)))))</f>
        <v>0</v>
      </c>
      <c r="AJ90" s="315">
        <f>SUM(IF(Užs4!F129="KLIEN-BESIUL-1mm",(Užs4!E129/1000)*Užs4!L129,0)+(IF(Užs4!G129="KLIEN-BESIUL-1mm",(Užs4!E129/1000)*Užs4!L129,0)+(IF(Užs4!I129="KLIEN-BESIUL-1mm",(Užs4!H129/1000)*Užs4!L129,0)+(IF(Užs4!J129="KLIEN-BESIUL-1mm",(Užs4!H129/1000)*Užs4!L129,0)))))</f>
        <v>0</v>
      </c>
      <c r="AK90" s="315">
        <f>SUM(IF(Užs4!F129="KLIEN-BESIUL-2mm",(Užs4!E129/1000)*Užs4!L129,0)+(IF(Užs4!G129="KLIEN-BESIUL-2mm",(Užs4!E129/1000)*Užs4!L129,0)+(IF(Užs4!I129="KLIEN-BESIUL-2mm",(Užs4!H129/1000)*Užs4!L129,0)+(IF(Užs4!J129="KLIEN-BESIUL-2mm",(Užs4!H129/1000)*Užs4!L129,0)))))</f>
        <v>0</v>
      </c>
      <c r="AL90" s="94">
        <f>SUM(IF(Užs4!F129="NE-PL-PVC-04mm",(Užs4!E129/1000)*Užs4!L129,0)+(IF(Užs4!G129="NE-PL-PVC-04mm",(Užs4!E129/1000)*Užs4!L129,0)+(IF(Užs4!I129="NE-PL-PVC-04mm",(Užs4!H129/1000)*Užs4!L129,0)+(IF(Užs4!J129="NE-PL-PVC-04mm",(Užs4!H129/1000)*Užs4!L129,0)))))</f>
        <v>0</v>
      </c>
      <c r="AM90" s="94">
        <f>SUM(IF(Užs4!F129="NE-PL-PVC-06mm",(Užs4!E129/1000)*Užs4!L129,0)+(IF(Užs4!G129="NE-PL-PVC-06mm",(Užs4!E129/1000)*Užs4!L129,0)+(IF(Užs4!I129="NE-PL-PVC-06mm",(Užs4!H129/1000)*Užs4!L129,0)+(IF(Užs4!J129="NE-PL-PVC-06mm",(Užs4!H129/1000)*Užs4!L129,0)))))</f>
        <v>0</v>
      </c>
      <c r="AN90" s="94">
        <f>SUM(IF(Užs4!F129="NE-PL-PVC-08mm",(Užs4!E129/1000)*Užs4!L129,0)+(IF(Užs4!G129="NE-PL-PVC-08mm",(Užs4!E129/1000)*Užs4!L129,0)+(IF(Užs4!I129="NE-PL-PVC-08mm",(Užs4!H129/1000)*Užs4!L129,0)+(IF(Užs4!J129="NE-PL-PVC-08mm",(Užs4!H129/1000)*Užs4!L129,0)))))</f>
        <v>0</v>
      </c>
      <c r="AO90" s="94">
        <f>SUM(IF(Užs4!F129="NE-PL-PVC-1mm",(Užs4!E129/1000)*Užs4!L129,0)+(IF(Užs4!G129="NE-PL-PVC-1mm",(Užs4!E129/1000)*Užs4!L129,0)+(IF(Užs4!I129="NE-PL-PVC-1mm",(Užs4!H129/1000)*Užs4!L129,0)+(IF(Užs4!J129="NE-PL-PVC-1mm",(Užs4!H129/1000)*Užs4!L129,0)))))</f>
        <v>0</v>
      </c>
      <c r="AP90" s="94">
        <f>SUM(IF(Užs4!F129="NE-PL-PVC-2mm",(Užs4!E129/1000)*Užs4!L129,0)+(IF(Užs4!G129="NE-PL-PVC-2mm",(Užs4!E129/1000)*Užs4!L129,0)+(IF(Užs4!I129="NE-PL-PVC-2mm",(Užs4!H129/1000)*Užs4!L129,0)+(IF(Užs4!J129="NE-PL-PVC-2mm",(Užs4!H129/1000)*Užs4!L129,0)))))</f>
        <v>0</v>
      </c>
      <c r="AQ90" s="94">
        <f>SUM(IF(Užs4!F129="NE-PL-PVC-42/2mm",(Užs4!E129/1000)*Užs4!L129,0)+(IF(Užs4!G129="NE-PL-PVC-42/2mm",(Užs4!E129/1000)*Užs4!L129,0)+(IF(Užs4!I129="NE-PL-PVC-42/2mm",(Užs4!H129/1000)*Užs4!L129,0)+(IF(Užs4!J129="NE-PL-PVC-42/2mm",(Užs4!H129/1000)*Užs4!L129,0)))))</f>
        <v>0</v>
      </c>
      <c r="AR90" s="79"/>
    </row>
    <row r="91" spans="1:44" ht="16.8">
      <c r="A91" s="79"/>
      <c r="B91" s="79"/>
      <c r="C91" s="95"/>
      <c r="D91" s="79"/>
      <c r="E91" s="79"/>
      <c r="F91" s="79"/>
      <c r="G91" s="79"/>
      <c r="H91" s="79"/>
      <c r="I91" s="79"/>
      <c r="J91" s="79"/>
      <c r="K91" s="87">
        <v>90</v>
      </c>
      <c r="L91" s="88">
        <f>Užs4!L130</f>
        <v>0</v>
      </c>
      <c r="M91" s="89">
        <f>(Užs4!E130/1000)*(Užs4!H130/1000)*Užs4!L130</f>
        <v>0</v>
      </c>
      <c r="N91" s="90">
        <f>SUM(IF(Užs4!F130="MEL",(Užs4!E130/1000)*Užs4!L130,0)+(IF(Užs4!G130="MEL",(Užs4!E130/1000)*Užs4!L130,0)+(IF(Užs4!I130="MEL",(Užs4!H130/1000)*Užs4!L130,0)+(IF(Užs4!J130="MEL",(Užs4!H130/1000)*Užs4!L130,0)))))</f>
        <v>0</v>
      </c>
      <c r="O91" s="91">
        <f>SUM(IF(Užs4!F130="MEL-BALTAS",(Užs4!E130/1000)*Užs4!L130,0)+(IF(Užs4!G130="MEL-BALTAS",(Užs4!E130/1000)*Užs4!L130,0)+(IF(Užs4!I130="MEL-BALTAS",(Užs4!H130/1000)*Užs4!L130,0)+(IF(Užs4!J130="MEL-BALTAS",(Užs4!H130/1000)*Užs4!L130,0)))))</f>
        <v>0</v>
      </c>
      <c r="P91" s="91">
        <f>SUM(IF(Užs4!F130="MEL-PILKAS",(Užs4!E130/1000)*Užs4!L130,0)+(IF(Užs4!G130="MEL-PILKAS",(Užs4!E130/1000)*Užs4!L130,0)+(IF(Užs4!I130="MEL-PILKAS",(Užs4!H130/1000)*Užs4!L130,0)+(IF(Užs4!J130="MEL-PILKAS",(Užs4!H130/1000)*Užs4!L130,0)))))</f>
        <v>0</v>
      </c>
      <c r="Q91" s="91">
        <f>SUM(IF(Užs4!F130="MEL-KLIENTO",(Užs4!E130/1000)*Užs4!L130,0)+(IF(Užs4!G130="MEL-KLIENTO",(Užs4!E130/1000)*Užs4!L130,0)+(IF(Užs4!I130="MEL-KLIENTO",(Užs4!H130/1000)*Užs4!L130,0)+(IF(Užs4!J130="MEL-KLIENTO",(Užs4!H130/1000)*Užs4!L130,0)))))</f>
        <v>0</v>
      </c>
      <c r="R91" s="91">
        <f>SUM(IF(Užs4!F130="MEL-NE-PL",(Užs4!E130/1000)*Užs4!L130,0)+(IF(Užs4!G130="MEL-NE-PL",(Užs4!E130/1000)*Užs4!L130,0)+(IF(Užs4!I130="MEL-NE-PL",(Užs4!H130/1000)*Užs4!L130,0)+(IF(Užs4!J130="MEL-NE-PL",(Užs4!H130/1000)*Užs4!L130,0)))))</f>
        <v>0</v>
      </c>
      <c r="S91" s="91">
        <f>SUM(IF(Užs4!F130="MEL-40mm",(Užs4!E130/1000)*Užs4!L130,0)+(IF(Užs4!G130="MEL-40mm",(Užs4!E130/1000)*Užs4!L130,0)+(IF(Užs4!I130="MEL-40mm",(Užs4!H130/1000)*Užs4!L130,0)+(IF(Užs4!J130="MEL-40mm",(Užs4!H130/1000)*Užs4!L130,0)))))</f>
        <v>0</v>
      </c>
      <c r="T91" s="92">
        <f>SUM(IF(Užs4!F130="PVC-04mm",(Užs4!E130/1000)*Užs4!L130,0)+(IF(Užs4!G130="PVC-04mm",(Užs4!E130/1000)*Užs4!L130,0)+(IF(Užs4!I130="PVC-04mm",(Užs4!H130/1000)*Užs4!L130,0)+(IF(Užs4!J130="PVC-04mm",(Užs4!H130/1000)*Užs4!L130,0)))))</f>
        <v>0</v>
      </c>
      <c r="U91" s="92">
        <f>SUM(IF(Užs4!F130="PVC-06mm",(Užs4!E130/1000)*Užs4!L130,0)+(IF(Užs4!G130="PVC-06mm",(Užs4!E130/1000)*Užs4!L130,0)+(IF(Užs4!I130="PVC-06mm",(Užs4!H130/1000)*Užs4!L130,0)+(IF(Užs4!J130="PVC-06mm",(Užs4!H130/1000)*Užs4!L130,0)))))</f>
        <v>0</v>
      </c>
      <c r="V91" s="92">
        <f>SUM(IF(Užs4!F130="PVC-08mm",(Užs4!E130/1000)*Užs4!L130,0)+(IF(Užs4!G130="PVC-08mm",(Užs4!E130/1000)*Užs4!L130,0)+(IF(Užs4!I130="PVC-08mm",(Užs4!H130/1000)*Užs4!L130,0)+(IF(Užs4!J130="PVC-08mm",(Užs4!H130/1000)*Užs4!L130,0)))))</f>
        <v>0</v>
      </c>
      <c r="W91" s="92">
        <f>SUM(IF(Užs4!F130="PVC-1mm",(Užs4!E130/1000)*Užs4!L130,0)+(IF(Užs4!G130="PVC-1mm",(Užs4!E130/1000)*Užs4!L130,0)+(IF(Užs4!I130="PVC-1mm",(Užs4!H130/1000)*Užs4!L130,0)+(IF(Užs4!J130="PVC-1mm",(Užs4!H130/1000)*Užs4!L130,0)))))</f>
        <v>0</v>
      </c>
      <c r="X91" s="92">
        <f>SUM(IF(Užs4!F130="PVC-2mm",(Užs4!E130/1000)*Užs4!L130,0)+(IF(Užs4!G130="PVC-2mm",(Užs4!E130/1000)*Užs4!L130,0)+(IF(Užs4!I130="PVC-2mm",(Užs4!H130/1000)*Užs4!L130,0)+(IF(Užs4!J130="PVC-2mm",(Užs4!H130/1000)*Užs4!L130,0)))))</f>
        <v>0</v>
      </c>
      <c r="Y91" s="92">
        <f>SUM(IF(Užs4!F130="PVC-42/2mm",(Užs4!E130/1000)*Užs4!L130,0)+(IF(Užs4!G130="PVC-42/2mm",(Užs4!E130/1000)*Užs4!L130,0)+(IF(Užs4!I130="PVC-42/2mm",(Užs4!H130/1000)*Užs4!L130,0)+(IF(Užs4!J130="PVC-42/2mm",(Užs4!H130/1000)*Užs4!L130,0)))))</f>
        <v>0</v>
      </c>
      <c r="Z91" s="313">
        <f>SUM(IF(Užs4!F130="BESIULIS-08mm",(Užs4!E130/1000)*Užs4!L130,0)+(IF(Užs4!G130="BESIULIS-08mm",(Užs4!E130/1000)*Užs4!L130,0)+(IF(Užs4!I130="BESIULIS-08mm",(Užs4!H130/1000)*Užs4!L130,0)+(IF(Užs4!J130="BESIULIS-08mm",(Užs4!H130/1000)*Užs4!L130,0)))))</f>
        <v>0</v>
      </c>
      <c r="AA91" s="313">
        <f>SUM(IF(Užs4!F130="BESIULIS-1mm",(Užs4!E130/1000)*Užs4!L130,0)+(IF(Užs4!G130="BESIULIS-1mm",(Užs4!E130/1000)*Užs4!L130,0)+(IF(Užs4!I130="BESIULIS-1mm",(Užs4!H130/1000)*Užs4!L130,0)+(IF(Užs4!J130="BESIULIS-1mm",(Užs4!H130/1000)*Užs4!L130,0)))))</f>
        <v>0</v>
      </c>
      <c r="AB91" s="313">
        <f>SUM(IF(Užs4!F130="BESIULIS-2mm",(Užs4!E130/1000)*Užs4!L130,0)+(IF(Užs4!G130="BESIULIS-2mm",(Užs4!E130/1000)*Užs4!L130,0)+(IF(Užs4!I130="BESIULIS-2mm",(Užs4!H130/1000)*Užs4!L130,0)+(IF(Užs4!J130="BESIULIS-2mm",(Užs4!H130/1000)*Užs4!L130,0)))))</f>
        <v>0</v>
      </c>
      <c r="AC91" s="93">
        <f>SUM(IF(Užs4!F130="KLIEN-PVC-04mm",(Užs4!E130/1000)*Užs4!L130,0)+(IF(Užs4!G130="KLIEN-PVC-04mm",(Užs4!E130/1000)*Užs4!L130,0)+(IF(Užs4!I130="KLIEN-PVC-04mm",(Užs4!H130/1000)*Užs4!L130,0)+(IF(Užs4!J130="KLIEN-PVC-04mm",(Užs4!H130/1000)*Užs4!L130,0)))))</f>
        <v>0</v>
      </c>
      <c r="AD91" s="93">
        <f>SUM(IF(Užs4!F130="KLIEN-PVC-06mm",(Užs4!E130/1000)*Užs4!L130,0)+(IF(Užs4!G130="KLIEN-PVC-06mm",(Užs4!E130/1000)*Užs4!L130,0)+(IF(Užs4!I130="KLIEN-PVC-06mm",(Užs4!H130/1000)*Užs4!L130,0)+(IF(Užs4!J130="KLIEN-PVC-06mm",(Užs4!H130/1000)*Užs4!L130,0)))))</f>
        <v>0</v>
      </c>
      <c r="AE91" s="93">
        <f>SUM(IF(Užs4!F130="KLIEN-PVC-08mm",(Užs4!E130/1000)*Užs4!L130,0)+(IF(Užs4!G130="KLIEN-PVC-08mm",(Užs4!E130/1000)*Užs4!L130,0)+(IF(Užs4!I130="KLIEN-PVC-08mm",(Užs4!H130/1000)*Užs4!L130,0)+(IF(Užs4!J130="KLIEN-PVC-08mm",(Užs4!H130/1000)*Užs4!L130,0)))))</f>
        <v>0</v>
      </c>
      <c r="AF91" s="93">
        <f>SUM(IF(Užs4!F130="KLIEN-PVC-1mm",(Užs4!E130/1000)*Užs4!L130,0)+(IF(Užs4!G130="KLIEN-PVC-1mm",(Užs4!E130/1000)*Užs4!L130,0)+(IF(Užs4!I130="KLIEN-PVC-1mm",(Užs4!H130/1000)*Užs4!L130,0)+(IF(Užs4!J130="KLIEN-PVC-1mm",(Užs4!H130/1000)*Užs4!L130,0)))))</f>
        <v>0</v>
      </c>
      <c r="AG91" s="93">
        <f>SUM(IF(Užs4!F130="KLIEN-PVC-2mm",(Užs4!E130/1000)*Užs4!L130,0)+(IF(Užs4!G130="KLIEN-PVC-2mm",(Užs4!E130/1000)*Užs4!L130,0)+(IF(Užs4!I130="KLIEN-PVC-2mm",(Užs4!H130/1000)*Užs4!L130,0)+(IF(Užs4!J130="KLIEN-PVC-2mm",(Užs4!H130/1000)*Užs4!L130,0)))))</f>
        <v>0</v>
      </c>
      <c r="AH91" s="93">
        <f>SUM(IF(Užs4!F130="KLIEN-PVC-42/2mm",(Užs4!E130/1000)*Užs4!L130,0)+(IF(Užs4!G130="KLIEN-PVC-42/2mm",(Užs4!E130/1000)*Užs4!L130,0)+(IF(Užs4!I130="KLIEN-PVC-42/2mm",(Užs4!H130/1000)*Užs4!L130,0)+(IF(Užs4!J130="KLIEN-PVC-42/2mm",(Užs4!H130/1000)*Užs4!L130,0)))))</f>
        <v>0</v>
      </c>
      <c r="AI91" s="315">
        <f>SUM(IF(Užs4!F130="KLIEN-BESIUL-08mm",(Užs4!E130/1000)*Užs4!L130,0)+(IF(Užs4!G130="KLIEN-BESIUL-08mm",(Užs4!E130/1000)*Užs4!L130,0)+(IF(Užs4!I130="KLIEN-BESIUL-08mm",(Užs4!H130/1000)*Užs4!L130,0)+(IF(Užs4!J130="KLIEN-BESIUL-08mm",(Užs4!H130/1000)*Užs4!L130,0)))))</f>
        <v>0</v>
      </c>
      <c r="AJ91" s="315">
        <f>SUM(IF(Užs4!F130="KLIEN-BESIUL-1mm",(Užs4!E130/1000)*Užs4!L130,0)+(IF(Užs4!G130="KLIEN-BESIUL-1mm",(Užs4!E130/1000)*Užs4!L130,0)+(IF(Užs4!I130="KLIEN-BESIUL-1mm",(Užs4!H130/1000)*Užs4!L130,0)+(IF(Užs4!J130="KLIEN-BESIUL-1mm",(Užs4!H130/1000)*Užs4!L130,0)))))</f>
        <v>0</v>
      </c>
      <c r="AK91" s="315">
        <f>SUM(IF(Užs4!F130="KLIEN-BESIUL-2mm",(Užs4!E130/1000)*Užs4!L130,0)+(IF(Užs4!G130="KLIEN-BESIUL-2mm",(Užs4!E130/1000)*Užs4!L130,0)+(IF(Užs4!I130="KLIEN-BESIUL-2mm",(Užs4!H130/1000)*Užs4!L130,0)+(IF(Užs4!J130="KLIEN-BESIUL-2mm",(Užs4!H130/1000)*Užs4!L130,0)))))</f>
        <v>0</v>
      </c>
      <c r="AL91" s="94">
        <f>SUM(IF(Užs4!F130="NE-PL-PVC-04mm",(Užs4!E130/1000)*Užs4!L130,0)+(IF(Užs4!G130="NE-PL-PVC-04mm",(Užs4!E130/1000)*Užs4!L130,0)+(IF(Užs4!I130="NE-PL-PVC-04mm",(Užs4!H130/1000)*Užs4!L130,0)+(IF(Užs4!J130="NE-PL-PVC-04mm",(Užs4!H130/1000)*Užs4!L130,0)))))</f>
        <v>0</v>
      </c>
      <c r="AM91" s="94">
        <f>SUM(IF(Užs4!F130="NE-PL-PVC-06mm",(Užs4!E130/1000)*Užs4!L130,0)+(IF(Užs4!G130="NE-PL-PVC-06mm",(Užs4!E130/1000)*Užs4!L130,0)+(IF(Užs4!I130="NE-PL-PVC-06mm",(Užs4!H130/1000)*Užs4!L130,0)+(IF(Užs4!J130="NE-PL-PVC-06mm",(Užs4!H130/1000)*Užs4!L130,0)))))</f>
        <v>0</v>
      </c>
      <c r="AN91" s="94">
        <f>SUM(IF(Užs4!F130="NE-PL-PVC-08mm",(Užs4!E130/1000)*Užs4!L130,0)+(IF(Užs4!G130="NE-PL-PVC-08mm",(Užs4!E130/1000)*Užs4!L130,0)+(IF(Užs4!I130="NE-PL-PVC-08mm",(Užs4!H130/1000)*Užs4!L130,0)+(IF(Užs4!J130="NE-PL-PVC-08mm",(Užs4!H130/1000)*Užs4!L130,0)))))</f>
        <v>0</v>
      </c>
      <c r="AO91" s="94">
        <f>SUM(IF(Užs4!F130="NE-PL-PVC-1mm",(Užs4!E130/1000)*Užs4!L130,0)+(IF(Užs4!G130="NE-PL-PVC-1mm",(Užs4!E130/1000)*Užs4!L130,0)+(IF(Užs4!I130="NE-PL-PVC-1mm",(Užs4!H130/1000)*Užs4!L130,0)+(IF(Užs4!J130="NE-PL-PVC-1mm",(Užs4!H130/1000)*Užs4!L130,0)))))</f>
        <v>0</v>
      </c>
      <c r="AP91" s="94">
        <f>SUM(IF(Užs4!F130="NE-PL-PVC-2mm",(Užs4!E130/1000)*Užs4!L130,0)+(IF(Užs4!G130="NE-PL-PVC-2mm",(Užs4!E130/1000)*Užs4!L130,0)+(IF(Užs4!I130="NE-PL-PVC-2mm",(Užs4!H130/1000)*Užs4!L130,0)+(IF(Užs4!J130="NE-PL-PVC-2mm",(Užs4!H130/1000)*Užs4!L130,0)))))</f>
        <v>0</v>
      </c>
      <c r="AQ91" s="94">
        <f>SUM(IF(Užs4!F130="NE-PL-PVC-42/2mm",(Užs4!E130/1000)*Užs4!L130,0)+(IF(Užs4!G130="NE-PL-PVC-42/2mm",(Užs4!E130/1000)*Užs4!L130,0)+(IF(Užs4!I130="NE-PL-PVC-42/2mm",(Užs4!H130/1000)*Užs4!L130,0)+(IF(Užs4!J130="NE-PL-PVC-42/2mm",(Užs4!H130/1000)*Užs4!L130,0)))))</f>
        <v>0</v>
      </c>
      <c r="AR91" s="79"/>
    </row>
    <row r="92" spans="1:44" ht="16.8">
      <c r="A92" s="79"/>
      <c r="B92" s="79"/>
      <c r="C92" s="95"/>
      <c r="D92" s="79"/>
      <c r="E92" s="79"/>
      <c r="F92" s="79"/>
      <c r="G92" s="79"/>
      <c r="H92" s="79"/>
      <c r="I92" s="79"/>
      <c r="J92" s="79"/>
      <c r="K92" s="87">
        <v>91</v>
      </c>
      <c r="L92" s="96">
        <f t="shared" ref="L92:AQ92" si="0">SUM(L2:L91)</f>
        <v>0</v>
      </c>
      <c r="M92" s="96">
        <f t="shared" si="0"/>
        <v>0</v>
      </c>
      <c r="N92" s="96">
        <f t="shared" si="0"/>
        <v>0</v>
      </c>
      <c r="O92" s="96">
        <f t="shared" si="0"/>
        <v>0</v>
      </c>
      <c r="P92" s="96">
        <f t="shared" si="0"/>
        <v>0</v>
      </c>
      <c r="Q92" s="96">
        <f t="shared" si="0"/>
        <v>0</v>
      </c>
      <c r="R92" s="96">
        <f t="shared" si="0"/>
        <v>0</v>
      </c>
      <c r="S92" s="96">
        <f t="shared" si="0"/>
        <v>0</v>
      </c>
      <c r="T92" s="96">
        <f t="shared" si="0"/>
        <v>0</v>
      </c>
      <c r="U92" s="96">
        <f t="shared" si="0"/>
        <v>0</v>
      </c>
      <c r="V92" s="96">
        <f t="shared" si="0"/>
        <v>0</v>
      </c>
      <c r="W92" s="96">
        <f t="shared" si="0"/>
        <v>0</v>
      </c>
      <c r="X92" s="96">
        <f t="shared" si="0"/>
        <v>0</v>
      </c>
      <c r="Y92" s="96">
        <f t="shared" si="0"/>
        <v>0</v>
      </c>
      <c r="Z92" s="96">
        <f t="shared" si="0"/>
        <v>0</v>
      </c>
      <c r="AA92" s="96">
        <f t="shared" si="0"/>
        <v>0</v>
      </c>
      <c r="AB92" s="96">
        <f t="shared" si="0"/>
        <v>0</v>
      </c>
      <c r="AC92" s="96">
        <f t="shared" si="0"/>
        <v>0</v>
      </c>
      <c r="AD92" s="96">
        <f t="shared" si="0"/>
        <v>0</v>
      </c>
      <c r="AE92" s="96">
        <f t="shared" si="0"/>
        <v>0</v>
      </c>
      <c r="AF92" s="96">
        <f t="shared" si="0"/>
        <v>0</v>
      </c>
      <c r="AG92" s="96">
        <f t="shared" si="0"/>
        <v>0</v>
      </c>
      <c r="AH92" s="96">
        <f t="shared" si="0"/>
        <v>0</v>
      </c>
      <c r="AI92" s="96">
        <f t="shared" si="0"/>
        <v>0</v>
      </c>
      <c r="AJ92" s="96">
        <f t="shared" si="0"/>
        <v>0</v>
      </c>
      <c r="AK92" s="96">
        <f t="shared" si="0"/>
        <v>0</v>
      </c>
      <c r="AL92" s="96">
        <f t="shared" si="0"/>
        <v>0</v>
      </c>
      <c r="AM92" s="96">
        <f t="shared" si="0"/>
        <v>0</v>
      </c>
      <c r="AN92" s="96">
        <f t="shared" si="0"/>
        <v>0</v>
      </c>
      <c r="AO92" s="96">
        <f t="shared" si="0"/>
        <v>0</v>
      </c>
      <c r="AP92" s="96">
        <f t="shared" si="0"/>
        <v>0</v>
      </c>
      <c r="AQ92" s="96">
        <f t="shared" si="0"/>
        <v>0</v>
      </c>
      <c r="AR92" s="79"/>
    </row>
    <row r="93" spans="1:44" ht="20.399999999999999">
      <c r="A93" s="79"/>
      <c r="B93" s="79"/>
      <c r="C93" s="95"/>
      <c r="D93" s="79"/>
      <c r="E93" s="79"/>
      <c r="F93" s="79"/>
      <c r="G93" s="79"/>
      <c r="H93" s="79"/>
      <c r="I93" s="79"/>
      <c r="J93" s="79"/>
      <c r="K93" s="80" t="s">
        <v>407</v>
      </c>
      <c r="L93" s="81" t="s">
        <v>408</v>
      </c>
      <c r="M93" s="82" t="s">
        <v>409</v>
      </c>
      <c r="N93" s="83" t="s">
        <v>32</v>
      </c>
      <c r="O93" s="83" t="s">
        <v>410</v>
      </c>
      <c r="P93" s="83" t="s">
        <v>411</v>
      </c>
      <c r="Q93" s="83" t="s">
        <v>36</v>
      </c>
      <c r="R93" s="83" t="s">
        <v>412</v>
      </c>
      <c r="S93" s="83" t="s">
        <v>38</v>
      </c>
      <c r="T93" s="84" t="s">
        <v>39</v>
      </c>
      <c r="U93" s="84" t="s">
        <v>42</v>
      </c>
      <c r="V93" s="84" t="s">
        <v>44</v>
      </c>
      <c r="W93" s="84" t="s">
        <v>46</v>
      </c>
      <c r="X93" s="84" t="s">
        <v>48</v>
      </c>
      <c r="Y93" s="84" t="s">
        <v>50</v>
      </c>
      <c r="Z93" s="312" t="s">
        <v>726</v>
      </c>
      <c r="AA93" s="312" t="s">
        <v>727</v>
      </c>
      <c r="AB93" s="312" t="s">
        <v>728</v>
      </c>
      <c r="AC93" s="85" t="s">
        <v>41</v>
      </c>
      <c r="AD93" s="85" t="s">
        <v>43</v>
      </c>
      <c r="AE93" s="85" t="s">
        <v>45</v>
      </c>
      <c r="AF93" s="85" t="s">
        <v>47</v>
      </c>
      <c r="AG93" s="85" t="s">
        <v>49</v>
      </c>
      <c r="AH93" s="85" t="s">
        <v>51</v>
      </c>
      <c r="AI93" s="314" t="s">
        <v>735</v>
      </c>
      <c r="AJ93" s="314" t="s">
        <v>736</v>
      </c>
      <c r="AK93" s="314" t="s">
        <v>737</v>
      </c>
      <c r="AL93" s="86" t="s">
        <v>413</v>
      </c>
      <c r="AM93" s="86" t="s">
        <v>414</v>
      </c>
      <c r="AN93" s="86" t="s">
        <v>415</v>
      </c>
      <c r="AO93" s="86" t="s">
        <v>416</v>
      </c>
      <c r="AP93" s="86" t="s">
        <v>417</v>
      </c>
      <c r="AQ93" s="86" t="s">
        <v>418</v>
      </c>
      <c r="AR93" s="79"/>
    </row>
    <row r="94" spans="1:44" ht="16.8">
      <c r="A94" s="79"/>
      <c r="B94" s="79"/>
      <c r="C94" s="95"/>
      <c r="D94" s="79"/>
      <c r="E94" s="79"/>
      <c r="F94" s="79"/>
      <c r="G94" s="79"/>
      <c r="H94" s="79"/>
      <c r="I94" s="79"/>
      <c r="J94" s="79"/>
      <c r="K94" s="46"/>
      <c r="L94" s="46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</row>
  </sheetData>
  <sheetProtection password="ECE5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9"/>
  <sheetViews>
    <sheetView workbookViewId="0">
      <selection activeCell="C5" sqref="C5"/>
    </sheetView>
  </sheetViews>
  <sheetFormatPr defaultRowHeight="14.4"/>
  <cols>
    <col min="1" max="1" width="10.5546875" customWidth="1"/>
    <col min="3" max="3" width="24.44140625" customWidth="1"/>
    <col min="4" max="4" width="16.5546875" customWidth="1"/>
    <col min="5" max="5" width="11.109375" customWidth="1"/>
    <col min="6" max="6" width="30.88671875" customWidth="1"/>
  </cols>
  <sheetData>
    <row r="1" spans="1:6" ht="53.4" thickBot="1">
      <c r="A1" s="362" t="s">
        <v>1576</v>
      </c>
      <c r="B1" s="362" t="s">
        <v>920</v>
      </c>
      <c r="C1" s="407" t="s">
        <v>1577</v>
      </c>
      <c r="D1" s="363" t="s">
        <v>1578</v>
      </c>
      <c r="E1" s="363" t="s">
        <v>921</v>
      </c>
      <c r="F1" s="408" t="s">
        <v>1579</v>
      </c>
    </row>
    <row r="2" spans="1:6" ht="15" thickBot="1">
      <c r="A2" s="364" t="s">
        <v>922</v>
      </c>
      <c r="B2" s="364" t="s">
        <v>96</v>
      </c>
      <c r="C2" s="364" t="s">
        <v>923</v>
      </c>
      <c r="D2" s="365" t="s">
        <v>1584</v>
      </c>
      <c r="E2" s="365" t="s">
        <v>924</v>
      </c>
      <c r="F2" s="366" t="s">
        <v>925</v>
      </c>
    </row>
    <row r="3" spans="1:6" ht="15" thickBot="1">
      <c r="A3" s="364" t="s">
        <v>922</v>
      </c>
      <c r="B3" s="364" t="s">
        <v>92</v>
      </c>
      <c r="C3" s="364" t="s">
        <v>926</v>
      </c>
      <c r="D3" s="365" t="s">
        <v>1585</v>
      </c>
      <c r="E3" s="365" t="s">
        <v>927</v>
      </c>
      <c r="F3" s="366" t="s">
        <v>928</v>
      </c>
    </row>
    <row r="4" spans="1:6" ht="15" thickBot="1">
      <c r="A4" s="364" t="s">
        <v>922</v>
      </c>
      <c r="B4" s="364" t="s">
        <v>211</v>
      </c>
      <c r="C4" s="364" t="s">
        <v>929</v>
      </c>
      <c r="D4" s="365" t="s">
        <v>1586</v>
      </c>
      <c r="E4" s="365" t="s">
        <v>930</v>
      </c>
      <c r="F4" s="366" t="s">
        <v>931</v>
      </c>
    </row>
    <row r="5" spans="1:6" ht="15" thickBot="1">
      <c r="A5" s="367" t="s">
        <v>932</v>
      </c>
      <c r="B5" s="364" t="s">
        <v>96</v>
      </c>
      <c r="C5" s="364" t="s">
        <v>933</v>
      </c>
      <c r="D5" s="368" t="s">
        <v>934</v>
      </c>
      <c r="E5" s="365" t="s">
        <v>924</v>
      </c>
      <c r="F5" s="366" t="s">
        <v>1650</v>
      </c>
    </row>
    <row r="6" spans="1:6" ht="15" thickBot="1">
      <c r="A6" s="367" t="s">
        <v>935</v>
      </c>
      <c r="B6" s="364" t="s">
        <v>96</v>
      </c>
      <c r="C6" s="364" t="s">
        <v>936</v>
      </c>
      <c r="D6" s="368" t="s">
        <v>937</v>
      </c>
      <c r="E6" s="365" t="s">
        <v>924</v>
      </c>
      <c r="F6" s="366" t="s">
        <v>938</v>
      </c>
    </row>
    <row r="7" spans="1:6" ht="15" thickBot="1">
      <c r="A7" s="367" t="s">
        <v>939</v>
      </c>
      <c r="B7" s="364" t="s">
        <v>123</v>
      </c>
      <c r="C7" s="364" t="s">
        <v>751</v>
      </c>
      <c r="D7" s="368" t="s">
        <v>940</v>
      </c>
      <c r="E7" s="365" t="s">
        <v>942</v>
      </c>
      <c r="F7" s="365" t="s">
        <v>751</v>
      </c>
    </row>
    <row r="8" spans="1:6" ht="15" thickBot="1">
      <c r="A8" s="367" t="s">
        <v>943</v>
      </c>
      <c r="B8" s="364" t="s">
        <v>92</v>
      </c>
      <c r="C8" s="364" t="s">
        <v>752</v>
      </c>
      <c r="D8" s="368" t="s">
        <v>944</v>
      </c>
      <c r="E8" s="365" t="s">
        <v>927</v>
      </c>
      <c r="F8" s="365" t="s">
        <v>945</v>
      </c>
    </row>
    <row r="9" spans="1:6" ht="15" thickBot="1">
      <c r="A9" s="367" t="s">
        <v>946</v>
      </c>
      <c r="B9" s="364" t="s">
        <v>92</v>
      </c>
      <c r="C9" s="364" t="s">
        <v>122</v>
      </c>
      <c r="D9" s="368" t="s">
        <v>947</v>
      </c>
      <c r="E9" s="365" t="s">
        <v>927</v>
      </c>
      <c r="F9" s="365" t="s">
        <v>948</v>
      </c>
    </row>
    <row r="10" spans="1:6" ht="15" thickBot="1">
      <c r="A10" s="367" t="s">
        <v>949</v>
      </c>
      <c r="B10" s="364" t="s">
        <v>92</v>
      </c>
      <c r="C10" s="364" t="s">
        <v>950</v>
      </c>
      <c r="D10" s="368" t="s">
        <v>1587</v>
      </c>
      <c r="E10" s="365" t="s">
        <v>927</v>
      </c>
      <c r="F10" s="366" t="s">
        <v>951</v>
      </c>
    </row>
    <row r="11" spans="1:6" ht="15" thickBot="1">
      <c r="A11" s="367" t="s">
        <v>949</v>
      </c>
      <c r="B11" s="364" t="s">
        <v>211</v>
      </c>
      <c r="C11" s="364" t="s">
        <v>952</v>
      </c>
      <c r="D11" s="368" t="s">
        <v>1588</v>
      </c>
      <c r="E11" s="365" t="s">
        <v>930</v>
      </c>
      <c r="F11" s="366" t="s">
        <v>953</v>
      </c>
    </row>
    <row r="12" spans="1:6" ht="15" thickBot="1">
      <c r="A12" s="367" t="s">
        <v>954</v>
      </c>
      <c r="B12" s="364" t="s">
        <v>92</v>
      </c>
      <c r="C12" s="364" t="s">
        <v>753</v>
      </c>
      <c r="D12" s="368" t="s">
        <v>955</v>
      </c>
      <c r="E12" s="365" t="s">
        <v>927</v>
      </c>
      <c r="F12" s="365" t="s">
        <v>956</v>
      </c>
    </row>
    <row r="13" spans="1:6" ht="15" thickBot="1">
      <c r="A13" s="367" t="s">
        <v>957</v>
      </c>
      <c r="B13" s="364" t="s">
        <v>588</v>
      </c>
      <c r="C13" s="364" t="s">
        <v>754</v>
      </c>
      <c r="D13" s="368" t="s">
        <v>958</v>
      </c>
      <c r="E13" s="365" t="s">
        <v>959</v>
      </c>
      <c r="F13" s="366" t="s">
        <v>960</v>
      </c>
    </row>
    <row r="14" spans="1:6" ht="15" thickBot="1">
      <c r="A14" s="367" t="s">
        <v>961</v>
      </c>
      <c r="B14" s="364" t="s">
        <v>588</v>
      </c>
      <c r="C14" s="364" t="s">
        <v>755</v>
      </c>
      <c r="D14" s="368" t="s">
        <v>962</v>
      </c>
      <c r="E14" s="365" t="s">
        <v>959</v>
      </c>
      <c r="F14" s="365" t="s">
        <v>755</v>
      </c>
    </row>
    <row r="15" spans="1:6" ht="15" thickBot="1">
      <c r="A15" s="367" t="s">
        <v>963</v>
      </c>
      <c r="B15" s="364" t="s">
        <v>588</v>
      </c>
      <c r="C15" s="364" t="s">
        <v>756</v>
      </c>
      <c r="D15" s="368" t="s">
        <v>964</v>
      </c>
      <c r="E15" s="365" t="s">
        <v>959</v>
      </c>
      <c r="F15" s="365" t="s">
        <v>965</v>
      </c>
    </row>
    <row r="16" spans="1:6" ht="15" thickBot="1">
      <c r="A16" s="367" t="s">
        <v>966</v>
      </c>
      <c r="B16" s="364" t="s">
        <v>92</v>
      </c>
      <c r="C16" s="364" t="s">
        <v>967</v>
      </c>
      <c r="D16" s="368" t="s">
        <v>968</v>
      </c>
      <c r="E16" s="365" t="s">
        <v>927</v>
      </c>
      <c r="F16" s="366" t="s">
        <v>969</v>
      </c>
    </row>
    <row r="17" spans="1:6" ht="15" thickBot="1">
      <c r="A17" s="367" t="s">
        <v>970</v>
      </c>
      <c r="B17" s="364" t="s">
        <v>123</v>
      </c>
      <c r="C17" s="364" t="s">
        <v>128</v>
      </c>
      <c r="D17" s="368" t="s">
        <v>971</v>
      </c>
      <c r="E17" s="365" t="s">
        <v>942</v>
      </c>
      <c r="F17" s="366" t="s">
        <v>1458</v>
      </c>
    </row>
    <row r="18" spans="1:6" ht="15" thickBot="1">
      <c r="A18" s="367" t="s">
        <v>972</v>
      </c>
      <c r="B18" s="364" t="s">
        <v>92</v>
      </c>
      <c r="C18" s="364" t="s">
        <v>973</v>
      </c>
      <c r="D18" s="368" t="s">
        <v>974</v>
      </c>
      <c r="E18" s="365" t="s">
        <v>927</v>
      </c>
      <c r="F18" s="366" t="s">
        <v>975</v>
      </c>
    </row>
    <row r="19" spans="1:6" ht="15" thickBot="1">
      <c r="A19" s="367" t="s">
        <v>976</v>
      </c>
      <c r="B19" s="364" t="s">
        <v>92</v>
      </c>
      <c r="C19" s="364" t="s">
        <v>977</v>
      </c>
      <c r="D19" s="368" t="s">
        <v>978</v>
      </c>
      <c r="E19" s="365" t="s">
        <v>927</v>
      </c>
      <c r="F19" s="366" t="s">
        <v>979</v>
      </c>
    </row>
    <row r="20" spans="1:6" ht="15" thickBot="1">
      <c r="A20" s="367" t="s">
        <v>980</v>
      </c>
      <c r="B20" s="364" t="s">
        <v>92</v>
      </c>
      <c r="C20" s="364" t="s">
        <v>981</v>
      </c>
      <c r="D20" s="368" t="s">
        <v>982</v>
      </c>
      <c r="E20" s="365" t="s">
        <v>927</v>
      </c>
      <c r="F20" s="365" t="s">
        <v>981</v>
      </c>
    </row>
    <row r="21" spans="1:6" ht="15" thickBot="1">
      <c r="A21" s="367" t="s">
        <v>983</v>
      </c>
      <c r="B21" s="364" t="s">
        <v>92</v>
      </c>
      <c r="C21" s="364" t="s">
        <v>161</v>
      </c>
      <c r="D21" s="368" t="s">
        <v>984</v>
      </c>
      <c r="E21" s="365" t="s">
        <v>927</v>
      </c>
      <c r="F21" s="366" t="s">
        <v>985</v>
      </c>
    </row>
    <row r="22" spans="1:6" ht="15" thickBot="1">
      <c r="A22" s="367" t="s">
        <v>986</v>
      </c>
      <c r="B22" s="364" t="s">
        <v>588</v>
      </c>
      <c r="C22" s="364" t="s">
        <v>757</v>
      </c>
      <c r="D22" s="368" t="s">
        <v>987</v>
      </c>
      <c r="E22" s="365" t="s">
        <v>959</v>
      </c>
      <c r="F22" s="366" t="s">
        <v>988</v>
      </c>
    </row>
    <row r="23" spans="1:6" ht="15" thickBot="1">
      <c r="A23" s="367" t="s">
        <v>989</v>
      </c>
      <c r="B23" s="364" t="s">
        <v>123</v>
      </c>
      <c r="C23" s="364" t="s">
        <v>990</v>
      </c>
      <c r="D23" s="368" t="s">
        <v>991</v>
      </c>
      <c r="E23" s="365" t="s">
        <v>942</v>
      </c>
      <c r="F23" s="366" t="s">
        <v>992</v>
      </c>
    </row>
    <row r="24" spans="1:6" ht="15" thickBot="1">
      <c r="A24" s="367" t="s">
        <v>993</v>
      </c>
      <c r="B24" s="364" t="s">
        <v>123</v>
      </c>
      <c r="C24" s="364" t="s">
        <v>994</v>
      </c>
      <c r="D24" s="368" t="s">
        <v>995</v>
      </c>
      <c r="E24" s="365" t="s">
        <v>942</v>
      </c>
      <c r="F24" s="366" t="s">
        <v>1459</v>
      </c>
    </row>
    <row r="25" spans="1:6" ht="15" thickBot="1">
      <c r="A25" s="367" t="s">
        <v>996</v>
      </c>
      <c r="B25" s="364" t="s">
        <v>92</v>
      </c>
      <c r="C25" s="364" t="s">
        <v>997</v>
      </c>
      <c r="D25" s="368" t="s">
        <v>998</v>
      </c>
      <c r="E25" s="365" t="s">
        <v>927</v>
      </c>
      <c r="F25" s="365" t="s">
        <v>997</v>
      </c>
    </row>
    <row r="26" spans="1:6" ht="15" thickBot="1">
      <c r="A26" s="367" t="s">
        <v>999</v>
      </c>
      <c r="B26" s="364" t="s">
        <v>92</v>
      </c>
      <c r="C26" s="364" t="s">
        <v>1000</v>
      </c>
      <c r="D26" s="368" t="s">
        <v>1001</v>
      </c>
      <c r="E26" s="365" t="s">
        <v>927</v>
      </c>
      <c r="F26" s="369" t="s">
        <v>1002</v>
      </c>
    </row>
    <row r="27" spans="1:6" ht="15" thickBot="1">
      <c r="A27" s="367" t="s">
        <v>1003</v>
      </c>
      <c r="B27" s="364" t="s">
        <v>588</v>
      </c>
      <c r="C27" s="364" t="s">
        <v>1004</v>
      </c>
      <c r="D27" s="368" t="s">
        <v>1005</v>
      </c>
      <c r="E27" s="365" t="s">
        <v>959</v>
      </c>
      <c r="F27" s="365" t="s">
        <v>1004</v>
      </c>
    </row>
    <row r="28" spans="1:6" ht="15" thickBot="1">
      <c r="A28" s="367" t="s">
        <v>1006</v>
      </c>
      <c r="B28" s="364" t="s">
        <v>588</v>
      </c>
      <c r="C28" s="364" t="s">
        <v>758</v>
      </c>
      <c r="D28" s="368" t="s">
        <v>1007</v>
      </c>
      <c r="E28" s="365" t="s">
        <v>959</v>
      </c>
      <c r="F28" s="365" t="s">
        <v>758</v>
      </c>
    </row>
    <row r="29" spans="1:6" ht="15" thickBot="1">
      <c r="A29" s="367" t="s">
        <v>1008</v>
      </c>
      <c r="B29" s="364" t="s">
        <v>92</v>
      </c>
      <c r="C29" s="364" t="s">
        <v>1009</v>
      </c>
      <c r="D29" s="368" t="s">
        <v>1010</v>
      </c>
      <c r="E29" s="365" t="s">
        <v>927</v>
      </c>
      <c r="F29" s="366" t="s">
        <v>1011</v>
      </c>
    </row>
    <row r="30" spans="1:6" ht="15" thickBot="1">
      <c r="A30" s="367" t="s">
        <v>1012</v>
      </c>
      <c r="B30" s="364" t="s">
        <v>588</v>
      </c>
      <c r="C30" s="364" t="s">
        <v>1013</v>
      </c>
      <c r="D30" s="368" t="s">
        <v>1014</v>
      </c>
      <c r="E30" s="365" t="s">
        <v>959</v>
      </c>
      <c r="F30" s="365" t="s">
        <v>1013</v>
      </c>
    </row>
    <row r="31" spans="1:6" ht="15" thickBot="1">
      <c r="A31" s="367" t="s">
        <v>1015</v>
      </c>
      <c r="B31" s="364" t="s">
        <v>588</v>
      </c>
      <c r="C31" s="364" t="s">
        <v>759</v>
      </c>
      <c r="D31" s="368" t="s">
        <v>1016</v>
      </c>
      <c r="E31" s="365" t="s">
        <v>959</v>
      </c>
      <c r="F31" s="365" t="s">
        <v>759</v>
      </c>
    </row>
    <row r="32" spans="1:6" ht="15" thickBot="1">
      <c r="A32" s="367" t="s">
        <v>1017</v>
      </c>
      <c r="B32" s="364" t="s">
        <v>92</v>
      </c>
      <c r="C32" s="364" t="s">
        <v>173</v>
      </c>
      <c r="D32" s="368" t="s">
        <v>1018</v>
      </c>
      <c r="E32" s="365" t="s">
        <v>927</v>
      </c>
      <c r="F32" s="366" t="s">
        <v>1019</v>
      </c>
    </row>
    <row r="33" spans="1:6" ht="15" thickBot="1">
      <c r="A33" s="367" t="s">
        <v>1020</v>
      </c>
      <c r="B33" s="364" t="s">
        <v>123</v>
      </c>
      <c r="C33" s="364" t="s">
        <v>1021</v>
      </c>
      <c r="D33" s="368" t="s">
        <v>1022</v>
      </c>
      <c r="E33" s="365" t="s">
        <v>942</v>
      </c>
      <c r="F33" s="365" t="s">
        <v>1023</v>
      </c>
    </row>
    <row r="34" spans="1:6" ht="15" thickBot="1">
      <c r="A34" s="367" t="s">
        <v>1024</v>
      </c>
      <c r="B34" s="364" t="s">
        <v>588</v>
      </c>
      <c r="C34" s="364" t="s">
        <v>760</v>
      </c>
      <c r="D34" s="368" t="s">
        <v>1025</v>
      </c>
      <c r="E34" s="365" t="s">
        <v>959</v>
      </c>
      <c r="F34" s="365" t="s">
        <v>760</v>
      </c>
    </row>
    <row r="35" spans="1:6" ht="15" thickBot="1">
      <c r="A35" s="367" t="s">
        <v>1026</v>
      </c>
      <c r="B35" s="364" t="s">
        <v>588</v>
      </c>
      <c r="C35" s="364" t="s">
        <v>761</v>
      </c>
      <c r="D35" s="368" t="s">
        <v>1027</v>
      </c>
      <c r="E35" s="365" t="s">
        <v>959</v>
      </c>
      <c r="F35" s="365" t="s">
        <v>761</v>
      </c>
    </row>
    <row r="36" spans="1:6" ht="15" thickBot="1">
      <c r="A36" s="367" t="s">
        <v>1028</v>
      </c>
      <c r="B36" s="364" t="s">
        <v>588</v>
      </c>
      <c r="C36" s="364" t="s">
        <v>1029</v>
      </c>
      <c r="D36" s="368" t="s">
        <v>1030</v>
      </c>
      <c r="E36" s="365" t="s">
        <v>959</v>
      </c>
      <c r="F36" s="366" t="s">
        <v>1031</v>
      </c>
    </row>
    <row r="37" spans="1:6" ht="15" thickBot="1">
      <c r="A37" s="367" t="s">
        <v>1032</v>
      </c>
      <c r="B37" s="364" t="s">
        <v>103</v>
      </c>
      <c r="C37" s="364" t="s">
        <v>1033</v>
      </c>
      <c r="D37" s="368" t="s">
        <v>1034</v>
      </c>
      <c r="E37" s="365" t="s">
        <v>103</v>
      </c>
      <c r="F37" s="365" t="s">
        <v>1033</v>
      </c>
    </row>
    <row r="38" spans="1:6" ht="15" thickBot="1">
      <c r="A38" s="367" t="s">
        <v>1035</v>
      </c>
      <c r="B38" s="364" t="s">
        <v>597</v>
      </c>
      <c r="C38" s="364" t="s">
        <v>176</v>
      </c>
      <c r="D38" s="368" t="s">
        <v>1036</v>
      </c>
      <c r="E38" s="365" t="s">
        <v>1037</v>
      </c>
      <c r="F38" s="365" t="s">
        <v>176</v>
      </c>
    </row>
    <row r="39" spans="1:6" ht="15" thickBot="1">
      <c r="A39" s="367" t="s">
        <v>1038</v>
      </c>
      <c r="B39" s="364" t="s">
        <v>103</v>
      </c>
      <c r="C39" s="364" t="s">
        <v>1039</v>
      </c>
      <c r="D39" s="368" t="s">
        <v>1040</v>
      </c>
      <c r="E39" s="365" t="s">
        <v>103</v>
      </c>
      <c r="F39" s="365" t="s">
        <v>1039</v>
      </c>
    </row>
    <row r="40" spans="1:6" ht="15" thickBot="1">
      <c r="A40" s="367" t="s">
        <v>1041</v>
      </c>
      <c r="B40" s="364" t="s">
        <v>211</v>
      </c>
      <c r="C40" s="364" t="s">
        <v>1042</v>
      </c>
      <c r="D40" s="368" t="s">
        <v>1043</v>
      </c>
      <c r="E40" s="365" t="s">
        <v>930</v>
      </c>
      <c r="F40" s="365" t="s">
        <v>1044</v>
      </c>
    </row>
    <row r="41" spans="1:6" ht="15" thickBot="1">
      <c r="A41" s="367" t="s">
        <v>1045</v>
      </c>
      <c r="B41" s="364" t="s">
        <v>103</v>
      </c>
      <c r="C41" s="364" t="s">
        <v>1046</v>
      </c>
      <c r="D41" s="368" t="s">
        <v>1047</v>
      </c>
      <c r="E41" s="365" t="s">
        <v>103</v>
      </c>
      <c r="F41" s="366" t="s">
        <v>1048</v>
      </c>
    </row>
    <row r="42" spans="1:6" ht="15" thickBot="1">
      <c r="A42" s="367" t="s">
        <v>1049</v>
      </c>
      <c r="B42" s="364" t="s">
        <v>103</v>
      </c>
      <c r="C42" s="364" t="s">
        <v>1050</v>
      </c>
      <c r="D42" s="368" t="s">
        <v>1051</v>
      </c>
      <c r="E42" s="365" t="s">
        <v>103</v>
      </c>
      <c r="F42" s="366" t="s">
        <v>1052</v>
      </c>
    </row>
    <row r="43" spans="1:6" ht="15" thickBot="1">
      <c r="A43" s="367" t="s">
        <v>1053</v>
      </c>
      <c r="B43" s="364" t="s">
        <v>103</v>
      </c>
      <c r="C43" s="364" t="s">
        <v>1054</v>
      </c>
      <c r="D43" s="368" t="s">
        <v>1055</v>
      </c>
      <c r="E43" s="365" t="s">
        <v>103</v>
      </c>
      <c r="F43" s="365" t="s">
        <v>1054</v>
      </c>
    </row>
    <row r="44" spans="1:6" ht="15" thickBot="1">
      <c r="A44" s="367" t="s">
        <v>1056</v>
      </c>
      <c r="B44" s="364" t="s">
        <v>597</v>
      </c>
      <c r="C44" s="364" t="s">
        <v>1057</v>
      </c>
      <c r="D44" s="368" t="s">
        <v>1058</v>
      </c>
      <c r="E44" s="365" t="s">
        <v>1037</v>
      </c>
      <c r="F44" s="365" t="s">
        <v>1057</v>
      </c>
    </row>
    <row r="45" spans="1:6" ht="15" thickBot="1">
      <c r="A45" s="367" t="s">
        <v>1059</v>
      </c>
      <c r="B45" s="364" t="s">
        <v>597</v>
      </c>
      <c r="C45" s="364" t="s">
        <v>1060</v>
      </c>
      <c r="D45" s="368" t="s">
        <v>1061</v>
      </c>
      <c r="E45" s="365" t="s">
        <v>1037</v>
      </c>
      <c r="F45" s="365" t="s">
        <v>1060</v>
      </c>
    </row>
    <row r="46" spans="1:6" ht="15" thickBot="1">
      <c r="A46" s="367" t="s">
        <v>1062</v>
      </c>
      <c r="B46" s="364" t="s">
        <v>103</v>
      </c>
      <c r="C46" s="364" t="s">
        <v>1063</v>
      </c>
      <c r="D46" s="368" t="s">
        <v>1064</v>
      </c>
      <c r="E46" s="365" t="s">
        <v>103</v>
      </c>
      <c r="F46" s="365" t="s">
        <v>1065</v>
      </c>
    </row>
    <row r="47" spans="1:6" ht="15" thickBot="1">
      <c r="A47" s="367" t="s">
        <v>1066</v>
      </c>
      <c r="B47" s="364" t="s">
        <v>211</v>
      </c>
      <c r="C47" s="364" t="s">
        <v>1067</v>
      </c>
      <c r="D47" s="368" t="s">
        <v>1068</v>
      </c>
      <c r="E47" s="365" t="s">
        <v>930</v>
      </c>
      <c r="F47" s="365" t="s">
        <v>1069</v>
      </c>
    </row>
    <row r="48" spans="1:6" ht="15" thickBot="1">
      <c r="A48" s="367" t="s">
        <v>1070</v>
      </c>
      <c r="B48" s="364" t="s">
        <v>103</v>
      </c>
      <c r="C48" s="364" t="s">
        <v>1071</v>
      </c>
      <c r="D48" s="368" t="s">
        <v>1072</v>
      </c>
      <c r="E48" s="365" t="s">
        <v>103</v>
      </c>
      <c r="F48" s="365" t="s">
        <v>1071</v>
      </c>
    </row>
    <row r="49" spans="1:6" ht="15" thickBot="1">
      <c r="A49" s="367" t="s">
        <v>1073</v>
      </c>
      <c r="B49" s="364" t="s">
        <v>103</v>
      </c>
      <c r="C49" s="364" t="s">
        <v>1074</v>
      </c>
      <c r="D49" s="368" t="s">
        <v>1075</v>
      </c>
      <c r="E49" s="365" t="s">
        <v>103</v>
      </c>
      <c r="F49" s="365" t="s">
        <v>1076</v>
      </c>
    </row>
    <row r="50" spans="1:6" ht="15" thickBot="1">
      <c r="A50" s="367" t="s">
        <v>1077</v>
      </c>
      <c r="B50" s="364" t="s">
        <v>103</v>
      </c>
      <c r="C50" s="364" t="s">
        <v>1078</v>
      </c>
      <c r="D50" s="368" t="s">
        <v>1079</v>
      </c>
      <c r="E50" s="365" t="s">
        <v>103</v>
      </c>
      <c r="F50" s="365" t="s">
        <v>1078</v>
      </c>
    </row>
    <row r="51" spans="1:6" ht="15" thickBot="1">
      <c r="A51" s="367" t="s">
        <v>1080</v>
      </c>
      <c r="B51" s="364" t="s">
        <v>211</v>
      </c>
      <c r="C51" s="364" t="s">
        <v>1081</v>
      </c>
      <c r="D51" s="368" t="s">
        <v>1082</v>
      </c>
      <c r="E51" s="365" t="s">
        <v>930</v>
      </c>
      <c r="F51" s="365" t="s">
        <v>1081</v>
      </c>
    </row>
    <row r="52" spans="1:6" ht="15" thickBot="1">
      <c r="A52" s="367" t="s">
        <v>1083</v>
      </c>
      <c r="B52" s="364" t="s">
        <v>103</v>
      </c>
      <c r="C52" s="364" t="s">
        <v>1084</v>
      </c>
      <c r="D52" s="368" t="s">
        <v>1085</v>
      </c>
      <c r="E52" s="365" t="s">
        <v>103</v>
      </c>
      <c r="F52" s="365" t="s">
        <v>1084</v>
      </c>
    </row>
    <row r="53" spans="1:6" ht="15" thickBot="1">
      <c r="A53" s="367" t="s">
        <v>1086</v>
      </c>
      <c r="B53" s="364" t="s">
        <v>103</v>
      </c>
      <c r="C53" s="364" t="s">
        <v>1087</v>
      </c>
      <c r="D53" s="368" t="s">
        <v>1088</v>
      </c>
      <c r="E53" s="365" t="s">
        <v>103</v>
      </c>
      <c r="F53" s="365" t="s">
        <v>1087</v>
      </c>
    </row>
    <row r="54" spans="1:6" ht="15" thickBot="1">
      <c r="A54" s="367" t="s">
        <v>1089</v>
      </c>
      <c r="B54" s="364" t="s">
        <v>617</v>
      </c>
      <c r="C54" s="364" t="s">
        <v>1090</v>
      </c>
      <c r="D54" s="368" t="s">
        <v>1091</v>
      </c>
      <c r="E54" s="365" t="s">
        <v>941</v>
      </c>
      <c r="F54" s="366" t="s">
        <v>1092</v>
      </c>
    </row>
    <row r="55" spans="1:6" ht="15" thickBot="1">
      <c r="A55" s="367" t="s">
        <v>1093</v>
      </c>
      <c r="B55" s="364" t="s">
        <v>617</v>
      </c>
      <c r="C55" s="364" t="s">
        <v>1094</v>
      </c>
      <c r="D55" s="368" t="s">
        <v>1095</v>
      </c>
      <c r="E55" s="365" t="s">
        <v>941</v>
      </c>
      <c r="F55" s="365" t="s">
        <v>1096</v>
      </c>
    </row>
    <row r="56" spans="1:6" ht="15" thickBot="1">
      <c r="A56" s="367" t="s">
        <v>1097</v>
      </c>
      <c r="B56" s="364" t="s">
        <v>617</v>
      </c>
      <c r="C56" s="364" t="s">
        <v>618</v>
      </c>
      <c r="D56" s="368" t="s">
        <v>1098</v>
      </c>
      <c r="E56" s="365" t="s">
        <v>941</v>
      </c>
      <c r="F56" s="366" t="s">
        <v>1099</v>
      </c>
    </row>
    <row r="57" spans="1:6" ht="15" thickBot="1">
      <c r="A57" s="367" t="s">
        <v>1100</v>
      </c>
      <c r="B57" s="364" t="s">
        <v>588</v>
      </c>
      <c r="C57" s="364" t="s">
        <v>762</v>
      </c>
      <c r="D57" s="368" t="s">
        <v>1101</v>
      </c>
      <c r="E57" s="365" t="s">
        <v>959</v>
      </c>
      <c r="F57" s="365" t="s">
        <v>1102</v>
      </c>
    </row>
    <row r="58" spans="1:6" ht="15" thickBot="1">
      <c r="A58" s="367" t="s">
        <v>1103</v>
      </c>
      <c r="B58" s="364" t="s">
        <v>617</v>
      </c>
      <c r="C58" s="364" t="s">
        <v>763</v>
      </c>
      <c r="D58" s="368" t="s">
        <v>1104</v>
      </c>
      <c r="E58" s="365" t="s">
        <v>941</v>
      </c>
      <c r="F58" s="365" t="s">
        <v>1105</v>
      </c>
    </row>
    <row r="59" spans="1:6" ht="15" thickBot="1">
      <c r="A59" s="367" t="s">
        <v>1106</v>
      </c>
      <c r="B59" s="364" t="s">
        <v>617</v>
      </c>
      <c r="C59" s="364" t="s">
        <v>619</v>
      </c>
      <c r="D59" s="368" t="s">
        <v>1107</v>
      </c>
      <c r="E59" s="365" t="s">
        <v>941</v>
      </c>
      <c r="F59" s="365" t="s">
        <v>1108</v>
      </c>
    </row>
    <row r="60" spans="1:6" ht="15" thickBot="1">
      <c r="A60" s="367" t="s">
        <v>1109</v>
      </c>
      <c r="B60" s="364" t="s">
        <v>617</v>
      </c>
      <c r="C60" s="364" t="s">
        <v>620</v>
      </c>
      <c r="D60" s="368" t="s">
        <v>1110</v>
      </c>
      <c r="E60" s="365" t="s">
        <v>941</v>
      </c>
      <c r="F60" s="365" t="s">
        <v>1111</v>
      </c>
    </row>
    <row r="61" spans="1:6" ht="15" thickBot="1">
      <c r="A61" s="367" t="s">
        <v>1112</v>
      </c>
      <c r="B61" s="364" t="s">
        <v>617</v>
      </c>
      <c r="C61" s="364" t="s">
        <v>621</v>
      </c>
      <c r="D61" s="368" t="s">
        <v>1113</v>
      </c>
      <c r="E61" s="365" t="s">
        <v>941</v>
      </c>
      <c r="F61" s="365" t="s">
        <v>1114</v>
      </c>
    </row>
    <row r="62" spans="1:6" ht="15" thickBot="1">
      <c r="A62" s="367" t="s">
        <v>1115</v>
      </c>
      <c r="B62" s="364" t="s">
        <v>617</v>
      </c>
      <c r="C62" s="364" t="s">
        <v>764</v>
      </c>
      <c r="D62" s="368" t="s">
        <v>1116</v>
      </c>
      <c r="E62" s="365" t="s">
        <v>941</v>
      </c>
      <c r="F62" s="365" t="s">
        <v>1117</v>
      </c>
    </row>
    <row r="63" spans="1:6" ht="15" thickBot="1">
      <c r="A63" s="367" t="s">
        <v>1118</v>
      </c>
      <c r="B63" s="364" t="s">
        <v>617</v>
      </c>
      <c r="C63" s="364" t="s">
        <v>765</v>
      </c>
      <c r="D63" s="368" t="s">
        <v>1119</v>
      </c>
      <c r="E63" s="365" t="s">
        <v>941</v>
      </c>
      <c r="F63" s="365" t="s">
        <v>1120</v>
      </c>
    </row>
    <row r="64" spans="1:6" ht="15" thickBot="1">
      <c r="A64" s="367" t="s">
        <v>1121</v>
      </c>
      <c r="B64" s="364" t="s">
        <v>617</v>
      </c>
      <c r="C64" s="364" t="s">
        <v>766</v>
      </c>
      <c r="D64" s="368" t="s">
        <v>1122</v>
      </c>
      <c r="E64" s="365" t="s">
        <v>941</v>
      </c>
      <c r="F64" s="365" t="s">
        <v>1123</v>
      </c>
    </row>
    <row r="65" spans="1:6" ht="15" thickBot="1">
      <c r="A65" s="367" t="s">
        <v>1124</v>
      </c>
      <c r="B65" s="364" t="s">
        <v>617</v>
      </c>
      <c r="C65" s="364" t="s">
        <v>767</v>
      </c>
      <c r="D65" s="368" t="s">
        <v>1125</v>
      </c>
      <c r="E65" s="365" t="s">
        <v>941</v>
      </c>
      <c r="F65" s="365" t="s">
        <v>1126</v>
      </c>
    </row>
    <row r="66" spans="1:6" ht="15" thickBot="1">
      <c r="A66" s="367" t="s">
        <v>1127</v>
      </c>
      <c r="B66" s="364" t="s">
        <v>617</v>
      </c>
      <c r="C66" s="364" t="s">
        <v>622</v>
      </c>
      <c r="D66" s="368" t="s">
        <v>1128</v>
      </c>
      <c r="E66" s="365" t="s">
        <v>941</v>
      </c>
      <c r="F66" s="365" t="s">
        <v>622</v>
      </c>
    </row>
    <row r="67" spans="1:6" ht="15" thickBot="1">
      <c r="A67" s="367" t="s">
        <v>1129</v>
      </c>
      <c r="B67" s="364" t="s">
        <v>103</v>
      </c>
      <c r="C67" s="364" t="s">
        <v>1130</v>
      </c>
      <c r="D67" s="368" t="s">
        <v>1131</v>
      </c>
      <c r="E67" s="365" t="s">
        <v>103</v>
      </c>
      <c r="F67" s="365" t="s">
        <v>1132</v>
      </c>
    </row>
    <row r="68" spans="1:6" ht="15" thickBot="1">
      <c r="A68" s="367" t="s">
        <v>1133</v>
      </c>
      <c r="B68" s="364" t="s">
        <v>103</v>
      </c>
      <c r="C68" s="364" t="s">
        <v>1134</v>
      </c>
      <c r="D68" s="368" t="s">
        <v>1135</v>
      </c>
      <c r="E68" s="365" t="s">
        <v>103</v>
      </c>
      <c r="F68" s="366" t="s">
        <v>1136</v>
      </c>
    </row>
    <row r="69" spans="1:6" ht="15" thickBot="1">
      <c r="A69" s="367" t="s">
        <v>1137</v>
      </c>
      <c r="B69" s="364" t="s">
        <v>103</v>
      </c>
      <c r="C69" s="364" t="s">
        <v>1138</v>
      </c>
      <c r="D69" s="368" t="s">
        <v>1139</v>
      </c>
      <c r="E69" s="365" t="s">
        <v>103</v>
      </c>
      <c r="F69" s="365" t="s">
        <v>1140</v>
      </c>
    </row>
    <row r="70" spans="1:6" ht="15" thickBot="1">
      <c r="A70" s="367" t="s">
        <v>1141</v>
      </c>
      <c r="B70" s="364" t="s">
        <v>211</v>
      </c>
      <c r="C70" s="364" t="s">
        <v>1142</v>
      </c>
      <c r="D70" s="368" t="s">
        <v>1143</v>
      </c>
      <c r="E70" s="365" t="s">
        <v>930</v>
      </c>
      <c r="F70" s="365" t="s">
        <v>1144</v>
      </c>
    </row>
    <row r="71" spans="1:6" ht="15" thickBot="1">
      <c r="A71" s="367" t="s">
        <v>1145</v>
      </c>
      <c r="B71" s="364" t="s">
        <v>103</v>
      </c>
      <c r="C71" s="364" t="s">
        <v>1146</v>
      </c>
      <c r="D71" s="368" t="s">
        <v>1147</v>
      </c>
      <c r="E71" s="365" t="s">
        <v>103</v>
      </c>
      <c r="F71" s="365" t="s">
        <v>1146</v>
      </c>
    </row>
    <row r="72" spans="1:6" ht="15" thickBot="1">
      <c r="A72" s="367" t="s">
        <v>1148</v>
      </c>
      <c r="B72" s="364" t="s">
        <v>211</v>
      </c>
      <c r="C72" s="364" t="s">
        <v>1149</v>
      </c>
      <c r="D72" s="368" t="s">
        <v>1150</v>
      </c>
      <c r="E72" s="365" t="s">
        <v>930</v>
      </c>
      <c r="F72" s="365" t="s">
        <v>1149</v>
      </c>
    </row>
    <row r="73" spans="1:6" ht="15" thickBot="1">
      <c r="A73" s="367" t="s">
        <v>1151</v>
      </c>
      <c r="B73" s="364" t="s">
        <v>103</v>
      </c>
      <c r="C73" s="364" t="s">
        <v>1152</v>
      </c>
      <c r="D73" s="368" t="s">
        <v>1153</v>
      </c>
      <c r="E73" s="365" t="s">
        <v>103</v>
      </c>
      <c r="F73" s="365" t="s">
        <v>1154</v>
      </c>
    </row>
    <row r="74" spans="1:6" ht="15" thickBot="1">
      <c r="A74" s="367" t="s">
        <v>1155</v>
      </c>
      <c r="B74" s="364" t="s">
        <v>103</v>
      </c>
      <c r="C74" s="364" t="s">
        <v>768</v>
      </c>
      <c r="D74" s="368" t="s">
        <v>1156</v>
      </c>
      <c r="E74" s="365" t="s">
        <v>103</v>
      </c>
      <c r="F74" s="366" t="s">
        <v>1157</v>
      </c>
    </row>
    <row r="75" spans="1:6" ht="15" thickBot="1">
      <c r="A75" s="367" t="s">
        <v>1158</v>
      </c>
      <c r="B75" s="364" t="s">
        <v>211</v>
      </c>
      <c r="C75" s="364" t="s">
        <v>1159</v>
      </c>
      <c r="D75" s="368" t="s">
        <v>1160</v>
      </c>
      <c r="E75" s="365" t="s">
        <v>930</v>
      </c>
      <c r="F75" s="365" t="s">
        <v>1161</v>
      </c>
    </row>
    <row r="76" spans="1:6" ht="15" thickBot="1">
      <c r="A76" s="367" t="s">
        <v>1162</v>
      </c>
      <c r="B76" s="364" t="s">
        <v>211</v>
      </c>
      <c r="C76" s="364" t="s">
        <v>1163</v>
      </c>
      <c r="D76" s="368" t="s">
        <v>1164</v>
      </c>
      <c r="E76" s="365" t="s">
        <v>930</v>
      </c>
      <c r="F76" s="365" t="s">
        <v>1165</v>
      </c>
    </row>
    <row r="77" spans="1:6" ht="15" thickBot="1">
      <c r="A77" s="367" t="s">
        <v>1166</v>
      </c>
      <c r="B77" s="364" t="s">
        <v>617</v>
      </c>
      <c r="C77" s="364" t="s">
        <v>623</v>
      </c>
      <c r="D77" s="368" t="s">
        <v>1167</v>
      </c>
      <c r="E77" s="365" t="s">
        <v>941</v>
      </c>
      <c r="F77" s="366" t="s">
        <v>1168</v>
      </c>
    </row>
    <row r="78" spans="1:6" ht="15" thickBot="1">
      <c r="A78" s="367" t="s">
        <v>1169</v>
      </c>
      <c r="B78" s="364" t="s">
        <v>617</v>
      </c>
      <c r="C78" s="364" t="s">
        <v>769</v>
      </c>
      <c r="D78" s="368" t="s">
        <v>1170</v>
      </c>
      <c r="E78" s="365" t="s">
        <v>941</v>
      </c>
      <c r="F78" s="365" t="s">
        <v>1171</v>
      </c>
    </row>
    <row r="79" spans="1:6" ht="15" thickBot="1">
      <c r="A79" s="367" t="s">
        <v>1607</v>
      </c>
      <c r="B79" s="364" t="s">
        <v>617</v>
      </c>
      <c r="C79" s="364" t="s">
        <v>1608</v>
      </c>
      <c r="D79" s="449" t="s">
        <v>1603</v>
      </c>
      <c r="E79" s="450"/>
      <c r="F79" s="365" t="s">
        <v>1608</v>
      </c>
    </row>
    <row r="80" spans="1:6" ht="15" thickBot="1">
      <c r="A80" s="367" t="s">
        <v>1172</v>
      </c>
      <c r="B80" s="364" t="s">
        <v>617</v>
      </c>
      <c r="C80" s="364" t="s">
        <v>624</v>
      </c>
      <c r="D80" s="368" t="s">
        <v>1173</v>
      </c>
      <c r="E80" s="365" t="s">
        <v>941</v>
      </c>
      <c r="F80" s="366" t="s">
        <v>1174</v>
      </c>
    </row>
    <row r="81" spans="1:6" ht="15" thickBot="1">
      <c r="A81" s="367" t="s">
        <v>1175</v>
      </c>
      <c r="B81" s="364" t="s">
        <v>617</v>
      </c>
      <c r="C81" s="364" t="s">
        <v>625</v>
      </c>
      <c r="D81" s="368" t="s">
        <v>1176</v>
      </c>
      <c r="E81" s="365" t="s">
        <v>941</v>
      </c>
      <c r="F81" s="365" t="s">
        <v>1177</v>
      </c>
    </row>
    <row r="82" spans="1:6" ht="15" thickBot="1">
      <c r="A82" s="367" t="s">
        <v>1178</v>
      </c>
      <c r="B82" s="364" t="s">
        <v>123</v>
      </c>
      <c r="C82" s="364" t="s">
        <v>770</v>
      </c>
      <c r="D82" s="368" t="s">
        <v>1179</v>
      </c>
      <c r="E82" s="365" t="s">
        <v>942</v>
      </c>
      <c r="F82" s="365" t="s">
        <v>1180</v>
      </c>
    </row>
    <row r="83" spans="1:6" ht="15" thickBot="1">
      <c r="A83" s="367" t="s">
        <v>1181</v>
      </c>
      <c r="B83" s="364" t="s">
        <v>617</v>
      </c>
      <c r="C83" s="364" t="s">
        <v>771</v>
      </c>
      <c r="D83" s="368" t="s">
        <v>1182</v>
      </c>
      <c r="E83" s="365" t="s">
        <v>941</v>
      </c>
      <c r="F83" s="365" t="s">
        <v>771</v>
      </c>
    </row>
    <row r="84" spans="1:6" ht="15" thickBot="1">
      <c r="A84" s="367" t="s">
        <v>1609</v>
      </c>
      <c r="B84" s="364" t="s">
        <v>617</v>
      </c>
      <c r="C84" s="364" t="s">
        <v>1610</v>
      </c>
      <c r="D84" s="449" t="s">
        <v>1603</v>
      </c>
      <c r="E84" s="450"/>
      <c r="F84" s="365" t="s">
        <v>1610</v>
      </c>
    </row>
    <row r="85" spans="1:6" ht="15" thickBot="1">
      <c r="A85" s="367" t="s">
        <v>1183</v>
      </c>
      <c r="B85" s="364" t="s">
        <v>211</v>
      </c>
      <c r="C85" s="364" t="s">
        <v>1184</v>
      </c>
      <c r="D85" s="368" t="s">
        <v>1185</v>
      </c>
      <c r="E85" s="365" t="s">
        <v>930</v>
      </c>
      <c r="F85" s="365" t="s">
        <v>1184</v>
      </c>
    </row>
    <row r="86" spans="1:6" ht="15" thickBot="1">
      <c r="A86" s="367" t="s">
        <v>1186</v>
      </c>
      <c r="B86" s="364" t="s">
        <v>103</v>
      </c>
      <c r="C86" s="364" t="s">
        <v>1187</v>
      </c>
      <c r="D86" s="368" t="s">
        <v>1188</v>
      </c>
      <c r="E86" s="365" t="s">
        <v>103</v>
      </c>
      <c r="F86" s="365" t="s">
        <v>1187</v>
      </c>
    </row>
    <row r="87" spans="1:6" ht="15" thickBot="1">
      <c r="A87" s="367" t="s">
        <v>1189</v>
      </c>
      <c r="B87" s="364" t="s">
        <v>103</v>
      </c>
      <c r="C87" s="364" t="s">
        <v>1190</v>
      </c>
      <c r="D87" s="368" t="s">
        <v>1191</v>
      </c>
      <c r="E87" s="365" t="s">
        <v>103</v>
      </c>
      <c r="F87" s="365" t="s">
        <v>1190</v>
      </c>
    </row>
    <row r="88" spans="1:6" ht="15" thickBot="1">
      <c r="A88" s="367" t="s">
        <v>1192</v>
      </c>
      <c r="B88" s="364" t="s">
        <v>103</v>
      </c>
      <c r="C88" s="364" t="s">
        <v>1193</v>
      </c>
      <c r="D88" s="368" t="s">
        <v>1194</v>
      </c>
      <c r="E88" s="365" t="s">
        <v>103</v>
      </c>
      <c r="F88" s="365" t="s">
        <v>1193</v>
      </c>
    </row>
    <row r="89" spans="1:6" ht="15" thickBot="1">
      <c r="A89" s="367" t="s">
        <v>1195</v>
      </c>
      <c r="B89" s="364" t="s">
        <v>211</v>
      </c>
      <c r="C89" s="364" t="s">
        <v>1196</v>
      </c>
      <c r="D89" s="368" t="s">
        <v>1197</v>
      </c>
      <c r="E89" s="365" t="s">
        <v>930</v>
      </c>
      <c r="F89" s="365" t="s">
        <v>1196</v>
      </c>
    </row>
    <row r="90" spans="1:6" ht="15" thickBot="1">
      <c r="A90" s="367" t="s">
        <v>1198</v>
      </c>
      <c r="B90" s="364" t="s">
        <v>588</v>
      </c>
      <c r="C90" s="364" t="s">
        <v>772</v>
      </c>
      <c r="D90" s="368" t="s">
        <v>1199</v>
      </c>
      <c r="E90" s="365" t="s">
        <v>959</v>
      </c>
      <c r="F90" s="365" t="s">
        <v>772</v>
      </c>
    </row>
    <row r="91" spans="1:6" ht="15" thickBot="1">
      <c r="A91" s="367" t="s">
        <v>1611</v>
      </c>
      <c r="B91" s="364" t="s">
        <v>103</v>
      </c>
      <c r="C91" s="364" t="s">
        <v>1612</v>
      </c>
      <c r="D91" s="449" t="s">
        <v>1603</v>
      </c>
      <c r="E91" s="450"/>
      <c r="F91" s="365" t="s">
        <v>1612</v>
      </c>
    </row>
    <row r="92" spans="1:6" ht="15" thickBot="1">
      <c r="A92" s="367" t="s">
        <v>1200</v>
      </c>
      <c r="B92" s="364" t="s">
        <v>617</v>
      </c>
      <c r="C92" s="364" t="s">
        <v>773</v>
      </c>
      <c r="D92" s="368" t="s">
        <v>1201</v>
      </c>
      <c r="E92" s="365" t="s">
        <v>941</v>
      </c>
      <c r="F92" s="365" t="s">
        <v>773</v>
      </c>
    </row>
    <row r="93" spans="1:6" ht="15" thickBot="1">
      <c r="A93" s="367" t="s">
        <v>1202</v>
      </c>
      <c r="B93" s="364" t="s">
        <v>597</v>
      </c>
      <c r="C93" s="364" t="s">
        <v>335</v>
      </c>
      <c r="D93" s="368" t="s">
        <v>1203</v>
      </c>
      <c r="E93" s="365" t="s">
        <v>1037</v>
      </c>
      <c r="F93" s="365" t="s">
        <v>1204</v>
      </c>
    </row>
    <row r="94" spans="1:6" ht="15" thickBot="1">
      <c r="A94" s="367" t="s">
        <v>1613</v>
      </c>
      <c r="B94" s="364" t="s">
        <v>103</v>
      </c>
      <c r="C94" s="364" t="s">
        <v>1428</v>
      </c>
      <c r="D94" s="449" t="s">
        <v>1603</v>
      </c>
      <c r="E94" s="450"/>
      <c r="F94" s="365" t="s">
        <v>1428</v>
      </c>
    </row>
    <row r="95" spans="1:6" ht="15" thickBot="1">
      <c r="A95" s="367" t="s">
        <v>1205</v>
      </c>
      <c r="B95" s="364" t="s">
        <v>103</v>
      </c>
      <c r="C95" s="364" t="s">
        <v>1206</v>
      </c>
      <c r="D95" s="368" t="s">
        <v>1207</v>
      </c>
      <c r="E95" s="365" t="s">
        <v>103</v>
      </c>
      <c r="F95" s="365" t="s">
        <v>1208</v>
      </c>
    </row>
    <row r="96" spans="1:6" ht="15" thickBot="1">
      <c r="A96" s="367" t="s">
        <v>1209</v>
      </c>
      <c r="B96" s="364" t="s">
        <v>617</v>
      </c>
      <c r="C96" s="364" t="s">
        <v>1210</v>
      </c>
      <c r="D96" s="368" t="s">
        <v>1211</v>
      </c>
      <c r="E96" s="365" t="s">
        <v>941</v>
      </c>
      <c r="F96" s="365" t="s">
        <v>1210</v>
      </c>
    </row>
    <row r="97" spans="1:6" ht="15" thickBot="1">
      <c r="A97" s="367" t="s">
        <v>1212</v>
      </c>
      <c r="B97" s="364" t="s">
        <v>211</v>
      </c>
      <c r="C97" s="364" t="s">
        <v>1213</v>
      </c>
      <c r="D97" s="368" t="s">
        <v>1214</v>
      </c>
      <c r="E97" s="365" t="s">
        <v>930</v>
      </c>
      <c r="F97" s="365" t="s">
        <v>1213</v>
      </c>
    </row>
    <row r="98" spans="1:6" ht="15" thickBot="1">
      <c r="A98" s="367" t="s">
        <v>1215</v>
      </c>
      <c r="B98" s="364" t="s">
        <v>617</v>
      </c>
      <c r="C98" s="364" t="s">
        <v>1216</v>
      </c>
      <c r="D98" s="368" t="s">
        <v>1217</v>
      </c>
      <c r="E98" s="365" t="s">
        <v>941</v>
      </c>
      <c r="F98" s="366" t="s">
        <v>1218</v>
      </c>
    </row>
    <row r="99" spans="1:6" ht="15" thickBot="1">
      <c r="A99" s="367" t="s">
        <v>1219</v>
      </c>
      <c r="B99" s="364" t="s">
        <v>617</v>
      </c>
      <c r="C99" s="364" t="s">
        <v>1220</v>
      </c>
      <c r="D99" s="368" t="s">
        <v>1221</v>
      </c>
      <c r="E99" s="365" t="s">
        <v>941</v>
      </c>
      <c r="F99" s="365" t="s">
        <v>1220</v>
      </c>
    </row>
    <row r="100" spans="1:6" ht="15" thickBot="1">
      <c r="A100" s="367" t="s">
        <v>1222</v>
      </c>
      <c r="B100" s="364" t="s">
        <v>617</v>
      </c>
      <c r="C100" s="364" t="s">
        <v>1223</v>
      </c>
      <c r="D100" s="368" t="s">
        <v>1224</v>
      </c>
      <c r="E100" s="365" t="s">
        <v>941</v>
      </c>
      <c r="F100" s="365" t="s">
        <v>1223</v>
      </c>
    </row>
    <row r="101" spans="1:6" ht="15" thickBot="1">
      <c r="A101" s="367" t="s">
        <v>1225</v>
      </c>
      <c r="B101" s="364" t="s">
        <v>103</v>
      </c>
      <c r="C101" s="364" t="s">
        <v>1226</v>
      </c>
      <c r="D101" s="368" t="s">
        <v>1227</v>
      </c>
      <c r="E101" s="365" t="s">
        <v>103</v>
      </c>
      <c r="F101" s="365" t="s">
        <v>1226</v>
      </c>
    </row>
    <row r="102" spans="1:6" ht="15" thickBot="1">
      <c r="A102" s="367" t="s">
        <v>1228</v>
      </c>
      <c r="B102" s="364" t="s">
        <v>103</v>
      </c>
      <c r="C102" s="364" t="s">
        <v>372</v>
      </c>
      <c r="D102" s="368" t="s">
        <v>1229</v>
      </c>
      <c r="E102" s="365" t="s">
        <v>103</v>
      </c>
      <c r="F102" s="365" t="s">
        <v>1230</v>
      </c>
    </row>
    <row r="103" spans="1:6" ht="15" thickBot="1">
      <c r="A103" s="367" t="s">
        <v>1231</v>
      </c>
      <c r="B103" s="364" t="s">
        <v>597</v>
      </c>
      <c r="C103" s="364" t="s">
        <v>376</v>
      </c>
      <c r="D103" s="368" t="s">
        <v>1232</v>
      </c>
      <c r="E103" s="365" t="s">
        <v>1037</v>
      </c>
      <c r="F103" s="365" t="s">
        <v>1233</v>
      </c>
    </row>
    <row r="104" spans="1:6" ht="15" thickBot="1">
      <c r="A104" s="367" t="s">
        <v>1234</v>
      </c>
      <c r="B104" s="364" t="s">
        <v>597</v>
      </c>
      <c r="C104" s="364" t="s">
        <v>1235</v>
      </c>
      <c r="D104" s="368" t="s">
        <v>1236</v>
      </c>
      <c r="E104" s="365" t="s">
        <v>1037</v>
      </c>
      <c r="F104" s="365" t="s">
        <v>1237</v>
      </c>
    </row>
    <row r="105" spans="1:6" ht="15" thickBot="1">
      <c r="A105" s="367" t="s">
        <v>1238</v>
      </c>
      <c r="B105" s="364" t="s">
        <v>597</v>
      </c>
      <c r="C105" s="364" t="s">
        <v>774</v>
      </c>
      <c r="D105" s="368" t="s">
        <v>1239</v>
      </c>
      <c r="E105" s="365" t="s">
        <v>1037</v>
      </c>
      <c r="F105" s="365" t="s">
        <v>1240</v>
      </c>
    </row>
    <row r="106" spans="1:6" ht="15" thickBot="1">
      <c r="A106" s="367" t="s">
        <v>1241</v>
      </c>
      <c r="B106" s="364" t="s">
        <v>103</v>
      </c>
      <c r="C106" s="364" t="s">
        <v>1242</v>
      </c>
      <c r="D106" s="368" t="s">
        <v>1243</v>
      </c>
      <c r="E106" s="365" t="s">
        <v>103</v>
      </c>
      <c r="F106" s="365" t="s">
        <v>1242</v>
      </c>
    </row>
    <row r="107" spans="1:6" ht="15" thickBot="1">
      <c r="A107" s="367" t="s">
        <v>1244</v>
      </c>
      <c r="B107" s="364" t="s">
        <v>103</v>
      </c>
      <c r="C107" s="364" t="s">
        <v>1245</v>
      </c>
      <c r="D107" s="368" t="s">
        <v>1246</v>
      </c>
      <c r="E107" s="365" t="s">
        <v>103</v>
      </c>
      <c r="F107" s="365" t="s">
        <v>1247</v>
      </c>
    </row>
    <row r="108" spans="1:6" ht="15" thickBot="1">
      <c r="A108" s="367" t="s">
        <v>1248</v>
      </c>
      <c r="B108" s="364" t="s">
        <v>597</v>
      </c>
      <c r="C108" s="364" t="s">
        <v>1249</v>
      </c>
      <c r="D108" s="368" t="s">
        <v>1250</v>
      </c>
      <c r="E108" s="365" t="s">
        <v>1037</v>
      </c>
      <c r="F108" s="365" t="s">
        <v>1251</v>
      </c>
    </row>
    <row r="109" spans="1:6" ht="15" thickBot="1">
      <c r="A109" s="367" t="s">
        <v>1252</v>
      </c>
      <c r="B109" s="364" t="s">
        <v>588</v>
      </c>
      <c r="C109" s="364" t="s">
        <v>626</v>
      </c>
      <c r="D109" s="368" t="s">
        <v>1253</v>
      </c>
      <c r="E109" s="365" t="s">
        <v>959</v>
      </c>
      <c r="F109" s="365" t="s">
        <v>1254</v>
      </c>
    </row>
    <row r="110" spans="1:6" ht="15" thickBot="1">
      <c r="A110" s="367" t="s">
        <v>1255</v>
      </c>
      <c r="B110" s="364" t="s">
        <v>597</v>
      </c>
      <c r="C110" s="364" t="s">
        <v>775</v>
      </c>
      <c r="D110" s="368" t="s">
        <v>1256</v>
      </c>
      <c r="E110" s="365" t="s">
        <v>1037</v>
      </c>
      <c r="F110" s="365" t="s">
        <v>1257</v>
      </c>
    </row>
    <row r="111" spans="1:6" ht="15" thickBot="1">
      <c r="A111" s="367" t="s">
        <v>1258</v>
      </c>
      <c r="B111" s="364" t="s">
        <v>588</v>
      </c>
      <c r="C111" s="364" t="s">
        <v>776</v>
      </c>
      <c r="D111" s="368" t="s">
        <v>1259</v>
      </c>
      <c r="E111" s="365" t="s">
        <v>959</v>
      </c>
      <c r="F111" s="365" t="s">
        <v>1260</v>
      </c>
    </row>
    <row r="112" spans="1:6" ht="15" thickBot="1">
      <c r="A112" s="367" t="s">
        <v>1261</v>
      </c>
      <c r="B112" s="364" t="s">
        <v>96</v>
      </c>
      <c r="C112" s="364" t="s">
        <v>777</v>
      </c>
      <c r="D112" s="368" t="s">
        <v>1262</v>
      </c>
      <c r="E112" s="365" t="s">
        <v>924</v>
      </c>
      <c r="F112" s="365" t="s">
        <v>777</v>
      </c>
    </row>
    <row r="113" spans="1:6" ht="15" thickBot="1">
      <c r="A113" s="367" t="s">
        <v>1263</v>
      </c>
      <c r="B113" s="364" t="s">
        <v>96</v>
      </c>
      <c r="C113" s="364" t="s">
        <v>778</v>
      </c>
      <c r="D113" s="368" t="s">
        <v>1264</v>
      </c>
      <c r="E113" s="365" t="s">
        <v>924</v>
      </c>
      <c r="F113" s="365" t="s">
        <v>1265</v>
      </c>
    </row>
    <row r="114" spans="1:6" ht="15" thickBot="1">
      <c r="A114" s="367" t="s">
        <v>1266</v>
      </c>
      <c r="B114" s="364" t="s">
        <v>92</v>
      </c>
      <c r="C114" s="364" t="s">
        <v>1267</v>
      </c>
      <c r="D114" s="368" t="s">
        <v>1268</v>
      </c>
      <c r="E114" s="365" t="s">
        <v>927</v>
      </c>
      <c r="F114" s="365" t="s">
        <v>1267</v>
      </c>
    </row>
    <row r="115" spans="1:6" ht="15" thickBot="1">
      <c r="A115" s="367" t="s">
        <v>1269</v>
      </c>
      <c r="B115" s="364" t="s">
        <v>588</v>
      </c>
      <c r="C115" s="364" t="s">
        <v>627</v>
      </c>
      <c r="D115" s="368" t="s">
        <v>1270</v>
      </c>
      <c r="E115" s="365" t="s">
        <v>959</v>
      </c>
      <c r="F115" s="366" t="s">
        <v>1271</v>
      </c>
    </row>
    <row r="116" spans="1:6" ht="15" thickBot="1">
      <c r="A116" s="367" t="s">
        <v>1272</v>
      </c>
      <c r="B116" s="364" t="s">
        <v>588</v>
      </c>
      <c r="C116" s="364" t="s">
        <v>779</v>
      </c>
      <c r="D116" s="368" t="s">
        <v>1273</v>
      </c>
      <c r="E116" s="365" t="s">
        <v>959</v>
      </c>
      <c r="F116" s="366" t="s">
        <v>1274</v>
      </c>
    </row>
    <row r="117" spans="1:6" ht="15" thickBot="1"/>
    <row r="118" spans="1:6" ht="53.4" thickBot="1">
      <c r="A118" s="362" t="s">
        <v>1580</v>
      </c>
      <c r="B118" s="362" t="s">
        <v>920</v>
      </c>
      <c r="C118" s="407" t="s">
        <v>1581</v>
      </c>
      <c r="D118" s="363" t="s">
        <v>1582</v>
      </c>
      <c r="E118" s="363" t="s">
        <v>921</v>
      </c>
      <c r="F118" s="408" t="s">
        <v>1583</v>
      </c>
    </row>
    <row r="119" spans="1:6" ht="15" thickBot="1">
      <c r="A119" s="367" t="s">
        <v>1589</v>
      </c>
      <c r="B119" s="364" t="s">
        <v>1477</v>
      </c>
      <c r="C119" s="364" t="s">
        <v>1590</v>
      </c>
      <c r="D119" s="368" t="s">
        <v>1466</v>
      </c>
      <c r="E119" s="365" t="s">
        <v>1477</v>
      </c>
      <c r="F119" s="365" t="s">
        <v>1590</v>
      </c>
    </row>
    <row r="120" spans="1:6" ht="15" thickBot="1">
      <c r="A120" s="367" t="s">
        <v>1591</v>
      </c>
      <c r="B120" s="364" t="s">
        <v>1477</v>
      </c>
      <c r="C120" s="364" t="s">
        <v>1593</v>
      </c>
      <c r="D120" s="368" t="s">
        <v>1467</v>
      </c>
      <c r="E120" s="365" t="s">
        <v>1477</v>
      </c>
      <c r="F120" s="366" t="s">
        <v>1592</v>
      </c>
    </row>
    <row r="121" spans="1:6" ht="15" thickBot="1">
      <c r="A121" s="367" t="s">
        <v>1596</v>
      </c>
      <c r="B121" s="364" t="s">
        <v>1477</v>
      </c>
      <c r="C121" s="364" t="s">
        <v>1597</v>
      </c>
      <c r="D121" s="368" t="s">
        <v>1469</v>
      </c>
      <c r="E121" s="365" t="s">
        <v>1477</v>
      </c>
      <c r="F121" s="366" t="s">
        <v>1595</v>
      </c>
    </row>
    <row r="122" spans="1:6" ht="15" thickBot="1">
      <c r="A122" s="367" t="s">
        <v>1594</v>
      </c>
      <c r="B122" s="364" t="s">
        <v>1477</v>
      </c>
      <c r="C122" s="364" t="s">
        <v>979</v>
      </c>
      <c r="D122" s="368" t="s">
        <v>1468</v>
      </c>
      <c r="E122" s="365" t="s">
        <v>1477</v>
      </c>
      <c r="F122" s="365" t="s">
        <v>979</v>
      </c>
    </row>
    <row r="123" spans="1:6" ht="15" thickBot="1">
      <c r="A123" s="367" t="s">
        <v>1598</v>
      </c>
      <c r="B123" s="364" t="s">
        <v>1477</v>
      </c>
      <c r="C123" s="364" t="s">
        <v>1000</v>
      </c>
      <c r="D123" s="368" t="s">
        <v>1470</v>
      </c>
      <c r="E123" s="365" t="s">
        <v>1477</v>
      </c>
      <c r="F123" s="366" t="s">
        <v>1002</v>
      </c>
    </row>
    <row r="124" spans="1:6" ht="15" thickBot="1">
      <c r="A124" s="367" t="s">
        <v>1600</v>
      </c>
      <c r="B124" s="364" t="s">
        <v>1477</v>
      </c>
      <c r="C124" s="364" t="s">
        <v>1601</v>
      </c>
      <c r="D124" s="368" t="s">
        <v>1472</v>
      </c>
      <c r="E124" s="365" t="s">
        <v>1477</v>
      </c>
      <c r="F124" s="366" t="s">
        <v>176</v>
      </c>
    </row>
    <row r="125" spans="1:6" ht="15" thickBot="1">
      <c r="A125" s="367" t="s">
        <v>1599</v>
      </c>
      <c r="B125" s="364" t="s">
        <v>1477</v>
      </c>
      <c r="C125" s="364" t="s">
        <v>1071</v>
      </c>
      <c r="D125" s="368" t="s">
        <v>1471</v>
      </c>
      <c r="E125" s="365" t="s">
        <v>1477</v>
      </c>
      <c r="F125" s="365" t="s">
        <v>1071</v>
      </c>
    </row>
    <row r="126" spans="1:6" ht="15" thickBot="1">
      <c r="A126" s="367" t="s">
        <v>689</v>
      </c>
      <c r="B126" s="364" t="s">
        <v>1477</v>
      </c>
      <c r="C126" s="364" t="s">
        <v>1602</v>
      </c>
      <c r="D126" s="449" t="s">
        <v>1603</v>
      </c>
      <c r="E126" s="450"/>
      <c r="F126" s="365" t="s">
        <v>1602</v>
      </c>
    </row>
    <row r="127" spans="1:6" ht="15" thickBot="1">
      <c r="A127" s="367" t="s">
        <v>1604</v>
      </c>
      <c r="B127" s="364" t="s">
        <v>1477</v>
      </c>
      <c r="C127" s="364" t="s">
        <v>1081</v>
      </c>
      <c r="D127" s="368" t="s">
        <v>1473</v>
      </c>
      <c r="E127" s="365" t="s">
        <v>1477</v>
      </c>
      <c r="F127" s="366" t="s">
        <v>1605</v>
      </c>
    </row>
    <row r="128" spans="1:6" ht="15" thickBot="1">
      <c r="A128" s="367" t="s">
        <v>401</v>
      </c>
      <c r="B128" s="364" t="s">
        <v>1477</v>
      </c>
      <c r="C128" s="364" t="s">
        <v>1606</v>
      </c>
      <c r="D128" s="449" t="s">
        <v>1603</v>
      </c>
      <c r="E128" s="450"/>
      <c r="F128" s="365" t="s">
        <v>1606</v>
      </c>
    </row>
    <row r="129" spans="1:6" ht="15" thickBot="1">
      <c r="A129" s="367"/>
      <c r="B129" s="364"/>
      <c r="C129" s="364"/>
      <c r="D129" s="368"/>
      <c r="E129" s="365"/>
      <c r="F129" s="365"/>
    </row>
  </sheetData>
  <sheetProtection password="ECE5" sheet="1" objects="1" scenarios="1"/>
  <mergeCells count="6">
    <mergeCell ref="D126:E126"/>
    <mergeCell ref="D128:E128"/>
    <mergeCell ref="D79:E79"/>
    <mergeCell ref="D84:E84"/>
    <mergeCell ref="D91:E91"/>
    <mergeCell ref="D94:E94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apas19"/>
  <dimension ref="A1:AR94"/>
  <sheetViews>
    <sheetView workbookViewId="0">
      <selection activeCell="D1" sqref="D1"/>
    </sheetView>
  </sheetViews>
  <sheetFormatPr defaultRowHeight="14.4"/>
  <cols>
    <col min="1" max="1" width="2.5546875" customWidth="1"/>
    <col min="2" max="2" width="29.44140625" customWidth="1"/>
    <col min="3" max="3" width="52.5546875" customWidth="1"/>
    <col min="4" max="4" width="14.44140625" customWidth="1"/>
    <col min="11" max="43" width="8.77734375" hidden="1" customWidth="1"/>
  </cols>
  <sheetData>
    <row r="1" spans="1:44" ht="23.85" customHeight="1" thickBot="1">
      <c r="A1" s="79"/>
      <c r="B1" s="235" t="s">
        <v>76</v>
      </c>
      <c r="C1" s="235" t="s">
        <v>406</v>
      </c>
      <c r="D1" s="79"/>
      <c r="K1" s="80" t="s">
        <v>407</v>
      </c>
      <c r="L1" s="81" t="s">
        <v>408</v>
      </c>
      <c r="M1" s="82" t="s">
        <v>409</v>
      </c>
      <c r="N1" s="83" t="s">
        <v>32</v>
      </c>
      <c r="O1" s="83" t="s">
        <v>410</v>
      </c>
      <c r="P1" s="83" t="s">
        <v>411</v>
      </c>
      <c r="Q1" s="83" t="s">
        <v>36</v>
      </c>
      <c r="R1" s="83" t="s">
        <v>412</v>
      </c>
      <c r="S1" s="83" t="s">
        <v>38</v>
      </c>
      <c r="T1" s="84" t="s">
        <v>39</v>
      </c>
      <c r="U1" s="84" t="s">
        <v>42</v>
      </c>
      <c r="V1" s="84" t="s">
        <v>44</v>
      </c>
      <c r="W1" s="84" t="s">
        <v>46</v>
      </c>
      <c r="X1" s="84" t="s">
        <v>48</v>
      </c>
      <c r="Y1" s="84" t="s">
        <v>50</v>
      </c>
      <c r="Z1" s="312" t="s">
        <v>726</v>
      </c>
      <c r="AA1" s="312" t="s">
        <v>727</v>
      </c>
      <c r="AB1" s="312" t="s">
        <v>728</v>
      </c>
      <c r="AC1" s="85" t="s">
        <v>41</v>
      </c>
      <c r="AD1" s="85" t="s">
        <v>43</v>
      </c>
      <c r="AE1" s="85" t="s">
        <v>45</v>
      </c>
      <c r="AF1" s="85" t="s">
        <v>47</v>
      </c>
      <c r="AG1" s="85" t="s">
        <v>49</v>
      </c>
      <c r="AH1" s="85" t="s">
        <v>51</v>
      </c>
      <c r="AI1" s="314" t="s">
        <v>735</v>
      </c>
      <c r="AJ1" s="314" t="s">
        <v>736</v>
      </c>
      <c r="AK1" s="314" t="s">
        <v>737</v>
      </c>
      <c r="AL1" s="86" t="s">
        <v>413</v>
      </c>
      <c r="AM1" s="86" t="s">
        <v>414</v>
      </c>
      <c r="AN1" s="86" t="s">
        <v>415</v>
      </c>
      <c r="AO1" s="86" t="s">
        <v>416</v>
      </c>
      <c r="AP1" s="86" t="s">
        <v>417</v>
      </c>
      <c r="AQ1" s="86" t="s">
        <v>418</v>
      </c>
      <c r="AR1" s="79"/>
    </row>
    <row r="2" spans="1:44" ht="17.100000000000001" customHeight="1" thickBot="1">
      <c r="A2" s="200"/>
      <c r="B2" s="233" t="s">
        <v>39</v>
      </c>
      <c r="C2" s="236" t="s">
        <v>426</v>
      </c>
      <c r="D2" s="79"/>
      <c r="K2" s="87">
        <v>1</v>
      </c>
      <c r="L2" s="88">
        <f>Užs5!L41</f>
        <v>0</v>
      </c>
      <c r="M2" s="89">
        <f>(Užs5!E41/1000)*(Užs5!H41/1000)*Užs5!L41</f>
        <v>0</v>
      </c>
      <c r="N2" s="90">
        <f>SUM(IF(Užs5!F41="MEL",(Užs5!E41/1000)*Užs5!L41,0)+(IF(Užs5!G41="MEL",(Užs5!E41/1000)*Užs5!L41,0)+(IF(Užs5!I41="MEL",(Užs5!H41/1000)*Užs5!L41,0)+(IF(Užs5!J41="MEL",(Užs5!H41/1000)*Užs5!L41,0)))))</f>
        <v>0</v>
      </c>
      <c r="O2" s="91">
        <f>SUM(IF(Užs5!F41="MEL-BALTAS",(Užs5!E41/1000)*Užs5!L41,0)+(IF(Užs5!G41="MEL-BALTAS",(Užs5!E41/1000)*Užs5!L41,0)+(IF(Užs5!I41="MEL-BALTAS",(Užs5!H41/1000)*Užs5!L41,0)+(IF(Užs5!J41="MEL-BALTAS",(Užs5!H41/1000)*Užs5!L41,0)))))</f>
        <v>0</v>
      </c>
      <c r="P2" s="91">
        <f>SUM(IF(Užs5!F41="MEL-PILKAS",(Užs5!E41/1000)*Užs5!L41,0)+(IF(Užs5!G41="MEL-PILKAS",(Užs5!E41/1000)*Užs5!L41,0)+(IF(Užs5!I41="MEL-PILKAS",(Užs5!H41/1000)*Užs5!L41,0)+(IF(Užs5!J41="MEL-PILKAS",(Užs5!H41/1000)*Užs5!L41,0)))))</f>
        <v>0</v>
      </c>
      <c r="Q2" s="91">
        <f>SUM(IF(Užs5!F41="MEL-KLIENTO",(Užs5!E41/1000)*Užs5!L41,0)+(IF(Užs5!G41="MEL-KLIENTO",(Užs5!E41/1000)*Užs5!L41,0)+(IF(Užs5!I41="MEL-KLIENTO",(Užs5!H41/1000)*Užs5!L41,0)+(IF(Užs5!J41="MEL-KLIENTO",(Užs5!H41/1000)*Užs5!L41,0)))))</f>
        <v>0</v>
      </c>
      <c r="R2" s="91">
        <f>SUM(IF(Užs5!F41="MEL-NE-PL",(Užs5!E41/1000)*Užs5!L41,0)+(IF(Užs5!G41="MEL-NE-PL",(Užs5!E41/1000)*Užs5!L41,0)+(IF(Užs5!I41="MEL-NE-PL",(Užs5!H41/1000)*Užs5!L41,0)+(IF(Užs5!J41="MEL-NE-PL",(Užs5!H41/1000)*Užs5!L41,0)))))</f>
        <v>0</v>
      </c>
      <c r="S2" s="91">
        <f>SUM(IF(Užs5!F41="MEL-40mm",(Užs5!E41/1000)*Užs5!L41,0)+(IF(Užs5!G41="MEL-40mm",(Užs5!E41/1000)*Užs5!L41,0)+(IF(Užs5!I41="MEL-40mm",(Užs5!H41/1000)*Užs5!L41,0)+(IF(Užs5!J41="MEL-40mm",(Užs5!H41/1000)*Užs5!L41,0)))))</f>
        <v>0</v>
      </c>
      <c r="T2" s="92">
        <f>SUM(IF(Užs5!F41="PVC-04mm",(Užs5!E41/1000)*Užs5!L41,0)+(IF(Užs5!G41="PVC-04mm",(Užs5!E41/1000)*Užs5!L41,0)+(IF(Užs5!I41="PVC-04mm",(Užs5!H41/1000)*Užs5!L41,0)+(IF(Užs5!J41="PVC-04mm",(Užs5!H41/1000)*Užs5!L41,0)))))</f>
        <v>0</v>
      </c>
      <c r="U2" s="92">
        <f>SUM(IF(Užs5!F41="PVC-06mm",(Užs5!E41/1000)*Užs5!L41,0)+(IF(Užs5!G41="PVC-06mm",(Užs5!E41/1000)*Užs5!L41,0)+(IF(Užs5!I41="PVC-06mm",(Užs5!H41/1000)*Užs5!L41,0)+(IF(Užs5!J41="PVC-06mm",(Užs5!H41/1000)*Užs5!L41,0)))))</f>
        <v>0</v>
      </c>
      <c r="V2" s="92">
        <f>SUM(IF(Užs5!F41="PVC-08mm",(Užs5!E41/1000)*Užs5!L41,0)+(IF(Užs5!G41="PVC-08mm",(Užs5!E41/1000)*Užs5!L41,0)+(IF(Užs5!I41="PVC-08mm",(Užs5!H41/1000)*Užs5!L41,0)+(IF(Užs5!J41="PVC-08mm",(Užs5!H41/1000)*Užs5!L41,0)))))</f>
        <v>0</v>
      </c>
      <c r="W2" s="92">
        <f>SUM(IF(Užs5!F41="PVC-1mm",(Užs5!E41/1000)*Užs5!L41,0)+(IF(Užs5!G41="PVC-1mm",(Užs5!E41/1000)*Užs5!L41,0)+(IF(Užs5!I41="PVC-1mm",(Užs5!H41/1000)*Užs5!L41,0)+(IF(Užs5!J41="PVC-1mm",(Užs5!H41/1000)*Užs5!L41,0)))))</f>
        <v>0</v>
      </c>
      <c r="X2" s="92">
        <f>SUM(IF(Užs5!F41="PVC-2mm",(Užs5!E41/1000)*Užs5!L41,0)+(IF(Užs5!G41="PVC-2mm",(Užs5!E41/1000)*Užs5!L41,0)+(IF(Užs5!I41="PVC-2mm",(Užs5!H41/1000)*Užs5!L41,0)+(IF(Užs5!J41="PVC-2mm",(Užs5!H41/1000)*Užs5!L41,0)))))</f>
        <v>0</v>
      </c>
      <c r="Y2" s="92">
        <f>SUM(IF(Užs5!F41="PVC-42/2mm",(Užs5!E41/1000)*Užs5!L41,0)+(IF(Užs5!G41="PVC-42/2mm",(Užs5!E41/1000)*Užs5!L41,0)+(IF(Užs5!I41="PVC-42/2mm",(Užs5!H41/1000)*Užs5!L41,0)+(IF(Užs5!J41="PVC-42/2mm",(Užs5!H41/1000)*Užs5!L41,0)))))</f>
        <v>0</v>
      </c>
      <c r="Z2" s="313">
        <f>SUM(IF(Užs5!F41="BESIULIS-08mm",(Užs5!E41/1000)*Užs5!L41,0)+(IF(Užs5!G41="BESIULIS-08mm",(Užs5!E41/1000)*Užs5!L41,0)+(IF(Užs5!I41="BESIULIS-08mm",(Užs5!H41/1000)*Užs5!L41,0)+(IF(Užs5!J41="BESIULIS-08mm",(Užs5!H41/1000)*Užs5!L41,0)))))</f>
        <v>0</v>
      </c>
      <c r="AA2" s="313">
        <f>SUM(IF(Užs5!F41="BESIULIS-1mm",(Užs5!E41/1000)*Užs5!L41,0)+(IF(Užs5!G41="BESIULIS-1mm",(Užs5!E41/1000)*Užs5!L41,0)+(IF(Užs5!I41="BESIULIS-1mm",(Užs5!H41/1000)*Užs5!L41,0)+(IF(Užs5!J41="BESIULIS-1mm",(Užs5!H41/1000)*Užs5!L41,0)))))</f>
        <v>0</v>
      </c>
      <c r="AB2" s="313">
        <f>SUM(IF(Užs5!F41="BESIULIS-2mm",(Užs5!E41/1000)*Užs5!L41,0)+(IF(Užs5!G41="BESIULIS-2mm",(Užs5!E41/1000)*Užs5!L41,0)+(IF(Užs5!I41="BESIULIS-2mm",(Užs5!H41/1000)*Užs5!L41,0)+(IF(Užs5!J41="BESIULIS-2mm",(Užs5!H41/1000)*Užs5!L41,0)))))</f>
        <v>0</v>
      </c>
      <c r="AC2" s="93">
        <f>SUM(IF(Užs5!F41="KLIEN-PVC-04mm",(Užs5!E41/1000)*Užs5!L41,0)+(IF(Užs5!G41="KLIEN-PVC-04mm",(Užs5!E41/1000)*Užs5!L41,0)+(IF(Užs5!I41="KLIEN-PVC-04mm",(Užs5!H41/1000)*Užs5!L41,0)+(IF(Užs5!J41="KLIEN-PVC-04mm",(Užs5!H41/1000)*Užs5!L41,0)))))</f>
        <v>0</v>
      </c>
      <c r="AD2" s="93">
        <f>SUM(IF(Užs5!F41="KLIEN-PVC-06mm",(Užs5!E41/1000)*Užs5!L41,0)+(IF(Užs5!G41="KLIEN-PVC-06mm",(Užs5!E41/1000)*Užs5!L41,0)+(IF(Užs5!I41="KLIEN-PVC-06mm",(Užs5!H41/1000)*Užs5!L41,0)+(IF(Užs5!J41="KLIEN-PVC-06mm",(Užs5!H41/1000)*Užs5!L41,0)))))</f>
        <v>0</v>
      </c>
      <c r="AE2" s="93">
        <f>SUM(IF(Užs5!F41="KLIEN-PVC-08mm",(Užs5!E41/1000)*Užs5!L41,0)+(IF(Užs5!G41="KLIEN-PVC-08mm",(Užs5!E41/1000)*Užs5!L41,0)+(IF(Užs5!I41="KLIEN-PVC-08mm",(Užs5!H41/1000)*Užs5!L41,0)+(IF(Užs5!J41="KLIEN-PVC-08mm",(Užs5!H41/1000)*Užs5!L41,0)))))</f>
        <v>0</v>
      </c>
      <c r="AF2" s="93">
        <f>SUM(IF(Užs5!F41="KLIEN-PVC-1mm",(Užs5!E41/1000)*Užs5!L41,0)+(IF(Užs5!G41="KLIEN-PVC-1mm",(Užs5!E41/1000)*Užs5!L41,0)+(IF(Užs5!I41="KLIEN-PVC-1mm",(Užs5!H41/1000)*Užs5!L41,0)+(IF(Užs5!J41="KLIEN-PVC-1mm",(Užs5!H41/1000)*Užs5!L41,0)))))</f>
        <v>0</v>
      </c>
      <c r="AG2" s="93">
        <f>SUM(IF(Užs5!F41="KLIEN-PVC-2mm",(Užs5!E41/1000)*Užs5!L41,0)+(IF(Užs5!G41="KLIEN-PVC-2mm",(Užs5!E41/1000)*Užs5!L41,0)+(IF(Užs5!I41="KLIEN-PVC-2mm",(Užs5!H41/1000)*Užs5!L41,0)+(IF(Užs5!J41="KLIEN-PVC-2mm",(Užs5!H41/1000)*Užs5!L41,0)))))</f>
        <v>0</v>
      </c>
      <c r="AH2" s="93">
        <f>SUM(IF(Užs5!F41="KLIEN-PVC-42/2mm",(Užs5!E41/1000)*Užs5!L41,0)+(IF(Užs5!G41="KLIEN-PVC-42/2mm",(Užs5!E41/1000)*Užs5!L41,0)+(IF(Užs5!I41="KLIEN-PVC-42/2mm",(Užs5!H41/1000)*Užs5!L41,0)+(IF(Užs5!J41="KLIEN-PVC-42/2mm",(Užs5!H41/1000)*Užs5!L41,0)))))</f>
        <v>0</v>
      </c>
      <c r="AI2" s="315">
        <f>SUM(IF(Užs5!F41="KLIEN-BESIUL-08mm",(Užs5!E41/1000)*Užs5!L41,0)+(IF(Užs5!G41="KLIEN-BESIUL-08mm",(Užs5!E41/1000)*Užs5!L41,0)+(IF(Užs5!I41="KLIEN-BESIUL-08mm",(Užs5!H41/1000)*Užs5!L41,0)+(IF(Užs5!J41="KLIEN-BESIUL-08mm",(Užs5!H41/1000)*Užs5!L41,0)))))</f>
        <v>0</v>
      </c>
      <c r="AJ2" s="315">
        <f>SUM(IF(Užs5!F41="KLIEN-BESIUL-1mm",(Užs5!E41/1000)*Užs5!L41,0)+(IF(Užs5!G41="KLIEN-BESIUL-1mm",(Užs5!E41/1000)*Užs5!L41,0)+(IF(Užs5!I41="KLIEN-BESIUL-1mm",(Užs5!H41/1000)*Užs5!L41,0)+(IF(Užs5!J41="KLIEN-BESIUL-1mm",(Užs5!H41/1000)*Užs5!L41,0)))))</f>
        <v>0</v>
      </c>
      <c r="AK2" s="315">
        <f>SUM(IF(Užs5!F41="KLIEN-BESIUL-2mm",(Užs5!E41/1000)*Užs5!L41,0)+(IF(Užs5!G41="KLIEN-BESIUL-2mm",(Užs5!E41/1000)*Užs5!L41,0)+(IF(Užs5!I41="KLIEN-BESIUL-2mm",(Užs5!H41/1000)*Užs5!L41,0)+(IF(Užs5!J41="KLIEN-BESIUL-2mm",(Užs5!H41/1000)*Užs5!L41,0)))))</f>
        <v>0</v>
      </c>
      <c r="AL2" s="94">
        <f>SUM(IF(Užs5!F41="NE-PL-PVC-04mm",(Užs5!E41/1000)*Užs5!L41,0)+(IF(Užs5!G41="NE-PL-PVC-04mm",(Užs5!E41/1000)*Užs5!L41,0)+(IF(Užs5!I41="NE-PL-PVC-04mm",(Užs5!H41/1000)*Užs5!L41,0)+(IF(Užs5!J41="NE-PL-PVC-04mm",(Užs5!H41/1000)*Užs5!L41,0)))))</f>
        <v>0</v>
      </c>
      <c r="AM2" s="94">
        <f>SUM(IF(Užs5!F41="NE-PL-PVC-06mm",(Užs5!E41/1000)*Užs5!L41,0)+(IF(Užs5!G41="NE-PL-PVC-06mm",(Užs5!E41/1000)*Užs5!L41,0)+(IF(Užs5!I41="NE-PL-PVC-06mm",(Užs5!H41/1000)*Užs5!L41,0)+(IF(Užs5!J41="NE-PL-PVC-06mm",(Užs5!H41/1000)*Užs5!L41,0)))))</f>
        <v>0</v>
      </c>
      <c r="AN2" s="94">
        <f>SUM(IF(Užs5!F41="NE-PL-PVC-08mm",(Užs5!E41/1000)*Užs5!L41,0)+(IF(Užs5!G41="NE-PL-PVC-08mm",(Užs5!E41/1000)*Užs5!L41,0)+(IF(Užs5!I41="NE-PL-PVC-08mm",(Užs5!H41/1000)*Užs5!L41,0)+(IF(Užs5!J41="NE-PL-PVC-08mm",(Užs5!H41/1000)*Užs5!L41,0)))))</f>
        <v>0</v>
      </c>
      <c r="AO2" s="94">
        <f>SUM(IF(Užs5!F41="NE-PL-PVC-1mm",(Užs5!E41/1000)*Užs5!L41,0)+(IF(Užs5!G41="NE-PL-PVC-1mm",(Užs5!E41/1000)*Užs5!L41,0)+(IF(Užs5!I41="NE-PL-PVC-1mm",(Užs5!H41/1000)*Užs5!L41,0)+(IF(Užs5!J41="NE-PL-PVC-1mm",(Užs5!H41/1000)*Užs5!L41,0)))))</f>
        <v>0</v>
      </c>
      <c r="AP2" s="94">
        <f>SUM(IF(Užs5!F41="NE-PL-PVC-2mm",(Užs5!E41/1000)*Užs5!L41,0)+(IF(Užs5!G41="NE-PL-PVC-2mm",(Užs5!E41/1000)*Užs5!L41,0)+(IF(Užs5!I41="NE-PL-PVC-2mm",(Užs5!H41/1000)*Užs5!L41,0)+(IF(Užs5!J41="NE-PL-PVC-2mm",(Užs5!H41/1000)*Užs5!L41,0)))))</f>
        <v>0</v>
      </c>
      <c r="AQ2" s="94">
        <f>SUM(IF(Užs5!F41="NE-PL-PVC-42/2mm",(Užs5!E41/1000)*Užs5!L41,0)+(IF(Užs5!G41="NE-PL-PVC-42/2mm",(Užs5!E41/1000)*Užs5!L41,0)+(IF(Užs5!I41="NE-PL-PVC-42/2mm",(Užs5!H41/1000)*Užs5!L41,0)+(IF(Užs5!J41="NE-PL-PVC-42/2mm",(Užs5!H41/1000)*Užs5!L41,0)))))</f>
        <v>0</v>
      </c>
      <c r="AR2" s="79"/>
    </row>
    <row r="3" spans="1:44" ht="17.100000000000001" customHeight="1">
      <c r="A3" s="79"/>
      <c r="B3" s="233" t="s">
        <v>42</v>
      </c>
      <c r="C3" s="236" t="s">
        <v>427</v>
      </c>
      <c r="D3" s="79"/>
      <c r="E3" s="79"/>
      <c r="F3" s="79"/>
      <c r="G3" s="79"/>
      <c r="H3" s="79"/>
      <c r="I3" s="79"/>
      <c r="J3" s="79"/>
      <c r="K3" s="87">
        <v>2</v>
      </c>
      <c r="L3" s="88">
        <f>Užs5!L42</f>
        <v>0</v>
      </c>
      <c r="M3" s="89">
        <f>(Užs5!E42/1000)*(Užs5!H42/1000)*Užs5!L42</f>
        <v>0</v>
      </c>
      <c r="N3" s="90">
        <f>SUM(IF(Užs5!F42="MEL",(Užs5!E42/1000)*Užs5!L42,0)+(IF(Užs5!G42="MEL",(Užs5!E42/1000)*Užs5!L42,0)+(IF(Užs5!I42="MEL",(Užs5!H42/1000)*Užs5!L42,0)+(IF(Užs5!J42="MEL",(Užs5!H42/1000)*Užs5!L42,0)))))</f>
        <v>0</v>
      </c>
      <c r="O3" s="91">
        <f>SUM(IF(Užs5!F42="MEL-BALTAS",(Užs5!E42/1000)*Užs5!L42,0)+(IF(Užs5!G42="MEL-BALTAS",(Užs5!E42/1000)*Užs5!L42,0)+(IF(Užs5!I42="MEL-BALTAS",(Užs5!H42/1000)*Užs5!L42,0)+(IF(Užs5!J42="MEL-BALTAS",(Užs5!H42/1000)*Užs5!L42,0)))))</f>
        <v>0</v>
      </c>
      <c r="P3" s="91">
        <f>SUM(IF(Užs5!F42="MEL-PILKAS",(Užs5!E42/1000)*Užs5!L42,0)+(IF(Užs5!G42="MEL-PILKAS",(Užs5!E42/1000)*Užs5!L42,0)+(IF(Užs5!I42="MEL-PILKAS",(Užs5!H42/1000)*Užs5!L42,0)+(IF(Užs5!J42="MEL-PILKAS",(Užs5!H42/1000)*Užs5!L42,0)))))</f>
        <v>0</v>
      </c>
      <c r="Q3" s="91">
        <f>SUM(IF(Užs5!F42="MEL-KLIENTO",(Užs5!E42/1000)*Užs5!L42,0)+(IF(Užs5!G42="MEL-KLIENTO",(Užs5!E42/1000)*Užs5!L42,0)+(IF(Užs5!I42="MEL-KLIENTO",(Užs5!H42/1000)*Užs5!L42,0)+(IF(Užs5!J42="MEL-KLIENTO",(Užs5!H42/1000)*Užs5!L42,0)))))</f>
        <v>0</v>
      </c>
      <c r="R3" s="91">
        <f>SUM(IF(Užs5!F42="MEL-NE-PL",(Užs5!E42/1000)*Užs5!L42,0)+(IF(Užs5!G42="MEL-NE-PL",(Užs5!E42/1000)*Užs5!L42,0)+(IF(Užs5!I42="MEL-NE-PL",(Užs5!H42/1000)*Užs5!L42,0)+(IF(Užs5!J42="MEL-NE-PL",(Užs5!H42/1000)*Užs5!L42,0)))))</f>
        <v>0</v>
      </c>
      <c r="S3" s="91">
        <f>SUM(IF(Užs5!F42="MEL-40mm",(Užs5!E42/1000)*Užs5!L42,0)+(IF(Užs5!G42="MEL-40mm",(Užs5!E42/1000)*Užs5!L42,0)+(IF(Užs5!I42="MEL-40mm",(Užs5!H42/1000)*Užs5!L42,0)+(IF(Užs5!J42="MEL-40mm",(Užs5!H42/1000)*Užs5!L42,0)))))</f>
        <v>0</v>
      </c>
      <c r="T3" s="92">
        <f>SUM(IF(Užs5!F42="PVC-04mm",(Užs5!E42/1000)*Užs5!L42,0)+(IF(Užs5!G42="PVC-04mm",(Užs5!E42/1000)*Užs5!L42,0)+(IF(Užs5!I42="PVC-04mm",(Užs5!H42/1000)*Užs5!L42,0)+(IF(Užs5!J42="PVC-04mm",(Užs5!H42/1000)*Užs5!L42,0)))))</f>
        <v>0</v>
      </c>
      <c r="U3" s="92">
        <f>SUM(IF(Užs5!F42="PVC-06mm",(Užs5!E42/1000)*Užs5!L42,0)+(IF(Užs5!G42="PVC-06mm",(Užs5!E42/1000)*Užs5!L42,0)+(IF(Užs5!I42="PVC-06mm",(Užs5!H42/1000)*Užs5!L42,0)+(IF(Užs5!J42="PVC-06mm",(Užs5!H42/1000)*Užs5!L42,0)))))</f>
        <v>0</v>
      </c>
      <c r="V3" s="92">
        <f>SUM(IF(Užs5!F42="PVC-08mm",(Užs5!E42/1000)*Užs5!L42,0)+(IF(Užs5!G42="PVC-08mm",(Užs5!E42/1000)*Užs5!L42,0)+(IF(Užs5!I42="PVC-08mm",(Užs5!H42/1000)*Užs5!L42,0)+(IF(Užs5!J42="PVC-08mm",(Užs5!H42/1000)*Užs5!L42,0)))))</f>
        <v>0</v>
      </c>
      <c r="W3" s="92">
        <f>SUM(IF(Užs5!F42="PVC-1mm",(Užs5!E42/1000)*Užs5!L42,0)+(IF(Užs5!G42="PVC-1mm",(Užs5!E42/1000)*Užs5!L42,0)+(IF(Užs5!I42="PVC-1mm",(Užs5!H42/1000)*Užs5!L42,0)+(IF(Užs5!J42="PVC-1mm",(Užs5!H42/1000)*Užs5!L42,0)))))</f>
        <v>0</v>
      </c>
      <c r="X3" s="92">
        <f>SUM(IF(Užs5!F42="PVC-2mm",(Užs5!E42/1000)*Užs5!L42,0)+(IF(Užs5!G42="PVC-2mm",(Užs5!E42/1000)*Užs5!L42,0)+(IF(Užs5!I42="PVC-2mm",(Užs5!H42/1000)*Užs5!L42,0)+(IF(Užs5!J42="PVC-2mm",(Užs5!H42/1000)*Užs5!L42,0)))))</f>
        <v>0</v>
      </c>
      <c r="Y3" s="92">
        <f>SUM(IF(Užs5!F42="PVC-42/2mm",(Užs5!E42/1000)*Užs5!L42,0)+(IF(Užs5!G42="PVC-42/2mm",(Užs5!E42/1000)*Užs5!L42,0)+(IF(Užs5!I42="PVC-42/2mm",(Užs5!H42/1000)*Užs5!L42,0)+(IF(Užs5!J42="PVC-42/2mm",(Užs5!H42/1000)*Užs5!L42,0)))))</f>
        <v>0</v>
      </c>
      <c r="Z3" s="313">
        <f>SUM(IF(Užs5!F42="BESIULIS-08mm",(Užs5!E42/1000)*Užs5!L42,0)+(IF(Užs5!G42="BESIULIS-08mm",(Užs5!E42/1000)*Užs5!L42,0)+(IF(Užs5!I42="BESIULIS-08mm",(Užs5!H42/1000)*Užs5!L42,0)+(IF(Užs5!J42="BESIULIS-08mm",(Užs5!H42/1000)*Užs5!L42,0)))))</f>
        <v>0</v>
      </c>
      <c r="AA3" s="313">
        <f>SUM(IF(Užs5!F42="BESIULIS-1mm",(Užs5!E42/1000)*Užs5!L42,0)+(IF(Užs5!G42="BESIULIS-1mm",(Užs5!E42/1000)*Užs5!L42,0)+(IF(Užs5!I42="BESIULIS-1mm",(Užs5!H42/1000)*Užs5!L42,0)+(IF(Užs5!J42="BESIULIS-1mm",(Užs5!H42/1000)*Užs5!L42,0)))))</f>
        <v>0</v>
      </c>
      <c r="AB3" s="313">
        <f>SUM(IF(Užs5!F42="BESIULIS-2mm",(Užs5!E42/1000)*Užs5!L42,0)+(IF(Užs5!G42="BESIULIS-2mm",(Užs5!E42/1000)*Užs5!L42,0)+(IF(Užs5!I42="BESIULIS-2mm",(Užs5!H42/1000)*Užs5!L42,0)+(IF(Užs5!J42="BESIULIS-2mm",(Užs5!H42/1000)*Užs5!L42,0)))))</f>
        <v>0</v>
      </c>
      <c r="AC3" s="93">
        <f>SUM(IF(Užs5!F42="KLIEN-PVC-04mm",(Užs5!E42/1000)*Užs5!L42,0)+(IF(Užs5!G42="KLIEN-PVC-04mm",(Užs5!E42/1000)*Užs5!L42,0)+(IF(Užs5!I42="KLIEN-PVC-04mm",(Užs5!H42/1000)*Užs5!L42,0)+(IF(Užs5!J42="KLIEN-PVC-04mm",(Užs5!H42/1000)*Užs5!L42,0)))))</f>
        <v>0</v>
      </c>
      <c r="AD3" s="93">
        <f>SUM(IF(Užs5!F42="KLIEN-PVC-06mm",(Užs5!E42/1000)*Užs5!L42,0)+(IF(Užs5!G42="KLIEN-PVC-06mm",(Užs5!E42/1000)*Užs5!L42,0)+(IF(Užs5!I42="KLIEN-PVC-06mm",(Užs5!H42/1000)*Užs5!L42,0)+(IF(Užs5!J42="KLIEN-PVC-06mm",(Užs5!H42/1000)*Užs5!L42,0)))))</f>
        <v>0</v>
      </c>
      <c r="AE3" s="93">
        <f>SUM(IF(Užs5!F42="KLIEN-PVC-08mm",(Užs5!E42/1000)*Užs5!L42,0)+(IF(Užs5!G42="KLIEN-PVC-08mm",(Užs5!E42/1000)*Užs5!L42,0)+(IF(Užs5!I42="KLIEN-PVC-08mm",(Užs5!H42/1000)*Užs5!L42,0)+(IF(Užs5!J42="KLIEN-PVC-08mm",(Užs5!H42/1000)*Užs5!L42,0)))))</f>
        <v>0</v>
      </c>
      <c r="AF3" s="93">
        <f>SUM(IF(Užs5!F42="KLIEN-PVC-1mm",(Užs5!E42/1000)*Užs5!L42,0)+(IF(Užs5!G42="KLIEN-PVC-1mm",(Užs5!E42/1000)*Užs5!L42,0)+(IF(Užs5!I42="KLIEN-PVC-1mm",(Užs5!H42/1000)*Užs5!L42,0)+(IF(Užs5!J42="KLIEN-PVC-1mm",(Užs5!H42/1000)*Užs5!L42,0)))))</f>
        <v>0</v>
      </c>
      <c r="AG3" s="93">
        <f>SUM(IF(Užs5!F42="KLIEN-PVC-2mm",(Užs5!E42/1000)*Užs5!L42,0)+(IF(Užs5!G42="KLIEN-PVC-2mm",(Užs5!E42/1000)*Užs5!L42,0)+(IF(Užs5!I42="KLIEN-PVC-2mm",(Užs5!H42/1000)*Užs5!L42,0)+(IF(Užs5!J42="KLIEN-PVC-2mm",(Užs5!H42/1000)*Užs5!L42,0)))))</f>
        <v>0</v>
      </c>
      <c r="AH3" s="93">
        <f>SUM(IF(Užs5!F42="KLIEN-PVC-42/2mm",(Užs5!E42/1000)*Užs5!L42,0)+(IF(Užs5!G42="KLIEN-PVC-42/2mm",(Užs5!E42/1000)*Užs5!L42,0)+(IF(Užs5!I42="KLIEN-PVC-42/2mm",(Užs5!H42/1000)*Užs5!L42,0)+(IF(Užs5!J42="KLIEN-PVC-42/2mm",(Užs5!H42/1000)*Užs5!L42,0)))))</f>
        <v>0</v>
      </c>
      <c r="AI3" s="315">
        <f>SUM(IF(Užs5!F42="KLIEN-BESIUL-08mm",(Užs5!E42/1000)*Užs5!L42,0)+(IF(Užs5!G42="KLIEN-BESIUL-08mm",(Užs5!E42/1000)*Užs5!L42,0)+(IF(Užs5!I42="KLIEN-BESIUL-08mm",(Užs5!H42/1000)*Užs5!L42,0)+(IF(Užs5!J42="KLIEN-BESIUL-08mm",(Užs5!H42/1000)*Užs5!L42,0)))))</f>
        <v>0</v>
      </c>
      <c r="AJ3" s="315">
        <f>SUM(IF(Užs5!F42="KLIEN-BESIUL-1mm",(Užs5!E42/1000)*Užs5!L42,0)+(IF(Užs5!G42="KLIEN-BESIUL-1mm",(Užs5!E42/1000)*Užs5!L42,0)+(IF(Užs5!I42="KLIEN-BESIUL-1mm",(Užs5!H42/1000)*Užs5!L42,0)+(IF(Užs5!J42="KLIEN-BESIUL-1mm",(Užs5!H42/1000)*Užs5!L42,0)))))</f>
        <v>0</v>
      </c>
      <c r="AK3" s="315">
        <f>SUM(IF(Užs5!F42="KLIEN-BESIUL-2mm",(Užs5!E42/1000)*Užs5!L42,0)+(IF(Užs5!G42="KLIEN-BESIUL-2mm",(Užs5!E42/1000)*Užs5!L42,0)+(IF(Užs5!I42="KLIEN-BESIUL-2mm",(Užs5!H42/1000)*Užs5!L42,0)+(IF(Užs5!J42="KLIEN-BESIUL-2mm",(Užs5!H42/1000)*Užs5!L42,0)))))</f>
        <v>0</v>
      </c>
      <c r="AL3" s="94">
        <f>SUM(IF(Užs5!F42="NE-PL-PVC-04mm",(Užs5!E42/1000)*Užs5!L42,0)+(IF(Užs5!G42="NE-PL-PVC-04mm",(Užs5!E42/1000)*Užs5!L42,0)+(IF(Užs5!I42="NE-PL-PVC-04mm",(Užs5!H42/1000)*Užs5!L42,0)+(IF(Užs5!J42="NE-PL-PVC-04mm",(Užs5!H42/1000)*Užs5!L42,0)))))</f>
        <v>0</v>
      </c>
      <c r="AM3" s="94">
        <f>SUM(IF(Užs5!F42="NE-PL-PVC-06mm",(Užs5!E42/1000)*Užs5!L42,0)+(IF(Užs5!G42="NE-PL-PVC-06mm",(Užs5!E42/1000)*Užs5!L42,0)+(IF(Užs5!I42="NE-PL-PVC-06mm",(Užs5!H42/1000)*Užs5!L42,0)+(IF(Užs5!J42="NE-PL-PVC-06mm",(Užs5!H42/1000)*Užs5!L42,0)))))</f>
        <v>0</v>
      </c>
      <c r="AN3" s="94">
        <f>SUM(IF(Užs5!F42="NE-PL-PVC-08mm",(Užs5!E42/1000)*Užs5!L42,0)+(IF(Užs5!G42="NE-PL-PVC-08mm",(Užs5!E42/1000)*Užs5!L42,0)+(IF(Užs5!I42="NE-PL-PVC-08mm",(Užs5!H42/1000)*Užs5!L42,0)+(IF(Užs5!J42="NE-PL-PVC-08mm",(Užs5!H42/1000)*Užs5!L42,0)))))</f>
        <v>0</v>
      </c>
      <c r="AO3" s="94">
        <f>SUM(IF(Užs5!F42="NE-PL-PVC-1mm",(Užs5!E42/1000)*Užs5!L42,0)+(IF(Užs5!G42="NE-PL-PVC-1mm",(Užs5!E42/1000)*Užs5!L42,0)+(IF(Užs5!I42="NE-PL-PVC-1mm",(Užs5!H42/1000)*Užs5!L42,0)+(IF(Užs5!J42="NE-PL-PVC-1mm",(Užs5!H42/1000)*Užs5!L42,0)))))</f>
        <v>0</v>
      </c>
      <c r="AP3" s="94">
        <f>SUM(IF(Užs5!F42="NE-PL-PVC-2mm",(Užs5!E42/1000)*Užs5!L42,0)+(IF(Užs5!G42="NE-PL-PVC-2mm",(Užs5!E42/1000)*Užs5!L42,0)+(IF(Užs5!I42="NE-PL-PVC-2mm",(Užs5!H42/1000)*Užs5!L42,0)+(IF(Užs5!J42="NE-PL-PVC-2mm",(Užs5!H42/1000)*Užs5!L42,0)))))</f>
        <v>0</v>
      </c>
      <c r="AQ3" s="94">
        <f>SUM(IF(Užs5!F42="NE-PL-PVC-42/2mm",(Užs5!E42/1000)*Užs5!L42,0)+(IF(Užs5!G42="NE-PL-PVC-42/2mm",(Užs5!E42/1000)*Užs5!L42,0)+(IF(Užs5!I42="NE-PL-PVC-42/2mm",(Užs5!H42/1000)*Užs5!L42,0)+(IF(Užs5!J42="NE-PL-PVC-42/2mm",(Užs5!H42/1000)*Užs5!L42,0)))))</f>
        <v>0</v>
      </c>
      <c r="AR3" s="79"/>
    </row>
    <row r="4" spans="1:44" ht="17.100000000000001" customHeight="1">
      <c r="A4" s="79"/>
      <c r="B4" s="233" t="s">
        <v>44</v>
      </c>
      <c r="C4" s="236" t="s">
        <v>428</v>
      </c>
      <c r="D4" s="79"/>
      <c r="E4" s="79"/>
      <c r="F4" s="79"/>
      <c r="G4" s="79"/>
      <c r="H4" s="79"/>
      <c r="I4" s="79"/>
      <c r="J4" s="79"/>
      <c r="K4" s="87">
        <v>3</v>
      </c>
      <c r="L4" s="88">
        <f>Užs5!L43</f>
        <v>0</v>
      </c>
      <c r="M4" s="89">
        <f>(Užs5!E43/1000)*(Užs5!H43/1000)*Užs5!L43</f>
        <v>0</v>
      </c>
      <c r="N4" s="90">
        <f>SUM(IF(Užs5!F43="MEL",(Užs5!E43/1000)*Užs5!L43,0)+(IF(Užs5!G43="MEL",(Užs5!E43/1000)*Užs5!L43,0)+(IF(Užs5!I43="MEL",(Užs5!H43/1000)*Užs5!L43,0)+(IF(Užs5!J43="MEL",(Užs5!H43/1000)*Užs5!L43,0)))))</f>
        <v>0</v>
      </c>
      <c r="O4" s="91">
        <f>SUM(IF(Užs5!F43="MEL-BALTAS",(Užs5!E43/1000)*Užs5!L43,0)+(IF(Užs5!G43="MEL-BALTAS",(Užs5!E43/1000)*Užs5!L43,0)+(IF(Užs5!I43="MEL-BALTAS",(Užs5!H43/1000)*Užs5!L43,0)+(IF(Užs5!J43="MEL-BALTAS",(Užs5!H43/1000)*Užs5!L43,0)))))</f>
        <v>0</v>
      </c>
      <c r="P4" s="91">
        <f>SUM(IF(Užs5!F43="MEL-PILKAS",(Užs5!E43/1000)*Užs5!L43,0)+(IF(Užs5!G43="MEL-PILKAS",(Užs5!E43/1000)*Užs5!L43,0)+(IF(Užs5!I43="MEL-PILKAS",(Užs5!H43/1000)*Užs5!L43,0)+(IF(Užs5!J43="MEL-PILKAS",(Užs5!H43/1000)*Užs5!L43,0)))))</f>
        <v>0</v>
      </c>
      <c r="Q4" s="91">
        <f>SUM(IF(Užs5!F43="MEL-KLIENTO",(Užs5!E43/1000)*Užs5!L43,0)+(IF(Užs5!G43="MEL-KLIENTO",(Užs5!E43/1000)*Užs5!L43,0)+(IF(Užs5!I43="MEL-KLIENTO",(Užs5!H43/1000)*Užs5!L43,0)+(IF(Užs5!J43="MEL-KLIENTO",(Užs5!H43/1000)*Užs5!L43,0)))))</f>
        <v>0</v>
      </c>
      <c r="R4" s="91">
        <f>SUM(IF(Užs5!F43="MEL-NE-PL",(Užs5!E43/1000)*Užs5!L43,0)+(IF(Užs5!G43="MEL-NE-PL",(Užs5!E43/1000)*Užs5!L43,0)+(IF(Užs5!I43="MEL-NE-PL",(Užs5!H43/1000)*Užs5!L43,0)+(IF(Užs5!J43="MEL-NE-PL",(Užs5!H43/1000)*Užs5!L43,0)))))</f>
        <v>0</v>
      </c>
      <c r="S4" s="91">
        <f>SUM(IF(Užs5!F43="MEL-40mm",(Užs5!E43/1000)*Užs5!L43,0)+(IF(Užs5!G43="MEL-40mm",(Užs5!E43/1000)*Užs5!L43,0)+(IF(Užs5!I43="MEL-40mm",(Užs5!H43/1000)*Užs5!L43,0)+(IF(Užs5!J43="MEL-40mm",(Užs5!H43/1000)*Užs5!L43,0)))))</f>
        <v>0</v>
      </c>
      <c r="T4" s="92">
        <f>SUM(IF(Užs5!F43="PVC-04mm",(Užs5!E43/1000)*Užs5!L43,0)+(IF(Užs5!G43="PVC-04mm",(Užs5!E43/1000)*Užs5!L43,0)+(IF(Užs5!I43="PVC-04mm",(Užs5!H43/1000)*Užs5!L43,0)+(IF(Užs5!J43="PVC-04mm",(Užs5!H43/1000)*Užs5!L43,0)))))</f>
        <v>0</v>
      </c>
      <c r="U4" s="92">
        <f>SUM(IF(Užs5!F43="PVC-06mm",(Užs5!E43/1000)*Užs5!L43,0)+(IF(Užs5!G43="PVC-06mm",(Užs5!E43/1000)*Užs5!L43,0)+(IF(Užs5!I43="PVC-06mm",(Užs5!H43/1000)*Užs5!L43,0)+(IF(Užs5!J43="PVC-06mm",(Užs5!H43/1000)*Užs5!L43,0)))))</f>
        <v>0</v>
      </c>
      <c r="V4" s="92">
        <f>SUM(IF(Užs5!F43="PVC-08mm",(Užs5!E43/1000)*Užs5!L43,0)+(IF(Užs5!G43="PVC-08mm",(Užs5!E43/1000)*Užs5!L43,0)+(IF(Užs5!I43="PVC-08mm",(Užs5!H43/1000)*Užs5!L43,0)+(IF(Užs5!J43="PVC-08mm",(Užs5!H43/1000)*Užs5!L43,0)))))</f>
        <v>0</v>
      </c>
      <c r="W4" s="92">
        <f>SUM(IF(Užs5!F43="PVC-1mm",(Užs5!E43/1000)*Užs5!L43,0)+(IF(Užs5!G43="PVC-1mm",(Užs5!E43/1000)*Užs5!L43,0)+(IF(Užs5!I43="PVC-1mm",(Užs5!H43/1000)*Užs5!L43,0)+(IF(Užs5!J43="PVC-1mm",(Užs5!H43/1000)*Užs5!L43,0)))))</f>
        <v>0</v>
      </c>
      <c r="X4" s="92">
        <f>SUM(IF(Užs5!F43="PVC-2mm",(Užs5!E43/1000)*Užs5!L43,0)+(IF(Užs5!G43="PVC-2mm",(Užs5!E43/1000)*Užs5!L43,0)+(IF(Užs5!I43="PVC-2mm",(Užs5!H43/1000)*Užs5!L43,0)+(IF(Užs5!J43="PVC-2mm",(Užs5!H43/1000)*Užs5!L43,0)))))</f>
        <v>0</v>
      </c>
      <c r="Y4" s="92">
        <f>SUM(IF(Užs5!F43="PVC-42/2mm",(Užs5!E43/1000)*Užs5!L43,0)+(IF(Užs5!G43="PVC-42/2mm",(Užs5!E43/1000)*Užs5!L43,0)+(IF(Užs5!I43="PVC-42/2mm",(Užs5!H43/1000)*Užs5!L43,0)+(IF(Užs5!J43="PVC-42/2mm",(Užs5!H43/1000)*Užs5!L43,0)))))</f>
        <v>0</v>
      </c>
      <c r="Z4" s="313">
        <f>SUM(IF(Užs5!F43="BESIULIS-08mm",(Užs5!E43/1000)*Užs5!L43,0)+(IF(Užs5!G43="BESIULIS-08mm",(Užs5!E43/1000)*Užs5!L43,0)+(IF(Užs5!I43="BESIULIS-08mm",(Užs5!H43/1000)*Užs5!L43,0)+(IF(Užs5!J43="BESIULIS-08mm",(Užs5!H43/1000)*Užs5!L43,0)))))</f>
        <v>0</v>
      </c>
      <c r="AA4" s="313">
        <f>SUM(IF(Užs5!F43="BESIULIS-1mm",(Užs5!E43/1000)*Užs5!L43,0)+(IF(Užs5!G43="BESIULIS-1mm",(Užs5!E43/1000)*Užs5!L43,0)+(IF(Užs5!I43="BESIULIS-1mm",(Užs5!H43/1000)*Užs5!L43,0)+(IF(Užs5!J43="BESIULIS-1mm",(Užs5!H43/1000)*Užs5!L43,0)))))</f>
        <v>0</v>
      </c>
      <c r="AB4" s="313">
        <f>SUM(IF(Užs5!F43="BESIULIS-2mm",(Užs5!E43/1000)*Užs5!L43,0)+(IF(Užs5!G43="BESIULIS-2mm",(Užs5!E43/1000)*Užs5!L43,0)+(IF(Užs5!I43="BESIULIS-2mm",(Užs5!H43/1000)*Užs5!L43,0)+(IF(Užs5!J43="BESIULIS-2mm",(Užs5!H43/1000)*Užs5!L43,0)))))</f>
        <v>0</v>
      </c>
      <c r="AC4" s="93">
        <f>SUM(IF(Užs5!F43="KLIEN-PVC-04mm",(Užs5!E43/1000)*Užs5!L43,0)+(IF(Užs5!G43="KLIEN-PVC-04mm",(Užs5!E43/1000)*Užs5!L43,0)+(IF(Užs5!I43="KLIEN-PVC-04mm",(Užs5!H43/1000)*Užs5!L43,0)+(IF(Užs5!J43="KLIEN-PVC-04mm",(Užs5!H43/1000)*Užs5!L43,0)))))</f>
        <v>0</v>
      </c>
      <c r="AD4" s="93">
        <f>SUM(IF(Užs5!F43="KLIEN-PVC-06mm",(Užs5!E43/1000)*Užs5!L43,0)+(IF(Užs5!G43="KLIEN-PVC-06mm",(Užs5!E43/1000)*Užs5!L43,0)+(IF(Užs5!I43="KLIEN-PVC-06mm",(Užs5!H43/1000)*Užs5!L43,0)+(IF(Užs5!J43="KLIEN-PVC-06mm",(Užs5!H43/1000)*Užs5!L43,0)))))</f>
        <v>0</v>
      </c>
      <c r="AE4" s="93">
        <f>SUM(IF(Užs5!F43="KLIEN-PVC-08mm",(Užs5!E43/1000)*Užs5!L43,0)+(IF(Užs5!G43="KLIEN-PVC-08mm",(Užs5!E43/1000)*Užs5!L43,0)+(IF(Užs5!I43="KLIEN-PVC-08mm",(Užs5!H43/1000)*Užs5!L43,0)+(IF(Užs5!J43="KLIEN-PVC-08mm",(Užs5!H43/1000)*Užs5!L43,0)))))</f>
        <v>0</v>
      </c>
      <c r="AF4" s="93">
        <f>SUM(IF(Užs5!F43="KLIEN-PVC-1mm",(Užs5!E43/1000)*Užs5!L43,0)+(IF(Užs5!G43="KLIEN-PVC-1mm",(Užs5!E43/1000)*Užs5!L43,0)+(IF(Užs5!I43="KLIEN-PVC-1mm",(Užs5!H43/1000)*Užs5!L43,0)+(IF(Užs5!J43="KLIEN-PVC-1mm",(Užs5!H43/1000)*Užs5!L43,0)))))</f>
        <v>0</v>
      </c>
      <c r="AG4" s="93">
        <f>SUM(IF(Užs5!F43="KLIEN-PVC-2mm",(Užs5!E43/1000)*Užs5!L43,0)+(IF(Užs5!G43="KLIEN-PVC-2mm",(Užs5!E43/1000)*Užs5!L43,0)+(IF(Užs5!I43="KLIEN-PVC-2mm",(Užs5!H43/1000)*Užs5!L43,0)+(IF(Užs5!J43="KLIEN-PVC-2mm",(Užs5!H43/1000)*Užs5!L43,0)))))</f>
        <v>0</v>
      </c>
      <c r="AH4" s="93">
        <f>SUM(IF(Užs5!F43="KLIEN-PVC-42/2mm",(Užs5!E43/1000)*Užs5!L43,0)+(IF(Užs5!G43="KLIEN-PVC-42/2mm",(Užs5!E43/1000)*Užs5!L43,0)+(IF(Užs5!I43="KLIEN-PVC-42/2mm",(Užs5!H43/1000)*Užs5!L43,0)+(IF(Užs5!J43="KLIEN-PVC-42/2mm",(Užs5!H43/1000)*Užs5!L43,0)))))</f>
        <v>0</v>
      </c>
      <c r="AI4" s="315">
        <f>SUM(IF(Užs5!F43="KLIEN-BESIUL-08mm",(Užs5!E43/1000)*Užs5!L43,0)+(IF(Užs5!G43="KLIEN-BESIUL-08mm",(Užs5!E43/1000)*Užs5!L43,0)+(IF(Užs5!I43="KLIEN-BESIUL-08mm",(Užs5!H43/1000)*Užs5!L43,0)+(IF(Užs5!J43="KLIEN-BESIUL-08mm",(Užs5!H43/1000)*Užs5!L43,0)))))</f>
        <v>0</v>
      </c>
      <c r="AJ4" s="315">
        <f>SUM(IF(Užs5!F43="KLIEN-BESIUL-1mm",(Užs5!E43/1000)*Užs5!L43,0)+(IF(Užs5!G43="KLIEN-BESIUL-1mm",(Užs5!E43/1000)*Užs5!L43,0)+(IF(Užs5!I43="KLIEN-BESIUL-1mm",(Užs5!H43/1000)*Užs5!L43,0)+(IF(Užs5!J43="KLIEN-BESIUL-1mm",(Užs5!H43/1000)*Užs5!L43,0)))))</f>
        <v>0</v>
      </c>
      <c r="AK4" s="315">
        <f>SUM(IF(Užs5!F43="KLIEN-BESIUL-2mm",(Užs5!E43/1000)*Užs5!L43,0)+(IF(Užs5!G43="KLIEN-BESIUL-2mm",(Užs5!E43/1000)*Užs5!L43,0)+(IF(Užs5!I43="KLIEN-BESIUL-2mm",(Užs5!H43/1000)*Užs5!L43,0)+(IF(Užs5!J43="KLIEN-BESIUL-2mm",(Užs5!H43/1000)*Užs5!L43,0)))))</f>
        <v>0</v>
      </c>
      <c r="AL4" s="94">
        <f>SUM(IF(Užs5!F43="NE-PL-PVC-04mm",(Užs5!E43/1000)*Užs5!L43,0)+(IF(Užs5!G43="NE-PL-PVC-04mm",(Užs5!E43/1000)*Užs5!L43,0)+(IF(Užs5!I43="NE-PL-PVC-04mm",(Užs5!H43/1000)*Užs5!L43,0)+(IF(Užs5!J43="NE-PL-PVC-04mm",(Užs5!H43/1000)*Užs5!L43,0)))))</f>
        <v>0</v>
      </c>
      <c r="AM4" s="94">
        <f>SUM(IF(Užs5!F43="NE-PL-PVC-06mm",(Užs5!E43/1000)*Užs5!L43,0)+(IF(Užs5!G43="NE-PL-PVC-06mm",(Užs5!E43/1000)*Užs5!L43,0)+(IF(Užs5!I43="NE-PL-PVC-06mm",(Užs5!H43/1000)*Užs5!L43,0)+(IF(Užs5!J43="NE-PL-PVC-06mm",(Užs5!H43/1000)*Užs5!L43,0)))))</f>
        <v>0</v>
      </c>
      <c r="AN4" s="94">
        <f>SUM(IF(Užs5!F43="NE-PL-PVC-08mm",(Užs5!E43/1000)*Užs5!L43,0)+(IF(Užs5!G43="NE-PL-PVC-08mm",(Užs5!E43/1000)*Užs5!L43,0)+(IF(Užs5!I43="NE-PL-PVC-08mm",(Užs5!H43/1000)*Užs5!L43,0)+(IF(Užs5!J43="NE-PL-PVC-08mm",(Užs5!H43/1000)*Užs5!L43,0)))))</f>
        <v>0</v>
      </c>
      <c r="AO4" s="94">
        <f>SUM(IF(Užs5!F43="NE-PL-PVC-1mm",(Užs5!E43/1000)*Užs5!L43,0)+(IF(Užs5!G43="NE-PL-PVC-1mm",(Užs5!E43/1000)*Užs5!L43,0)+(IF(Užs5!I43="NE-PL-PVC-1mm",(Užs5!H43/1000)*Užs5!L43,0)+(IF(Užs5!J43="NE-PL-PVC-1mm",(Užs5!H43/1000)*Užs5!L43,0)))))</f>
        <v>0</v>
      </c>
      <c r="AP4" s="94">
        <f>SUM(IF(Užs5!F43="NE-PL-PVC-2mm",(Užs5!E43/1000)*Užs5!L43,0)+(IF(Užs5!G43="NE-PL-PVC-2mm",(Užs5!E43/1000)*Užs5!L43,0)+(IF(Užs5!I43="NE-PL-PVC-2mm",(Užs5!H43/1000)*Užs5!L43,0)+(IF(Užs5!J43="NE-PL-PVC-2mm",(Užs5!H43/1000)*Užs5!L43,0)))))</f>
        <v>0</v>
      </c>
      <c r="AQ4" s="94">
        <f>SUM(IF(Užs5!F43="NE-PL-PVC-42/2mm",(Užs5!E43/1000)*Užs5!L43,0)+(IF(Užs5!G43="NE-PL-PVC-42/2mm",(Užs5!E43/1000)*Užs5!L43,0)+(IF(Užs5!I43="NE-PL-PVC-42/2mm",(Užs5!H43/1000)*Užs5!L43,0)+(IF(Užs5!J43="NE-PL-PVC-42/2mm",(Užs5!H43/1000)*Užs5!L43,0)))))</f>
        <v>0</v>
      </c>
      <c r="AR4" s="79"/>
    </row>
    <row r="5" spans="1:44" ht="17.100000000000001" customHeight="1">
      <c r="A5" s="79"/>
      <c r="B5" s="233" t="s">
        <v>46</v>
      </c>
      <c r="C5" s="236" t="s">
        <v>429</v>
      </c>
      <c r="D5" s="79"/>
      <c r="E5" s="79"/>
      <c r="F5" s="79"/>
      <c r="G5" s="79"/>
      <c r="H5" s="79"/>
      <c r="I5" s="79"/>
      <c r="J5" s="79"/>
      <c r="K5" s="87">
        <v>4</v>
      </c>
      <c r="L5" s="88">
        <f>Užs5!L44</f>
        <v>0</v>
      </c>
      <c r="M5" s="89">
        <f>(Užs5!E44/1000)*(Užs5!H44/1000)*Užs5!L44</f>
        <v>0</v>
      </c>
      <c r="N5" s="90">
        <f>SUM(IF(Užs5!F44="MEL",(Užs5!E44/1000)*Užs5!L44,0)+(IF(Užs5!G44="MEL",(Užs5!E44/1000)*Užs5!L44,0)+(IF(Užs5!I44="MEL",(Užs5!H44/1000)*Užs5!L44,0)+(IF(Užs5!J44="MEL",(Užs5!H44/1000)*Užs5!L44,0)))))</f>
        <v>0</v>
      </c>
      <c r="O5" s="91">
        <f>SUM(IF(Užs5!F44="MEL-BALTAS",(Užs5!E44/1000)*Užs5!L44,0)+(IF(Užs5!G44="MEL-BALTAS",(Užs5!E44/1000)*Užs5!L44,0)+(IF(Užs5!I44="MEL-BALTAS",(Užs5!H44/1000)*Užs5!L44,0)+(IF(Užs5!J44="MEL-BALTAS",(Užs5!H44/1000)*Užs5!L44,0)))))</f>
        <v>0</v>
      </c>
      <c r="P5" s="91">
        <f>SUM(IF(Užs5!F44="MEL-PILKAS",(Užs5!E44/1000)*Užs5!L44,0)+(IF(Užs5!G44="MEL-PILKAS",(Užs5!E44/1000)*Užs5!L44,0)+(IF(Užs5!I44="MEL-PILKAS",(Užs5!H44/1000)*Užs5!L44,0)+(IF(Užs5!J44="MEL-PILKAS",(Užs5!H44/1000)*Užs5!L44,0)))))</f>
        <v>0</v>
      </c>
      <c r="Q5" s="91">
        <f>SUM(IF(Užs5!F44="MEL-KLIENTO",(Užs5!E44/1000)*Užs5!L44,0)+(IF(Užs5!G44="MEL-KLIENTO",(Užs5!E44/1000)*Užs5!L44,0)+(IF(Užs5!I44="MEL-KLIENTO",(Užs5!H44/1000)*Užs5!L44,0)+(IF(Užs5!J44="MEL-KLIENTO",(Užs5!H44/1000)*Užs5!L44,0)))))</f>
        <v>0</v>
      </c>
      <c r="R5" s="91">
        <f>SUM(IF(Užs5!F44="MEL-NE-PL",(Užs5!E44/1000)*Užs5!L44,0)+(IF(Užs5!G44="MEL-NE-PL",(Užs5!E44/1000)*Užs5!L44,0)+(IF(Užs5!I44="MEL-NE-PL",(Užs5!H44/1000)*Užs5!L44,0)+(IF(Užs5!J44="MEL-NE-PL",(Užs5!H44/1000)*Užs5!L44,0)))))</f>
        <v>0</v>
      </c>
      <c r="S5" s="91">
        <f>SUM(IF(Užs5!F44="MEL-40mm",(Užs5!E44/1000)*Užs5!L44,0)+(IF(Užs5!G44="MEL-40mm",(Užs5!E44/1000)*Užs5!L44,0)+(IF(Užs5!I44="MEL-40mm",(Užs5!H44/1000)*Užs5!L44,0)+(IF(Užs5!J44="MEL-40mm",(Užs5!H44/1000)*Užs5!L44,0)))))</f>
        <v>0</v>
      </c>
      <c r="T5" s="92">
        <f>SUM(IF(Užs5!F44="PVC-04mm",(Užs5!E44/1000)*Užs5!L44,0)+(IF(Užs5!G44="PVC-04mm",(Užs5!E44/1000)*Užs5!L44,0)+(IF(Užs5!I44="PVC-04mm",(Užs5!H44/1000)*Užs5!L44,0)+(IF(Užs5!J44="PVC-04mm",(Užs5!H44/1000)*Užs5!L44,0)))))</f>
        <v>0</v>
      </c>
      <c r="U5" s="92">
        <f>SUM(IF(Užs5!F44="PVC-06mm",(Užs5!E44/1000)*Užs5!L44,0)+(IF(Užs5!G44="PVC-06mm",(Užs5!E44/1000)*Užs5!L44,0)+(IF(Užs5!I44="PVC-06mm",(Užs5!H44/1000)*Užs5!L44,0)+(IF(Užs5!J44="PVC-06mm",(Užs5!H44/1000)*Užs5!L44,0)))))</f>
        <v>0</v>
      </c>
      <c r="V5" s="92">
        <f>SUM(IF(Užs5!F44="PVC-08mm",(Užs5!E44/1000)*Užs5!L44,0)+(IF(Užs5!G44="PVC-08mm",(Užs5!E44/1000)*Užs5!L44,0)+(IF(Užs5!I44="PVC-08mm",(Užs5!H44/1000)*Užs5!L44,0)+(IF(Užs5!J44="PVC-08mm",(Užs5!H44/1000)*Užs5!L44,0)))))</f>
        <v>0</v>
      </c>
      <c r="W5" s="92">
        <f>SUM(IF(Užs5!F44="PVC-1mm",(Užs5!E44/1000)*Užs5!L44,0)+(IF(Užs5!G44="PVC-1mm",(Užs5!E44/1000)*Užs5!L44,0)+(IF(Užs5!I44="PVC-1mm",(Užs5!H44/1000)*Užs5!L44,0)+(IF(Užs5!J44="PVC-1mm",(Užs5!H44/1000)*Užs5!L44,0)))))</f>
        <v>0</v>
      </c>
      <c r="X5" s="92">
        <f>SUM(IF(Užs5!F44="PVC-2mm",(Užs5!E44/1000)*Užs5!L44,0)+(IF(Užs5!G44="PVC-2mm",(Užs5!E44/1000)*Užs5!L44,0)+(IF(Užs5!I44="PVC-2mm",(Užs5!H44/1000)*Užs5!L44,0)+(IF(Užs5!J44="PVC-2mm",(Užs5!H44/1000)*Užs5!L44,0)))))</f>
        <v>0</v>
      </c>
      <c r="Y5" s="92">
        <f>SUM(IF(Užs5!F44="PVC-42/2mm",(Užs5!E44/1000)*Užs5!L44,0)+(IF(Užs5!G44="PVC-42/2mm",(Užs5!E44/1000)*Užs5!L44,0)+(IF(Užs5!I44="PVC-42/2mm",(Užs5!H44/1000)*Užs5!L44,0)+(IF(Užs5!J44="PVC-42/2mm",(Užs5!H44/1000)*Užs5!L44,0)))))</f>
        <v>0</v>
      </c>
      <c r="Z5" s="313">
        <f>SUM(IF(Užs5!F44="BESIULIS-08mm",(Užs5!E44/1000)*Užs5!L44,0)+(IF(Užs5!G44="BESIULIS-08mm",(Užs5!E44/1000)*Užs5!L44,0)+(IF(Užs5!I44="BESIULIS-08mm",(Užs5!H44/1000)*Užs5!L44,0)+(IF(Užs5!J44="BESIULIS-08mm",(Užs5!H44/1000)*Užs5!L44,0)))))</f>
        <v>0</v>
      </c>
      <c r="AA5" s="313">
        <f>SUM(IF(Užs5!F44="BESIULIS-1mm",(Užs5!E44/1000)*Užs5!L44,0)+(IF(Užs5!G44="BESIULIS-1mm",(Užs5!E44/1000)*Užs5!L44,0)+(IF(Užs5!I44="BESIULIS-1mm",(Užs5!H44/1000)*Užs5!L44,0)+(IF(Užs5!J44="BESIULIS-1mm",(Užs5!H44/1000)*Užs5!L44,0)))))</f>
        <v>0</v>
      </c>
      <c r="AB5" s="313">
        <f>SUM(IF(Užs5!F44="BESIULIS-2mm",(Užs5!E44/1000)*Užs5!L44,0)+(IF(Užs5!G44="BESIULIS-2mm",(Užs5!E44/1000)*Užs5!L44,0)+(IF(Užs5!I44="BESIULIS-2mm",(Užs5!H44/1000)*Užs5!L44,0)+(IF(Užs5!J44="BESIULIS-2mm",(Užs5!H44/1000)*Užs5!L44,0)))))</f>
        <v>0</v>
      </c>
      <c r="AC5" s="93">
        <f>SUM(IF(Užs5!F44="KLIEN-PVC-04mm",(Užs5!E44/1000)*Užs5!L44,0)+(IF(Užs5!G44="KLIEN-PVC-04mm",(Užs5!E44/1000)*Užs5!L44,0)+(IF(Užs5!I44="KLIEN-PVC-04mm",(Užs5!H44/1000)*Užs5!L44,0)+(IF(Užs5!J44="KLIEN-PVC-04mm",(Užs5!H44/1000)*Užs5!L44,0)))))</f>
        <v>0</v>
      </c>
      <c r="AD5" s="93">
        <f>SUM(IF(Užs5!F44="KLIEN-PVC-06mm",(Užs5!E44/1000)*Užs5!L44,0)+(IF(Užs5!G44="KLIEN-PVC-06mm",(Užs5!E44/1000)*Užs5!L44,0)+(IF(Užs5!I44="KLIEN-PVC-06mm",(Užs5!H44/1000)*Užs5!L44,0)+(IF(Užs5!J44="KLIEN-PVC-06mm",(Užs5!H44/1000)*Užs5!L44,0)))))</f>
        <v>0</v>
      </c>
      <c r="AE5" s="93">
        <f>SUM(IF(Užs5!F44="KLIEN-PVC-08mm",(Užs5!E44/1000)*Užs5!L44,0)+(IF(Užs5!G44="KLIEN-PVC-08mm",(Užs5!E44/1000)*Užs5!L44,0)+(IF(Užs5!I44="KLIEN-PVC-08mm",(Užs5!H44/1000)*Užs5!L44,0)+(IF(Užs5!J44="KLIEN-PVC-08mm",(Užs5!H44/1000)*Užs5!L44,0)))))</f>
        <v>0</v>
      </c>
      <c r="AF5" s="93">
        <f>SUM(IF(Užs5!F44="KLIEN-PVC-1mm",(Užs5!E44/1000)*Užs5!L44,0)+(IF(Užs5!G44="KLIEN-PVC-1mm",(Užs5!E44/1000)*Užs5!L44,0)+(IF(Užs5!I44="KLIEN-PVC-1mm",(Užs5!H44/1000)*Užs5!L44,0)+(IF(Užs5!J44="KLIEN-PVC-1mm",(Užs5!H44/1000)*Užs5!L44,0)))))</f>
        <v>0</v>
      </c>
      <c r="AG5" s="93">
        <f>SUM(IF(Užs5!F44="KLIEN-PVC-2mm",(Užs5!E44/1000)*Užs5!L44,0)+(IF(Užs5!G44="KLIEN-PVC-2mm",(Užs5!E44/1000)*Užs5!L44,0)+(IF(Užs5!I44="KLIEN-PVC-2mm",(Užs5!H44/1000)*Užs5!L44,0)+(IF(Užs5!J44="KLIEN-PVC-2mm",(Užs5!H44/1000)*Užs5!L44,0)))))</f>
        <v>0</v>
      </c>
      <c r="AH5" s="93">
        <f>SUM(IF(Užs5!F44="KLIEN-PVC-42/2mm",(Užs5!E44/1000)*Užs5!L44,0)+(IF(Užs5!G44="KLIEN-PVC-42/2mm",(Užs5!E44/1000)*Užs5!L44,0)+(IF(Užs5!I44="KLIEN-PVC-42/2mm",(Užs5!H44/1000)*Užs5!L44,0)+(IF(Užs5!J44="KLIEN-PVC-42/2mm",(Užs5!H44/1000)*Užs5!L44,0)))))</f>
        <v>0</v>
      </c>
      <c r="AI5" s="315">
        <f>SUM(IF(Užs5!F44="KLIEN-BESIUL-08mm",(Užs5!E44/1000)*Užs5!L44,0)+(IF(Užs5!G44="KLIEN-BESIUL-08mm",(Užs5!E44/1000)*Užs5!L44,0)+(IF(Užs5!I44="KLIEN-BESIUL-08mm",(Užs5!H44/1000)*Užs5!L44,0)+(IF(Užs5!J44="KLIEN-BESIUL-08mm",(Užs5!H44/1000)*Užs5!L44,0)))))</f>
        <v>0</v>
      </c>
      <c r="AJ5" s="315">
        <f>SUM(IF(Užs5!F44="KLIEN-BESIUL-1mm",(Užs5!E44/1000)*Užs5!L44,0)+(IF(Užs5!G44="KLIEN-BESIUL-1mm",(Užs5!E44/1000)*Užs5!L44,0)+(IF(Užs5!I44="KLIEN-BESIUL-1mm",(Užs5!H44/1000)*Užs5!L44,0)+(IF(Užs5!J44="KLIEN-BESIUL-1mm",(Užs5!H44/1000)*Užs5!L44,0)))))</f>
        <v>0</v>
      </c>
      <c r="AK5" s="315">
        <f>SUM(IF(Užs5!F44="KLIEN-BESIUL-2mm",(Užs5!E44/1000)*Užs5!L44,0)+(IF(Užs5!G44="KLIEN-BESIUL-2mm",(Užs5!E44/1000)*Užs5!L44,0)+(IF(Užs5!I44="KLIEN-BESIUL-2mm",(Užs5!H44/1000)*Užs5!L44,0)+(IF(Užs5!J44="KLIEN-BESIUL-2mm",(Užs5!H44/1000)*Užs5!L44,0)))))</f>
        <v>0</v>
      </c>
      <c r="AL5" s="94">
        <f>SUM(IF(Užs5!F44="NE-PL-PVC-04mm",(Užs5!E44/1000)*Užs5!L44,0)+(IF(Užs5!G44="NE-PL-PVC-04mm",(Užs5!E44/1000)*Užs5!L44,0)+(IF(Užs5!I44="NE-PL-PVC-04mm",(Užs5!H44/1000)*Užs5!L44,0)+(IF(Užs5!J44="NE-PL-PVC-04mm",(Užs5!H44/1000)*Užs5!L44,0)))))</f>
        <v>0</v>
      </c>
      <c r="AM5" s="94">
        <f>SUM(IF(Užs5!F44="NE-PL-PVC-06mm",(Užs5!E44/1000)*Užs5!L44,0)+(IF(Užs5!G44="NE-PL-PVC-06mm",(Užs5!E44/1000)*Užs5!L44,0)+(IF(Užs5!I44="NE-PL-PVC-06mm",(Užs5!H44/1000)*Užs5!L44,0)+(IF(Užs5!J44="NE-PL-PVC-06mm",(Užs5!H44/1000)*Užs5!L44,0)))))</f>
        <v>0</v>
      </c>
      <c r="AN5" s="94">
        <f>SUM(IF(Užs5!F44="NE-PL-PVC-08mm",(Užs5!E44/1000)*Užs5!L44,0)+(IF(Užs5!G44="NE-PL-PVC-08mm",(Užs5!E44/1000)*Užs5!L44,0)+(IF(Užs5!I44="NE-PL-PVC-08mm",(Užs5!H44/1000)*Užs5!L44,0)+(IF(Užs5!J44="NE-PL-PVC-08mm",(Užs5!H44/1000)*Užs5!L44,0)))))</f>
        <v>0</v>
      </c>
      <c r="AO5" s="94">
        <f>SUM(IF(Užs5!F44="NE-PL-PVC-1mm",(Užs5!E44/1000)*Užs5!L44,0)+(IF(Užs5!G44="NE-PL-PVC-1mm",(Užs5!E44/1000)*Užs5!L44,0)+(IF(Užs5!I44="NE-PL-PVC-1mm",(Užs5!H44/1000)*Užs5!L44,0)+(IF(Užs5!J44="NE-PL-PVC-1mm",(Užs5!H44/1000)*Užs5!L44,0)))))</f>
        <v>0</v>
      </c>
      <c r="AP5" s="94">
        <f>SUM(IF(Užs5!F44="NE-PL-PVC-2mm",(Užs5!E44/1000)*Užs5!L44,0)+(IF(Užs5!G44="NE-PL-PVC-2mm",(Užs5!E44/1000)*Užs5!L44,0)+(IF(Užs5!I44="NE-PL-PVC-2mm",(Užs5!H44/1000)*Užs5!L44,0)+(IF(Užs5!J44="NE-PL-PVC-2mm",(Užs5!H44/1000)*Užs5!L44,0)))))</f>
        <v>0</v>
      </c>
      <c r="AQ5" s="94">
        <f>SUM(IF(Užs5!F44="NE-PL-PVC-42/2mm",(Užs5!E44/1000)*Užs5!L44,0)+(IF(Užs5!G44="NE-PL-PVC-42/2mm",(Užs5!E44/1000)*Užs5!L44,0)+(IF(Užs5!I44="NE-PL-PVC-42/2mm",(Užs5!H44/1000)*Užs5!L44,0)+(IF(Užs5!J44="NE-PL-PVC-42/2mm",(Užs5!H44/1000)*Užs5!L44,0)))))</f>
        <v>0</v>
      </c>
      <c r="AR5" s="79"/>
    </row>
    <row r="6" spans="1:44" ht="17.100000000000001" customHeight="1">
      <c r="A6" s="79"/>
      <c r="B6" s="233" t="s">
        <v>48</v>
      </c>
      <c r="C6" s="236" t="s">
        <v>430</v>
      </c>
      <c r="D6" s="79"/>
      <c r="E6" s="79"/>
      <c r="F6" s="79"/>
      <c r="G6" s="79"/>
      <c r="H6" s="79"/>
      <c r="I6" s="79"/>
      <c r="J6" s="79"/>
      <c r="K6" s="87">
        <v>5</v>
      </c>
      <c r="L6" s="88">
        <f>Užs5!L45</f>
        <v>0</v>
      </c>
      <c r="M6" s="89">
        <f>(Užs5!E45/1000)*(Užs5!H45/1000)*Užs5!L45</f>
        <v>0</v>
      </c>
      <c r="N6" s="90">
        <f>SUM(IF(Užs5!F45="MEL",(Užs5!E45/1000)*Užs5!L45,0)+(IF(Užs5!G45="MEL",(Užs5!E45/1000)*Užs5!L45,0)+(IF(Užs5!I45="MEL",(Užs5!H45/1000)*Užs5!L45,0)+(IF(Užs5!J45="MEL",(Užs5!H45/1000)*Užs5!L45,0)))))</f>
        <v>0</v>
      </c>
      <c r="O6" s="91">
        <f>SUM(IF(Užs5!F45="MEL-BALTAS",(Užs5!E45/1000)*Užs5!L45,0)+(IF(Užs5!G45="MEL-BALTAS",(Užs5!E45/1000)*Užs5!L45,0)+(IF(Užs5!I45="MEL-BALTAS",(Užs5!H45/1000)*Užs5!L45,0)+(IF(Užs5!J45="MEL-BALTAS",(Užs5!H45/1000)*Užs5!L45,0)))))</f>
        <v>0</v>
      </c>
      <c r="P6" s="91">
        <f>SUM(IF(Užs5!F45="MEL-PILKAS",(Užs5!E45/1000)*Užs5!L45,0)+(IF(Užs5!G45="MEL-PILKAS",(Užs5!E45/1000)*Užs5!L45,0)+(IF(Užs5!I45="MEL-PILKAS",(Užs5!H45/1000)*Užs5!L45,0)+(IF(Užs5!J45="MEL-PILKAS",(Užs5!H45/1000)*Užs5!L45,0)))))</f>
        <v>0</v>
      </c>
      <c r="Q6" s="91">
        <f>SUM(IF(Užs5!F45="MEL-KLIENTO",(Užs5!E45/1000)*Užs5!L45,0)+(IF(Užs5!G45="MEL-KLIENTO",(Užs5!E45/1000)*Užs5!L45,0)+(IF(Užs5!I45="MEL-KLIENTO",(Užs5!H45/1000)*Užs5!L45,0)+(IF(Užs5!J45="MEL-KLIENTO",(Užs5!H45/1000)*Užs5!L45,0)))))</f>
        <v>0</v>
      </c>
      <c r="R6" s="91">
        <f>SUM(IF(Užs5!F45="MEL-NE-PL",(Užs5!E45/1000)*Užs5!L45,0)+(IF(Užs5!G45="MEL-NE-PL",(Užs5!E45/1000)*Užs5!L45,0)+(IF(Užs5!I45="MEL-NE-PL",(Užs5!H45/1000)*Užs5!L45,0)+(IF(Užs5!J45="MEL-NE-PL",(Užs5!H45/1000)*Užs5!L45,0)))))</f>
        <v>0</v>
      </c>
      <c r="S6" s="91">
        <f>SUM(IF(Užs5!F45="MEL-40mm",(Užs5!E45/1000)*Užs5!L45,0)+(IF(Užs5!G45="MEL-40mm",(Užs5!E45/1000)*Užs5!L45,0)+(IF(Užs5!I45="MEL-40mm",(Užs5!H45/1000)*Užs5!L45,0)+(IF(Užs5!J45="MEL-40mm",(Užs5!H45/1000)*Užs5!L45,0)))))</f>
        <v>0</v>
      </c>
      <c r="T6" s="92">
        <f>SUM(IF(Užs5!F45="PVC-04mm",(Užs5!E45/1000)*Užs5!L45,0)+(IF(Užs5!G45="PVC-04mm",(Užs5!E45/1000)*Užs5!L45,0)+(IF(Užs5!I45="PVC-04mm",(Užs5!H45/1000)*Užs5!L45,0)+(IF(Užs5!J45="PVC-04mm",(Užs5!H45/1000)*Užs5!L45,0)))))</f>
        <v>0</v>
      </c>
      <c r="U6" s="92">
        <f>SUM(IF(Užs5!F45="PVC-06mm",(Užs5!E45/1000)*Užs5!L45,0)+(IF(Užs5!G45="PVC-06mm",(Užs5!E45/1000)*Užs5!L45,0)+(IF(Užs5!I45="PVC-06mm",(Užs5!H45/1000)*Užs5!L45,0)+(IF(Užs5!J45="PVC-06mm",(Užs5!H45/1000)*Užs5!L45,0)))))</f>
        <v>0</v>
      </c>
      <c r="V6" s="92">
        <f>SUM(IF(Užs5!F45="PVC-08mm",(Užs5!E45/1000)*Užs5!L45,0)+(IF(Užs5!G45="PVC-08mm",(Užs5!E45/1000)*Užs5!L45,0)+(IF(Užs5!I45="PVC-08mm",(Užs5!H45/1000)*Užs5!L45,0)+(IF(Užs5!J45="PVC-08mm",(Užs5!H45/1000)*Užs5!L45,0)))))</f>
        <v>0</v>
      </c>
      <c r="W6" s="92">
        <f>SUM(IF(Užs5!F45="PVC-1mm",(Užs5!E45/1000)*Užs5!L45,0)+(IF(Užs5!G45="PVC-1mm",(Užs5!E45/1000)*Užs5!L45,0)+(IF(Užs5!I45="PVC-1mm",(Užs5!H45/1000)*Užs5!L45,0)+(IF(Užs5!J45="PVC-1mm",(Užs5!H45/1000)*Užs5!L45,0)))))</f>
        <v>0</v>
      </c>
      <c r="X6" s="92">
        <f>SUM(IF(Užs5!F45="PVC-2mm",(Užs5!E45/1000)*Užs5!L45,0)+(IF(Užs5!G45="PVC-2mm",(Užs5!E45/1000)*Užs5!L45,0)+(IF(Užs5!I45="PVC-2mm",(Užs5!H45/1000)*Užs5!L45,0)+(IF(Užs5!J45="PVC-2mm",(Užs5!H45/1000)*Užs5!L45,0)))))</f>
        <v>0</v>
      </c>
      <c r="Y6" s="92">
        <f>SUM(IF(Užs5!F45="PVC-42/2mm",(Užs5!E45/1000)*Užs5!L45,0)+(IF(Užs5!G45="PVC-42/2mm",(Užs5!E45/1000)*Užs5!L45,0)+(IF(Užs5!I45="PVC-42/2mm",(Užs5!H45/1000)*Užs5!L45,0)+(IF(Užs5!J45="PVC-42/2mm",(Užs5!H45/1000)*Užs5!L45,0)))))</f>
        <v>0</v>
      </c>
      <c r="Z6" s="313">
        <f>SUM(IF(Užs5!F45="BESIULIS-08mm",(Užs5!E45/1000)*Užs5!L45,0)+(IF(Užs5!G45="BESIULIS-08mm",(Užs5!E45/1000)*Užs5!L45,0)+(IF(Užs5!I45="BESIULIS-08mm",(Užs5!H45/1000)*Užs5!L45,0)+(IF(Užs5!J45="BESIULIS-08mm",(Užs5!H45/1000)*Užs5!L45,0)))))</f>
        <v>0</v>
      </c>
      <c r="AA6" s="313">
        <f>SUM(IF(Užs5!F45="BESIULIS-1mm",(Užs5!E45/1000)*Užs5!L45,0)+(IF(Užs5!G45="BESIULIS-1mm",(Užs5!E45/1000)*Užs5!L45,0)+(IF(Užs5!I45="BESIULIS-1mm",(Užs5!H45/1000)*Užs5!L45,0)+(IF(Užs5!J45="BESIULIS-1mm",(Užs5!H45/1000)*Užs5!L45,0)))))</f>
        <v>0</v>
      </c>
      <c r="AB6" s="313">
        <f>SUM(IF(Užs5!F45="BESIULIS-2mm",(Užs5!E45/1000)*Užs5!L45,0)+(IF(Užs5!G45="BESIULIS-2mm",(Užs5!E45/1000)*Užs5!L45,0)+(IF(Užs5!I45="BESIULIS-2mm",(Užs5!H45/1000)*Užs5!L45,0)+(IF(Užs5!J45="BESIULIS-2mm",(Užs5!H45/1000)*Užs5!L45,0)))))</f>
        <v>0</v>
      </c>
      <c r="AC6" s="93">
        <f>SUM(IF(Užs5!F45="KLIEN-PVC-04mm",(Užs5!E45/1000)*Užs5!L45,0)+(IF(Užs5!G45="KLIEN-PVC-04mm",(Užs5!E45/1000)*Užs5!L45,0)+(IF(Užs5!I45="KLIEN-PVC-04mm",(Užs5!H45/1000)*Užs5!L45,0)+(IF(Užs5!J45="KLIEN-PVC-04mm",(Užs5!H45/1000)*Užs5!L45,0)))))</f>
        <v>0</v>
      </c>
      <c r="AD6" s="93">
        <f>SUM(IF(Užs5!F45="KLIEN-PVC-06mm",(Užs5!E45/1000)*Užs5!L45,0)+(IF(Užs5!G45="KLIEN-PVC-06mm",(Užs5!E45/1000)*Užs5!L45,0)+(IF(Užs5!I45="KLIEN-PVC-06mm",(Užs5!H45/1000)*Užs5!L45,0)+(IF(Užs5!J45="KLIEN-PVC-06mm",(Užs5!H45/1000)*Užs5!L45,0)))))</f>
        <v>0</v>
      </c>
      <c r="AE6" s="93">
        <f>SUM(IF(Užs5!F45="KLIEN-PVC-08mm",(Užs5!E45/1000)*Užs5!L45,0)+(IF(Užs5!G45="KLIEN-PVC-08mm",(Užs5!E45/1000)*Užs5!L45,0)+(IF(Užs5!I45="KLIEN-PVC-08mm",(Užs5!H45/1000)*Užs5!L45,0)+(IF(Užs5!J45="KLIEN-PVC-08mm",(Užs5!H45/1000)*Užs5!L45,0)))))</f>
        <v>0</v>
      </c>
      <c r="AF6" s="93">
        <f>SUM(IF(Užs5!F45="KLIEN-PVC-1mm",(Užs5!E45/1000)*Užs5!L45,0)+(IF(Užs5!G45="KLIEN-PVC-1mm",(Užs5!E45/1000)*Užs5!L45,0)+(IF(Užs5!I45="KLIEN-PVC-1mm",(Užs5!H45/1000)*Užs5!L45,0)+(IF(Užs5!J45="KLIEN-PVC-1mm",(Užs5!H45/1000)*Užs5!L45,0)))))</f>
        <v>0</v>
      </c>
      <c r="AG6" s="93">
        <f>SUM(IF(Užs5!F45="KLIEN-PVC-2mm",(Užs5!E45/1000)*Užs5!L45,0)+(IF(Užs5!G45="KLIEN-PVC-2mm",(Užs5!E45/1000)*Užs5!L45,0)+(IF(Užs5!I45="KLIEN-PVC-2mm",(Užs5!H45/1000)*Užs5!L45,0)+(IF(Užs5!J45="KLIEN-PVC-2mm",(Užs5!H45/1000)*Užs5!L45,0)))))</f>
        <v>0</v>
      </c>
      <c r="AH6" s="93">
        <f>SUM(IF(Užs5!F45="KLIEN-PVC-42/2mm",(Užs5!E45/1000)*Užs5!L45,0)+(IF(Užs5!G45="KLIEN-PVC-42/2mm",(Užs5!E45/1000)*Užs5!L45,0)+(IF(Užs5!I45="KLIEN-PVC-42/2mm",(Užs5!H45/1000)*Užs5!L45,0)+(IF(Užs5!J45="KLIEN-PVC-42/2mm",(Užs5!H45/1000)*Užs5!L45,0)))))</f>
        <v>0</v>
      </c>
      <c r="AI6" s="315">
        <f>SUM(IF(Užs5!F45="KLIEN-BESIUL-08mm",(Užs5!E45/1000)*Užs5!L45,0)+(IF(Užs5!G45="KLIEN-BESIUL-08mm",(Užs5!E45/1000)*Užs5!L45,0)+(IF(Užs5!I45="KLIEN-BESIUL-08mm",(Užs5!H45/1000)*Užs5!L45,0)+(IF(Užs5!J45="KLIEN-BESIUL-08mm",(Užs5!H45/1000)*Užs5!L45,0)))))</f>
        <v>0</v>
      </c>
      <c r="AJ6" s="315">
        <f>SUM(IF(Užs5!F45="KLIEN-BESIUL-1mm",(Užs5!E45/1000)*Užs5!L45,0)+(IF(Užs5!G45="KLIEN-BESIUL-1mm",(Užs5!E45/1000)*Užs5!L45,0)+(IF(Užs5!I45="KLIEN-BESIUL-1mm",(Užs5!H45/1000)*Užs5!L45,0)+(IF(Užs5!J45="KLIEN-BESIUL-1mm",(Užs5!H45/1000)*Užs5!L45,0)))))</f>
        <v>0</v>
      </c>
      <c r="AK6" s="315">
        <f>SUM(IF(Užs5!F45="KLIEN-BESIUL-2mm",(Užs5!E45/1000)*Užs5!L45,0)+(IF(Užs5!G45="KLIEN-BESIUL-2mm",(Užs5!E45/1000)*Užs5!L45,0)+(IF(Užs5!I45="KLIEN-BESIUL-2mm",(Užs5!H45/1000)*Užs5!L45,0)+(IF(Užs5!J45="KLIEN-BESIUL-2mm",(Užs5!H45/1000)*Užs5!L45,0)))))</f>
        <v>0</v>
      </c>
      <c r="AL6" s="94">
        <f>SUM(IF(Užs5!F45="NE-PL-PVC-04mm",(Užs5!E45/1000)*Užs5!L45,0)+(IF(Užs5!G45="NE-PL-PVC-04mm",(Užs5!E45/1000)*Užs5!L45,0)+(IF(Užs5!I45="NE-PL-PVC-04mm",(Užs5!H45/1000)*Užs5!L45,0)+(IF(Užs5!J45="NE-PL-PVC-04mm",(Užs5!H45/1000)*Užs5!L45,0)))))</f>
        <v>0</v>
      </c>
      <c r="AM6" s="94">
        <f>SUM(IF(Užs5!F45="NE-PL-PVC-06mm",(Užs5!E45/1000)*Užs5!L45,0)+(IF(Užs5!G45="NE-PL-PVC-06mm",(Užs5!E45/1000)*Užs5!L45,0)+(IF(Užs5!I45="NE-PL-PVC-06mm",(Užs5!H45/1000)*Užs5!L45,0)+(IF(Užs5!J45="NE-PL-PVC-06mm",(Užs5!H45/1000)*Užs5!L45,0)))))</f>
        <v>0</v>
      </c>
      <c r="AN6" s="94">
        <f>SUM(IF(Užs5!F45="NE-PL-PVC-08mm",(Užs5!E45/1000)*Užs5!L45,0)+(IF(Užs5!G45="NE-PL-PVC-08mm",(Užs5!E45/1000)*Užs5!L45,0)+(IF(Užs5!I45="NE-PL-PVC-08mm",(Užs5!H45/1000)*Užs5!L45,0)+(IF(Užs5!J45="NE-PL-PVC-08mm",(Užs5!H45/1000)*Užs5!L45,0)))))</f>
        <v>0</v>
      </c>
      <c r="AO6" s="94">
        <f>SUM(IF(Užs5!F45="NE-PL-PVC-1mm",(Užs5!E45/1000)*Užs5!L45,0)+(IF(Užs5!G45="NE-PL-PVC-1mm",(Užs5!E45/1000)*Užs5!L45,0)+(IF(Užs5!I45="NE-PL-PVC-1mm",(Užs5!H45/1000)*Užs5!L45,0)+(IF(Užs5!J45="NE-PL-PVC-1mm",(Užs5!H45/1000)*Užs5!L45,0)))))</f>
        <v>0</v>
      </c>
      <c r="AP6" s="94">
        <f>SUM(IF(Užs5!F45="NE-PL-PVC-2mm",(Užs5!E45/1000)*Užs5!L45,0)+(IF(Užs5!G45="NE-PL-PVC-2mm",(Užs5!E45/1000)*Užs5!L45,0)+(IF(Užs5!I45="NE-PL-PVC-2mm",(Užs5!H45/1000)*Užs5!L45,0)+(IF(Užs5!J45="NE-PL-PVC-2mm",(Užs5!H45/1000)*Užs5!L45,0)))))</f>
        <v>0</v>
      </c>
      <c r="AQ6" s="94">
        <f>SUM(IF(Užs5!F45="NE-PL-PVC-42/2mm",(Užs5!E45/1000)*Užs5!L45,0)+(IF(Užs5!G45="NE-PL-PVC-42/2mm",(Užs5!E45/1000)*Užs5!L45,0)+(IF(Užs5!I45="NE-PL-PVC-42/2mm",(Užs5!H45/1000)*Užs5!L45,0)+(IF(Užs5!J45="NE-PL-PVC-42/2mm",(Užs5!H45/1000)*Užs5!L45,0)))))</f>
        <v>0</v>
      </c>
      <c r="AR6" s="79"/>
    </row>
    <row r="7" spans="1:44" ht="17.100000000000001" customHeight="1">
      <c r="A7" s="79"/>
      <c r="B7" s="233" t="s">
        <v>50</v>
      </c>
      <c r="C7" s="236" t="s">
        <v>431</v>
      </c>
      <c r="D7" s="79"/>
      <c r="E7" s="79"/>
      <c r="F7" s="79"/>
      <c r="G7" s="79"/>
      <c r="H7" s="79"/>
      <c r="I7" s="79"/>
      <c r="J7" s="79"/>
      <c r="K7" s="87">
        <v>6</v>
      </c>
      <c r="L7" s="88">
        <f>Užs5!L46</f>
        <v>0</v>
      </c>
      <c r="M7" s="89">
        <f>(Užs5!E46/1000)*(Užs5!H46/1000)*Užs5!L46</f>
        <v>0</v>
      </c>
      <c r="N7" s="90">
        <f>SUM(IF(Užs5!F46="MEL",(Užs5!E46/1000)*Užs5!L46,0)+(IF(Užs5!G46="MEL",(Užs5!E46/1000)*Užs5!L46,0)+(IF(Užs5!I46="MEL",(Užs5!H46/1000)*Užs5!L46,0)+(IF(Užs5!J46="MEL",(Užs5!H46/1000)*Užs5!L46,0)))))</f>
        <v>0</v>
      </c>
      <c r="O7" s="91">
        <f>SUM(IF(Užs5!F46="MEL-BALTAS",(Užs5!E46/1000)*Užs5!L46,0)+(IF(Užs5!G46="MEL-BALTAS",(Užs5!E46/1000)*Užs5!L46,0)+(IF(Užs5!I46="MEL-BALTAS",(Užs5!H46/1000)*Užs5!L46,0)+(IF(Užs5!J46="MEL-BALTAS",(Užs5!H46/1000)*Užs5!L46,0)))))</f>
        <v>0</v>
      </c>
      <c r="P7" s="91">
        <f>SUM(IF(Užs5!F46="MEL-PILKAS",(Užs5!E46/1000)*Užs5!L46,0)+(IF(Užs5!G46="MEL-PILKAS",(Užs5!E46/1000)*Užs5!L46,0)+(IF(Užs5!I46="MEL-PILKAS",(Užs5!H46/1000)*Užs5!L46,0)+(IF(Užs5!J46="MEL-PILKAS",(Užs5!H46/1000)*Užs5!L46,0)))))</f>
        <v>0</v>
      </c>
      <c r="Q7" s="91">
        <f>SUM(IF(Užs5!F46="MEL-KLIENTO",(Užs5!E46/1000)*Užs5!L46,0)+(IF(Užs5!G46="MEL-KLIENTO",(Užs5!E46/1000)*Užs5!L46,0)+(IF(Užs5!I46="MEL-KLIENTO",(Užs5!H46/1000)*Užs5!L46,0)+(IF(Užs5!J46="MEL-KLIENTO",(Užs5!H46/1000)*Užs5!L46,0)))))</f>
        <v>0</v>
      </c>
      <c r="R7" s="91">
        <f>SUM(IF(Užs5!F46="MEL-NE-PL",(Užs5!E46/1000)*Užs5!L46,0)+(IF(Užs5!G46="MEL-NE-PL",(Užs5!E46/1000)*Užs5!L46,0)+(IF(Užs5!I46="MEL-NE-PL",(Užs5!H46/1000)*Užs5!L46,0)+(IF(Užs5!J46="MEL-NE-PL",(Užs5!H46/1000)*Užs5!L46,0)))))</f>
        <v>0</v>
      </c>
      <c r="S7" s="91">
        <f>SUM(IF(Užs5!F46="MEL-40mm",(Užs5!E46/1000)*Užs5!L46,0)+(IF(Užs5!G46="MEL-40mm",(Užs5!E46/1000)*Užs5!L46,0)+(IF(Užs5!I46="MEL-40mm",(Užs5!H46/1000)*Užs5!L46,0)+(IF(Užs5!J46="MEL-40mm",(Užs5!H46/1000)*Užs5!L46,0)))))</f>
        <v>0</v>
      </c>
      <c r="T7" s="92">
        <f>SUM(IF(Užs5!F46="PVC-04mm",(Užs5!E46/1000)*Užs5!L46,0)+(IF(Užs5!G46="PVC-04mm",(Užs5!E46/1000)*Užs5!L46,0)+(IF(Užs5!I46="PVC-04mm",(Užs5!H46/1000)*Užs5!L46,0)+(IF(Užs5!J46="PVC-04mm",(Užs5!H46/1000)*Užs5!L46,0)))))</f>
        <v>0</v>
      </c>
      <c r="U7" s="92">
        <f>SUM(IF(Užs5!F46="PVC-06mm",(Užs5!E46/1000)*Užs5!L46,0)+(IF(Užs5!G46="PVC-06mm",(Užs5!E46/1000)*Užs5!L46,0)+(IF(Užs5!I46="PVC-06mm",(Užs5!H46/1000)*Užs5!L46,0)+(IF(Užs5!J46="PVC-06mm",(Užs5!H46/1000)*Užs5!L46,0)))))</f>
        <v>0</v>
      </c>
      <c r="V7" s="92">
        <f>SUM(IF(Užs5!F46="PVC-08mm",(Užs5!E46/1000)*Užs5!L46,0)+(IF(Užs5!G46="PVC-08mm",(Užs5!E46/1000)*Užs5!L46,0)+(IF(Užs5!I46="PVC-08mm",(Užs5!H46/1000)*Užs5!L46,0)+(IF(Užs5!J46="PVC-08mm",(Užs5!H46/1000)*Užs5!L46,0)))))</f>
        <v>0</v>
      </c>
      <c r="W7" s="92">
        <f>SUM(IF(Užs5!F46="PVC-1mm",(Užs5!E46/1000)*Užs5!L46,0)+(IF(Užs5!G46="PVC-1mm",(Užs5!E46/1000)*Užs5!L46,0)+(IF(Užs5!I46="PVC-1mm",(Užs5!H46/1000)*Užs5!L46,0)+(IF(Užs5!J46="PVC-1mm",(Užs5!H46/1000)*Užs5!L46,0)))))</f>
        <v>0</v>
      </c>
      <c r="X7" s="92">
        <f>SUM(IF(Užs5!F46="PVC-2mm",(Užs5!E46/1000)*Užs5!L46,0)+(IF(Užs5!G46="PVC-2mm",(Užs5!E46/1000)*Užs5!L46,0)+(IF(Užs5!I46="PVC-2mm",(Užs5!H46/1000)*Užs5!L46,0)+(IF(Užs5!J46="PVC-2mm",(Užs5!H46/1000)*Užs5!L46,0)))))</f>
        <v>0</v>
      </c>
      <c r="Y7" s="92">
        <f>SUM(IF(Užs5!F46="PVC-42/2mm",(Užs5!E46/1000)*Užs5!L46,0)+(IF(Užs5!G46="PVC-42/2mm",(Užs5!E46/1000)*Užs5!L46,0)+(IF(Užs5!I46="PVC-42/2mm",(Užs5!H46/1000)*Užs5!L46,0)+(IF(Užs5!J46="PVC-42/2mm",(Užs5!H46/1000)*Užs5!L46,0)))))</f>
        <v>0</v>
      </c>
      <c r="Z7" s="313">
        <f>SUM(IF(Užs5!F46="BESIULIS-08mm",(Užs5!E46/1000)*Užs5!L46,0)+(IF(Užs5!G46="BESIULIS-08mm",(Užs5!E46/1000)*Užs5!L46,0)+(IF(Užs5!I46="BESIULIS-08mm",(Užs5!H46/1000)*Užs5!L46,0)+(IF(Užs5!J46="BESIULIS-08mm",(Užs5!H46/1000)*Užs5!L46,0)))))</f>
        <v>0</v>
      </c>
      <c r="AA7" s="313">
        <f>SUM(IF(Užs5!F46="BESIULIS-1mm",(Užs5!E46/1000)*Užs5!L46,0)+(IF(Užs5!G46="BESIULIS-1mm",(Užs5!E46/1000)*Užs5!L46,0)+(IF(Užs5!I46="BESIULIS-1mm",(Užs5!H46/1000)*Užs5!L46,0)+(IF(Užs5!J46="BESIULIS-1mm",(Užs5!H46/1000)*Užs5!L46,0)))))</f>
        <v>0</v>
      </c>
      <c r="AB7" s="313">
        <f>SUM(IF(Užs5!F46="BESIULIS-2mm",(Užs5!E46/1000)*Užs5!L46,0)+(IF(Užs5!G46="BESIULIS-2mm",(Užs5!E46/1000)*Užs5!L46,0)+(IF(Užs5!I46="BESIULIS-2mm",(Užs5!H46/1000)*Užs5!L46,0)+(IF(Užs5!J46="BESIULIS-2mm",(Užs5!H46/1000)*Užs5!L46,0)))))</f>
        <v>0</v>
      </c>
      <c r="AC7" s="93">
        <f>SUM(IF(Užs5!F46="KLIEN-PVC-04mm",(Užs5!E46/1000)*Užs5!L46,0)+(IF(Užs5!G46="KLIEN-PVC-04mm",(Užs5!E46/1000)*Užs5!L46,0)+(IF(Užs5!I46="KLIEN-PVC-04mm",(Užs5!H46/1000)*Užs5!L46,0)+(IF(Užs5!J46="KLIEN-PVC-04mm",(Užs5!H46/1000)*Užs5!L46,0)))))</f>
        <v>0</v>
      </c>
      <c r="AD7" s="93">
        <f>SUM(IF(Užs5!F46="KLIEN-PVC-06mm",(Užs5!E46/1000)*Užs5!L46,0)+(IF(Užs5!G46="KLIEN-PVC-06mm",(Užs5!E46/1000)*Užs5!L46,0)+(IF(Užs5!I46="KLIEN-PVC-06mm",(Užs5!H46/1000)*Užs5!L46,0)+(IF(Užs5!J46="KLIEN-PVC-06mm",(Užs5!H46/1000)*Užs5!L46,0)))))</f>
        <v>0</v>
      </c>
      <c r="AE7" s="93">
        <f>SUM(IF(Užs5!F46="KLIEN-PVC-08mm",(Užs5!E46/1000)*Užs5!L46,0)+(IF(Užs5!G46="KLIEN-PVC-08mm",(Užs5!E46/1000)*Užs5!L46,0)+(IF(Užs5!I46="KLIEN-PVC-08mm",(Užs5!H46/1000)*Užs5!L46,0)+(IF(Užs5!J46="KLIEN-PVC-08mm",(Užs5!H46/1000)*Užs5!L46,0)))))</f>
        <v>0</v>
      </c>
      <c r="AF7" s="93">
        <f>SUM(IF(Užs5!F46="KLIEN-PVC-1mm",(Užs5!E46/1000)*Užs5!L46,0)+(IF(Užs5!G46="KLIEN-PVC-1mm",(Užs5!E46/1000)*Užs5!L46,0)+(IF(Užs5!I46="KLIEN-PVC-1mm",(Užs5!H46/1000)*Užs5!L46,0)+(IF(Užs5!J46="KLIEN-PVC-1mm",(Užs5!H46/1000)*Užs5!L46,0)))))</f>
        <v>0</v>
      </c>
      <c r="AG7" s="93">
        <f>SUM(IF(Užs5!F46="KLIEN-PVC-2mm",(Užs5!E46/1000)*Užs5!L46,0)+(IF(Užs5!G46="KLIEN-PVC-2mm",(Užs5!E46/1000)*Užs5!L46,0)+(IF(Užs5!I46="KLIEN-PVC-2mm",(Užs5!H46/1000)*Užs5!L46,0)+(IF(Užs5!J46="KLIEN-PVC-2mm",(Užs5!H46/1000)*Užs5!L46,0)))))</f>
        <v>0</v>
      </c>
      <c r="AH7" s="93">
        <f>SUM(IF(Užs5!F46="KLIEN-PVC-42/2mm",(Užs5!E46/1000)*Užs5!L46,0)+(IF(Užs5!G46="KLIEN-PVC-42/2mm",(Užs5!E46/1000)*Užs5!L46,0)+(IF(Užs5!I46="KLIEN-PVC-42/2mm",(Užs5!H46/1000)*Užs5!L46,0)+(IF(Užs5!J46="KLIEN-PVC-42/2mm",(Užs5!H46/1000)*Užs5!L46,0)))))</f>
        <v>0</v>
      </c>
      <c r="AI7" s="315">
        <f>SUM(IF(Užs5!F46="KLIEN-BESIUL-08mm",(Užs5!E46/1000)*Užs5!L46,0)+(IF(Užs5!G46="KLIEN-BESIUL-08mm",(Užs5!E46/1000)*Užs5!L46,0)+(IF(Užs5!I46="KLIEN-BESIUL-08mm",(Užs5!H46/1000)*Užs5!L46,0)+(IF(Užs5!J46="KLIEN-BESIUL-08mm",(Užs5!H46/1000)*Užs5!L46,0)))))</f>
        <v>0</v>
      </c>
      <c r="AJ7" s="315">
        <f>SUM(IF(Užs5!F46="KLIEN-BESIUL-1mm",(Užs5!E46/1000)*Užs5!L46,0)+(IF(Užs5!G46="KLIEN-BESIUL-1mm",(Užs5!E46/1000)*Užs5!L46,0)+(IF(Užs5!I46="KLIEN-BESIUL-1mm",(Užs5!H46/1000)*Užs5!L46,0)+(IF(Užs5!J46="KLIEN-BESIUL-1mm",(Užs5!H46/1000)*Užs5!L46,0)))))</f>
        <v>0</v>
      </c>
      <c r="AK7" s="315">
        <f>SUM(IF(Užs5!F46="KLIEN-BESIUL-2mm",(Užs5!E46/1000)*Užs5!L46,0)+(IF(Užs5!G46="KLIEN-BESIUL-2mm",(Užs5!E46/1000)*Užs5!L46,0)+(IF(Užs5!I46="KLIEN-BESIUL-2mm",(Užs5!H46/1000)*Užs5!L46,0)+(IF(Užs5!J46="KLIEN-BESIUL-2mm",(Užs5!H46/1000)*Užs5!L46,0)))))</f>
        <v>0</v>
      </c>
      <c r="AL7" s="94">
        <f>SUM(IF(Užs5!F46="NE-PL-PVC-04mm",(Užs5!E46/1000)*Užs5!L46,0)+(IF(Užs5!G46="NE-PL-PVC-04mm",(Užs5!E46/1000)*Užs5!L46,0)+(IF(Užs5!I46="NE-PL-PVC-04mm",(Užs5!H46/1000)*Užs5!L46,0)+(IF(Užs5!J46="NE-PL-PVC-04mm",(Užs5!H46/1000)*Užs5!L46,0)))))</f>
        <v>0</v>
      </c>
      <c r="AM7" s="94">
        <f>SUM(IF(Užs5!F46="NE-PL-PVC-06mm",(Užs5!E46/1000)*Užs5!L46,0)+(IF(Užs5!G46="NE-PL-PVC-06mm",(Užs5!E46/1000)*Užs5!L46,0)+(IF(Užs5!I46="NE-PL-PVC-06mm",(Užs5!H46/1000)*Užs5!L46,0)+(IF(Užs5!J46="NE-PL-PVC-06mm",(Užs5!H46/1000)*Užs5!L46,0)))))</f>
        <v>0</v>
      </c>
      <c r="AN7" s="94">
        <f>SUM(IF(Užs5!F46="NE-PL-PVC-08mm",(Užs5!E46/1000)*Užs5!L46,0)+(IF(Užs5!G46="NE-PL-PVC-08mm",(Užs5!E46/1000)*Užs5!L46,0)+(IF(Užs5!I46="NE-PL-PVC-08mm",(Užs5!H46/1000)*Užs5!L46,0)+(IF(Užs5!J46="NE-PL-PVC-08mm",(Užs5!H46/1000)*Užs5!L46,0)))))</f>
        <v>0</v>
      </c>
      <c r="AO7" s="94">
        <f>SUM(IF(Užs5!F46="NE-PL-PVC-1mm",(Užs5!E46/1000)*Užs5!L46,0)+(IF(Užs5!G46="NE-PL-PVC-1mm",(Užs5!E46/1000)*Užs5!L46,0)+(IF(Užs5!I46="NE-PL-PVC-1mm",(Užs5!H46/1000)*Užs5!L46,0)+(IF(Užs5!J46="NE-PL-PVC-1mm",(Užs5!H46/1000)*Užs5!L46,0)))))</f>
        <v>0</v>
      </c>
      <c r="AP7" s="94">
        <f>SUM(IF(Užs5!F46="NE-PL-PVC-2mm",(Užs5!E46/1000)*Užs5!L46,0)+(IF(Užs5!G46="NE-PL-PVC-2mm",(Užs5!E46/1000)*Užs5!L46,0)+(IF(Užs5!I46="NE-PL-PVC-2mm",(Užs5!H46/1000)*Užs5!L46,0)+(IF(Užs5!J46="NE-PL-PVC-2mm",(Užs5!H46/1000)*Užs5!L46,0)))))</f>
        <v>0</v>
      </c>
      <c r="AQ7" s="94">
        <f>SUM(IF(Užs5!F46="NE-PL-PVC-42/2mm",(Užs5!E46/1000)*Užs5!L46,0)+(IF(Užs5!G46="NE-PL-PVC-42/2mm",(Užs5!E46/1000)*Užs5!L46,0)+(IF(Užs5!I46="NE-PL-PVC-42/2mm",(Užs5!H46/1000)*Užs5!L46,0)+(IF(Užs5!J46="NE-PL-PVC-42/2mm",(Užs5!H46/1000)*Užs5!L46,0)))))</f>
        <v>0</v>
      </c>
      <c r="AR7" s="79"/>
    </row>
    <row r="8" spans="1:44" ht="17.100000000000001" customHeight="1">
      <c r="A8" s="79"/>
      <c r="B8" s="233" t="s">
        <v>726</v>
      </c>
      <c r="C8" s="236" t="s">
        <v>729</v>
      </c>
      <c r="D8" s="79"/>
      <c r="E8" s="79"/>
      <c r="F8" s="79"/>
      <c r="G8" s="79"/>
      <c r="H8" s="79"/>
      <c r="I8" s="79"/>
      <c r="J8" s="79"/>
      <c r="K8" s="87">
        <v>7</v>
      </c>
      <c r="L8" s="88">
        <f>Užs5!L47</f>
        <v>0</v>
      </c>
      <c r="M8" s="89">
        <f>(Užs5!E47/1000)*(Užs5!H47/1000)*Užs5!L47</f>
        <v>0</v>
      </c>
      <c r="N8" s="90">
        <f>SUM(IF(Užs5!F47="MEL",(Užs5!E47/1000)*Užs5!L47,0)+(IF(Užs5!G47="MEL",(Užs5!E47/1000)*Užs5!L47,0)+(IF(Užs5!I47="MEL",(Užs5!H47/1000)*Užs5!L47,0)+(IF(Užs5!J47="MEL",(Užs5!H47/1000)*Užs5!L47,0)))))</f>
        <v>0</v>
      </c>
      <c r="O8" s="91">
        <f>SUM(IF(Užs5!F47="MEL-BALTAS",(Užs5!E47/1000)*Užs5!L47,0)+(IF(Užs5!G47="MEL-BALTAS",(Užs5!E47/1000)*Užs5!L47,0)+(IF(Užs5!I47="MEL-BALTAS",(Užs5!H47/1000)*Užs5!L47,0)+(IF(Užs5!J47="MEL-BALTAS",(Užs5!H47/1000)*Užs5!L47,0)))))</f>
        <v>0</v>
      </c>
      <c r="P8" s="91">
        <f>SUM(IF(Užs5!F47="MEL-PILKAS",(Užs5!E47/1000)*Užs5!L47,0)+(IF(Užs5!G47="MEL-PILKAS",(Užs5!E47/1000)*Užs5!L47,0)+(IF(Užs5!I47="MEL-PILKAS",(Užs5!H47/1000)*Užs5!L47,0)+(IF(Užs5!J47="MEL-PILKAS",(Užs5!H47/1000)*Užs5!L47,0)))))</f>
        <v>0</v>
      </c>
      <c r="Q8" s="91">
        <f>SUM(IF(Užs5!F47="MEL-KLIENTO",(Užs5!E47/1000)*Užs5!L47,0)+(IF(Užs5!G47="MEL-KLIENTO",(Užs5!E47/1000)*Užs5!L47,0)+(IF(Užs5!I47="MEL-KLIENTO",(Užs5!H47/1000)*Užs5!L47,0)+(IF(Užs5!J47="MEL-KLIENTO",(Užs5!H47/1000)*Užs5!L47,0)))))</f>
        <v>0</v>
      </c>
      <c r="R8" s="91">
        <f>SUM(IF(Užs5!F47="MEL-NE-PL",(Užs5!E47/1000)*Užs5!L47,0)+(IF(Užs5!G47="MEL-NE-PL",(Užs5!E47/1000)*Užs5!L47,0)+(IF(Užs5!I47="MEL-NE-PL",(Užs5!H47/1000)*Užs5!L47,0)+(IF(Užs5!J47="MEL-NE-PL",(Užs5!H47/1000)*Užs5!L47,0)))))</f>
        <v>0</v>
      </c>
      <c r="S8" s="91">
        <f>SUM(IF(Užs5!F47="MEL-40mm",(Užs5!E47/1000)*Užs5!L47,0)+(IF(Užs5!G47="MEL-40mm",(Užs5!E47/1000)*Užs5!L47,0)+(IF(Užs5!I47="MEL-40mm",(Užs5!H47/1000)*Užs5!L47,0)+(IF(Užs5!J47="MEL-40mm",(Užs5!H47/1000)*Užs5!L47,0)))))</f>
        <v>0</v>
      </c>
      <c r="T8" s="92">
        <f>SUM(IF(Užs5!F47="PVC-04mm",(Užs5!E47/1000)*Užs5!L47,0)+(IF(Užs5!G47="PVC-04mm",(Užs5!E47/1000)*Užs5!L47,0)+(IF(Užs5!I47="PVC-04mm",(Užs5!H47/1000)*Užs5!L47,0)+(IF(Užs5!J47="PVC-04mm",(Užs5!H47/1000)*Užs5!L47,0)))))</f>
        <v>0</v>
      </c>
      <c r="U8" s="92">
        <f>SUM(IF(Užs5!F47="PVC-06mm",(Užs5!E47/1000)*Užs5!L47,0)+(IF(Užs5!G47="PVC-06mm",(Užs5!E47/1000)*Užs5!L47,0)+(IF(Užs5!I47="PVC-06mm",(Užs5!H47/1000)*Užs5!L47,0)+(IF(Užs5!J47="PVC-06mm",(Užs5!H47/1000)*Užs5!L47,0)))))</f>
        <v>0</v>
      </c>
      <c r="V8" s="92">
        <f>SUM(IF(Užs5!F47="PVC-08mm",(Užs5!E47/1000)*Užs5!L47,0)+(IF(Užs5!G47="PVC-08mm",(Užs5!E47/1000)*Užs5!L47,0)+(IF(Užs5!I47="PVC-08mm",(Užs5!H47/1000)*Užs5!L47,0)+(IF(Užs5!J47="PVC-08mm",(Užs5!H47/1000)*Užs5!L47,0)))))</f>
        <v>0</v>
      </c>
      <c r="W8" s="92">
        <f>SUM(IF(Užs5!F47="PVC-1mm",(Užs5!E47/1000)*Užs5!L47,0)+(IF(Užs5!G47="PVC-1mm",(Užs5!E47/1000)*Užs5!L47,0)+(IF(Užs5!I47="PVC-1mm",(Užs5!H47/1000)*Užs5!L47,0)+(IF(Užs5!J47="PVC-1mm",(Užs5!H47/1000)*Užs5!L47,0)))))</f>
        <v>0</v>
      </c>
      <c r="X8" s="92">
        <f>SUM(IF(Užs5!F47="PVC-2mm",(Užs5!E47/1000)*Užs5!L47,0)+(IF(Užs5!G47="PVC-2mm",(Užs5!E47/1000)*Užs5!L47,0)+(IF(Užs5!I47="PVC-2mm",(Užs5!H47/1000)*Užs5!L47,0)+(IF(Užs5!J47="PVC-2mm",(Užs5!H47/1000)*Užs5!L47,0)))))</f>
        <v>0</v>
      </c>
      <c r="Y8" s="92">
        <f>SUM(IF(Užs5!F47="PVC-42/2mm",(Užs5!E47/1000)*Užs5!L47,0)+(IF(Užs5!G47="PVC-42/2mm",(Užs5!E47/1000)*Užs5!L47,0)+(IF(Užs5!I47="PVC-42/2mm",(Užs5!H47/1000)*Užs5!L47,0)+(IF(Užs5!J47="PVC-42/2mm",(Užs5!H47/1000)*Užs5!L47,0)))))</f>
        <v>0</v>
      </c>
      <c r="Z8" s="313">
        <f>SUM(IF(Užs5!F47="BESIULIS-08mm",(Užs5!E47/1000)*Užs5!L47,0)+(IF(Užs5!G47="BESIULIS-08mm",(Užs5!E47/1000)*Užs5!L47,0)+(IF(Užs5!I47="BESIULIS-08mm",(Užs5!H47/1000)*Užs5!L47,0)+(IF(Užs5!J47="BESIULIS-08mm",(Užs5!H47/1000)*Užs5!L47,0)))))</f>
        <v>0</v>
      </c>
      <c r="AA8" s="313">
        <f>SUM(IF(Užs5!F47="BESIULIS-1mm",(Užs5!E47/1000)*Užs5!L47,0)+(IF(Užs5!G47="BESIULIS-1mm",(Užs5!E47/1000)*Užs5!L47,0)+(IF(Užs5!I47="BESIULIS-1mm",(Užs5!H47/1000)*Užs5!L47,0)+(IF(Užs5!J47="BESIULIS-1mm",(Užs5!H47/1000)*Užs5!L47,0)))))</f>
        <v>0</v>
      </c>
      <c r="AB8" s="313">
        <f>SUM(IF(Užs5!F47="BESIULIS-2mm",(Užs5!E47/1000)*Užs5!L47,0)+(IF(Užs5!G47="BESIULIS-2mm",(Užs5!E47/1000)*Užs5!L47,0)+(IF(Užs5!I47="BESIULIS-2mm",(Užs5!H47/1000)*Užs5!L47,0)+(IF(Užs5!J47="BESIULIS-2mm",(Užs5!H47/1000)*Užs5!L47,0)))))</f>
        <v>0</v>
      </c>
      <c r="AC8" s="93">
        <f>SUM(IF(Užs5!F47="KLIEN-PVC-04mm",(Užs5!E47/1000)*Užs5!L47,0)+(IF(Užs5!G47="KLIEN-PVC-04mm",(Užs5!E47/1000)*Užs5!L47,0)+(IF(Užs5!I47="KLIEN-PVC-04mm",(Užs5!H47/1000)*Užs5!L47,0)+(IF(Užs5!J47="KLIEN-PVC-04mm",(Užs5!H47/1000)*Užs5!L47,0)))))</f>
        <v>0</v>
      </c>
      <c r="AD8" s="93">
        <f>SUM(IF(Užs5!F47="KLIEN-PVC-06mm",(Užs5!E47/1000)*Užs5!L47,0)+(IF(Užs5!G47="KLIEN-PVC-06mm",(Užs5!E47/1000)*Užs5!L47,0)+(IF(Užs5!I47="KLIEN-PVC-06mm",(Užs5!H47/1000)*Užs5!L47,0)+(IF(Užs5!J47="KLIEN-PVC-06mm",(Užs5!H47/1000)*Užs5!L47,0)))))</f>
        <v>0</v>
      </c>
      <c r="AE8" s="93">
        <f>SUM(IF(Užs5!F47="KLIEN-PVC-08mm",(Užs5!E47/1000)*Užs5!L47,0)+(IF(Užs5!G47="KLIEN-PVC-08mm",(Užs5!E47/1000)*Užs5!L47,0)+(IF(Užs5!I47="KLIEN-PVC-08mm",(Užs5!H47/1000)*Užs5!L47,0)+(IF(Užs5!J47="KLIEN-PVC-08mm",(Užs5!H47/1000)*Užs5!L47,0)))))</f>
        <v>0</v>
      </c>
      <c r="AF8" s="93">
        <f>SUM(IF(Užs5!F47="KLIEN-PVC-1mm",(Užs5!E47/1000)*Užs5!L47,0)+(IF(Užs5!G47="KLIEN-PVC-1mm",(Užs5!E47/1000)*Užs5!L47,0)+(IF(Užs5!I47="KLIEN-PVC-1mm",(Užs5!H47/1000)*Užs5!L47,0)+(IF(Užs5!J47="KLIEN-PVC-1mm",(Užs5!H47/1000)*Užs5!L47,0)))))</f>
        <v>0</v>
      </c>
      <c r="AG8" s="93">
        <f>SUM(IF(Užs5!F47="KLIEN-PVC-2mm",(Užs5!E47/1000)*Užs5!L47,0)+(IF(Užs5!G47="KLIEN-PVC-2mm",(Užs5!E47/1000)*Užs5!L47,0)+(IF(Užs5!I47="KLIEN-PVC-2mm",(Užs5!H47/1000)*Užs5!L47,0)+(IF(Užs5!J47="KLIEN-PVC-2mm",(Užs5!H47/1000)*Užs5!L47,0)))))</f>
        <v>0</v>
      </c>
      <c r="AH8" s="93">
        <f>SUM(IF(Užs5!F47="KLIEN-PVC-42/2mm",(Užs5!E47/1000)*Užs5!L47,0)+(IF(Užs5!G47="KLIEN-PVC-42/2mm",(Užs5!E47/1000)*Užs5!L47,0)+(IF(Užs5!I47="KLIEN-PVC-42/2mm",(Užs5!H47/1000)*Užs5!L47,0)+(IF(Užs5!J47="KLIEN-PVC-42/2mm",(Užs5!H47/1000)*Užs5!L47,0)))))</f>
        <v>0</v>
      </c>
      <c r="AI8" s="315">
        <f>SUM(IF(Užs5!F47="KLIEN-BESIUL-08mm",(Užs5!E47/1000)*Užs5!L47,0)+(IF(Užs5!G47="KLIEN-BESIUL-08mm",(Užs5!E47/1000)*Užs5!L47,0)+(IF(Užs5!I47="KLIEN-BESIUL-08mm",(Užs5!H47/1000)*Užs5!L47,0)+(IF(Užs5!J47="KLIEN-BESIUL-08mm",(Užs5!H47/1000)*Užs5!L47,0)))))</f>
        <v>0</v>
      </c>
      <c r="AJ8" s="315">
        <f>SUM(IF(Užs5!F47="KLIEN-BESIUL-1mm",(Užs5!E47/1000)*Užs5!L47,0)+(IF(Užs5!G47="KLIEN-BESIUL-1mm",(Užs5!E47/1000)*Užs5!L47,0)+(IF(Užs5!I47="KLIEN-BESIUL-1mm",(Užs5!H47/1000)*Užs5!L47,0)+(IF(Užs5!J47="KLIEN-BESIUL-1mm",(Užs5!H47/1000)*Užs5!L47,0)))))</f>
        <v>0</v>
      </c>
      <c r="AK8" s="315">
        <f>SUM(IF(Užs5!F47="KLIEN-BESIUL-2mm",(Užs5!E47/1000)*Užs5!L47,0)+(IF(Užs5!G47="KLIEN-BESIUL-2mm",(Užs5!E47/1000)*Užs5!L47,0)+(IF(Užs5!I47="KLIEN-BESIUL-2mm",(Užs5!H47/1000)*Užs5!L47,0)+(IF(Užs5!J47="KLIEN-BESIUL-2mm",(Užs5!H47/1000)*Užs5!L47,0)))))</f>
        <v>0</v>
      </c>
      <c r="AL8" s="94">
        <f>SUM(IF(Užs5!F47="NE-PL-PVC-04mm",(Užs5!E47/1000)*Užs5!L47,0)+(IF(Užs5!G47="NE-PL-PVC-04mm",(Užs5!E47/1000)*Užs5!L47,0)+(IF(Užs5!I47="NE-PL-PVC-04mm",(Užs5!H47/1000)*Užs5!L47,0)+(IF(Užs5!J47="NE-PL-PVC-04mm",(Užs5!H47/1000)*Užs5!L47,0)))))</f>
        <v>0</v>
      </c>
      <c r="AM8" s="94">
        <f>SUM(IF(Užs5!F47="NE-PL-PVC-06mm",(Užs5!E47/1000)*Užs5!L47,0)+(IF(Užs5!G47="NE-PL-PVC-06mm",(Užs5!E47/1000)*Užs5!L47,0)+(IF(Užs5!I47="NE-PL-PVC-06mm",(Užs5!H47/1000)*Užs5!L47,0)+(IF(Užs5!J47="NE-PL-PVC-06mm",(Užs5!H47/1000)*Užs5!L47,0)))))</f>
        <v>0</v>
      </c>
      <c r="AN8" s="94">
        <f>SUM(IF(Užs5!F47="NE-PL-PVC-08mm",(Užs5!E47/1000)*Užs5!L47,0)+(IF(Užs5!G47="NE-PL-PVC-08mm",(Užs5!E47/1000)*Užs5!L47,0)+(IF(Užs5!I47="NE-PL-PVC-08mm",(Užs5!H47/1000)*Užs5!L47,0)+(IF(Užs5!J47="NE-PL-PVC-08mm",(Užs5!H47/1000)*Užs5!L47,0)))))</f>
        <v>0</v>
      </c>
      <c r="AO8" s="94">
        <f>SUM(IF(Užs5!F47="NE-PL-PVC-1mm",(Užs5!E47/1000)*Užs5!L47,0)+(IF(Užs5!G47="NE-PL-PVC-1mm",(Užs5!E47/1000)*Užs5!L47,0)+(IF(Užs5!I47="NE-PL-PVC-1mm",(Užs5!H47/1000)*Užs5!L47,0)+(IF(Užs5!J47="NE-PL-PVC-1mm",(Užs5!H47/1000)*Užs5!L47,0)))))</f>
        <v>0</v>
      </c>
      <c r="AP8" s="94">
        <f>SUM(IF(Užs5!F47="NE-PL-PVC-2mm",(Užs5!E47/1000)*Užs5!L47,0)+(IF(Užs5!G47="NE-PL-PVC-2mm",(Užs5!E47/1000)*Užs5!L47,0)+(IF(Užs5!I47="NE-PL-PVC-2mm",(Užs5!H47/1000)*Užs5!L47,0)+(IF(Užs5!J47="NE-PL-PVC-2mm",(Užs5!H47/1000)*Užs5!L47,0)))))</f>
        <v>0</v>
      </c>
      <c r="AQ8" s="94">
        <f>SUM(IF(Užs5!F47="NE-PL-PVC-42/2mm",(Užs5!E47/1000)*Užs5!L47,0)+(IF(Užs5!G47="NE-PL-PVC-42/2mm",(Užs5!E47/1000)*Užs5!L47,0)+(IF(Užs5!I47="NE-PL-PVC-42/2mm",(Užs5!H47/1000)*Užs5!L47,0)+(IF(Užs5!J47="NE-PL-PVC-42/2mm",(Užs5!H47/1000)*Užs5!L47,0)))))</f>
        <v>0</v>
      </c>
      <c r="AR8" s="79"/>
    </row>
    <row r="9" spans="1:44" ht="17.100000000000001" customHeight="1">
      <c r="A9" s="79"/>
      <c r="B9" s="233" t="s">
        <v>727</v>
      </c>
      <c r="C9" s="236" t="s">
        <v>730</v>
      </c>
      <c r="D9" s="79"/>
      <c r="E9" s="79"/>
      <c r="F9" s="79"/>
      <c r="G9" s="79"/>
      <c r="H9" s="79"/>
      <c r="I9" s="79"/>
      <c r="J9" s="79"/>
      <c r="K9" s="87">
        <v>8</v>
      </c>
      <c r="L9" s="88">
        <f>Užs5!L48</f>
        <v>0</v>
      </c>
      <c r="M9" s="89">
        <f>(Užs5!E48/1000)*(Užs5!H48/1000)*Užs5!L48</f>
        <v>0</v>
      </c>
      <c r="N9" s="90">
        <f>SUM(IF(Užs5!F48="MEL",(Užs5!E48/1000)*Užs5!L48,0)+(IF(Užs5!G48="MEL",(Užs5!E48/1000)*Užs5!L48,0)+(IF(Užs5!I48="MEL",(Užs5!H48/1000)*Užs5!L48,0)+(IF(Užs5!J48="MEL",(Užs5!H48/1000)*Užs5!L48,0)))))</f>
        <v>0</v>
      </c>
      <c r="O9" s="91">
        <f>SUM(IF(Užs5!F48="MEL-BALTAS",(Užs5!E48/1000)*Užs5!L48,0)+(IF(Užs5!G48="MEL-BALTAS",(Užs5!E48/1000)*Užs5!L48,0)+(IF(Užs5!I48="MEL-BALTAS",(Užs5!H48/1000)*Užs5!L48,0)+(IF(Užs5!J48="MEL-BALTAS",(Užs5!H48/1000)*Užs5!L48,0)))))</f>
        <v>0</v>
      </c>
      <c r="P9" s="91">
        <f>SUM(IF(Užs5!F48="MEL-PILKAS",(Užs5!E48/1000)*Užs5!L48,0)+(IF(Užs5!G48="MEL-PILKAS",(Užs5!E48/1000)*Užs5!L48,0)+(IF(Užs5!I48="MEL-PILKAS",(Užs5!H48/1000)*Užs5!L48,0)+(IF(Užs5!J48="MEL-PILKAS",(Užs5!H48/1000)*Užs5!L48,0)))))</f>
        <v>0</v>
      </c>
      <c r="Q9" s="91">
        <f>SUM(IF(Užs5!F48="MEL-KLIENTO",(Užs5!E48/1000)*Užs5!L48,0)+(IF(Užs5!G48="MEL-KLIENTO",(Užs5!E48/1000)*Užs5!L48,0)+(IF(Užs5!I48="MEL-KLIENTO",(Užs5!H48/1000)*Užs5!L48,0)+(IF(Užs5!J48="MEL-KLIENTO",(Užs5!H48/1000)*Užs5!L48,0)))))</f>
        <v>0</v>
      </c>
      <c r="R9" s="91">
        <f>SUM(IF(Užs5!F48="MEL-NE-PL",(Užs5!E48/1000)*Užs5!L48,0)+(IF(Užs5!G48="MEL-NE-PL",(Užs5!E48/1000)*Užs5!L48,0)+(IF(Užs5!I48="MEL-NE-PL",(Užs5!H48/1000)*Užs5!L48,0)+(IF(Užs5!J48="MEL-NE-PL",(Užs5!H48/1000)*Užs5!L48,0)))))</f>
        <v>0</v>
      </c>
      <c r="S9" s="91">
        <f>SUM(IF(Užs5!F48="MEL-40mm",(Užs5!E48/1000)*Užs5!L48,0)+(IF(Užs5!G48="MEL-40mm",(Užs5!E48/1000)*Užs5!L48,0)+(IF(Užs5!I48="MEL-40mm",(Užs5!H48/1000)*Užs5!L48,0)+(IF(Užs5!J48="MEL-40mm",(Užs5!H48/1000)*Užs5!L48,0)))))</f>
        <v>0</v>
      </c>
      <c r="T9" s="92">
        <f>SUM(IF(Užs5!F48="PVC-04mm",(Užs5!E48/1000)*Užs5!L48,0)+(IF(Užs5!G48="PVC-04mm",(Užs5!E48/1000)*Užs5!L48,0)+(IF(Užs5!I48="PVC-04mm",(Užs5!H48/1000)*Užs5!L48,0)+(IF(Užs5!J48="PVC-04mm",(Užs5!H48/1000)*Užs5!L48,0)))))</f>
        <v>0</v>
      </c>
      <c r="U9" s="92">
        <f>SUM(IF(Užs5!F48="PVC-06mm",(Užs5!E48/1000)*Užs5!L48,0)+(IF(Užs5!G48="PVC-06mm",(Užs5!E48/1000)*Užs5!L48,0)+(IF(Užs5!I48="PVC-06mm",(Užs5!H48/1000)*Užs5!L48,0)+(IF(Užs5!J48="PVC-06mm",(Užs5!H48/1000)*Užs5!L48,0)))))</f>
        <v>0</v>
      </c>
      <c r="V9" s="92">
        <f>SUM(IF(Užs5!F48="PVC-08mm",(Užs5!E48/1000)*Užs5!L48,0)+(IF(Užs5!G48="PVC-08mm",(Užs5!E48/1000)*Užs5!L48,0)+(IF(Užs5!I48="PVC-08mm",(Užs5!H48/1000)*Užs5!L48,0)+(IF(Užs5!J48="PVC-08mm",(Užs5!H48/1000)*Užs5!L48,0)))))</f>
        <v>0</v>
      </c>
      <c r="W9" s="92">
        <f>SUM(IF(Užs5!F48="PVC-1mm",(Užs5!E48/1000)*Užs5!L48,0)+(IF(Užs5!G48="PVC-1mm",(Užs5!E48/1000)*Užs5!L48,0)+(IF(Užs5!I48="PVC-1mm",(Užs5!H48/1000)*Užs5!L48,0)+(IF(Užs5!J48="PVC-1mm",(Užs5!H48/1000)*Užs5!L48,0)))))</f>
        <v>0</v>
      </c>
      <c r="X9" s="92">
        <f>SUM(IF(Užs5!F48="PVC-2mm",(Užs5!E48/1000)*Užs5!L48,0)+(IF(Užs5!G48="PVC-2mm",(Užs5!E48/1000)*Užs5!L48,0)+(IF(Užs5!I48="PVC-2mm",(Užs5!H48/1000)*Užs5!L48,0)+(IF(Užs5!J48="PVC-2mm",(Užs5!H48/1000)*Užs5!L48,0)))))</f>
        <v>0</v>
      </c>
      <c r="Y9" s="92">
        <f>SUM(IF(Užs5!F48="PVC-42/2mm",(Užs5!E48/1000)*Užs5!L48,0)+(IF(Užs5!G48="PVC-42/2mm",(Užs5!E48/1000)*Užs5!L48,0)+(IF(Užs5!I48="PVC-42/2mm",(Užs5!H48/1000)*Užs5!L48,0)+(IF(Užs5!J48="PVC-42/2mm",(Užs5!H48/1000)*Užs5!L48,0)))))</f>
        <v>0</v>
      </c>
      <c r="Z9" s="313">
        <f>SUM(IF(Užs5!F48="BESIULIS-08mm",(Užs5!E48/1000)*Užs5!L48,0)+(IF(Užs5!G48="BESIULIS-08mm",(Užs5!E48/1000)*Užs5!L48,0)+(IF(Užs5!I48="BESIULIS-08mm",(Užs5!H48/1000)*Užs5!L48,0)+(IF(Užs5!J48="BESIULIS-08mm",(Užs5!H48/1000)*Užs5!L48,0)))))</f>
        <v>0</v>
      </c>
      <c r="AA9" s="313">
        <f>SUM(IF(Užs5!F48="BESIULIS-1mm",(Užs5!E48/1000)*Užs5!L48,0)+(IF(Užs5!G48="BESIULIS-1mm",(Užs5!E48/1000)*Užs5!L48,0)+(IF(Užs5!I48="BESIULIS-1mm",(Užs5!H48/1000)*Užs5!L48,0)+(IF(Užs5!J48="BESIULIS-1mm",(Užs5!H48/1000)*Užs5!L48,0)))))</f>
        <v>0</v>
      </c>
      <c r="AB9" s="313">
        <f>SUM(IF(Užs5!F48="BESIULIS-2mm",(Užs5!E48/1000)*Užs5!L48,0)+(IF(Užs5!G48="BESIULIS-2mm",(Užs5!E48/1000)*Užs5!L48,0)+(IF(Užs5!I48="BESIULIS-2mm",(Užs5!H48/1000)*Užs5!L48,0)+(IF(Užs5!J48="BESIULIS-2mm",(Užs5!H48/1000)*Užs5!L48,0)))))</f>
        <v>0</v>
      </c>
      <c r="AC9" s="93">
        <f>SUM(IF(Užs5!F48="KLIEN-PVC-04mm",(Užs5!E48/1000)*Užs5!L48,0)+(IF(Užs5!G48="KLIEN-PVC-04mm",(Užs5!E48/1000)*Užs5!L48,0)+(IF(Užs5!I48="KLIEN-PVC-04mm",(Užs5!H48/1000)*Užs5!L48,0)+(IF(Užs5!J48="KLIEN-PVC-04mm",(Užs5!H48/1000)*Užs5!L48,0)))))</f>
        <v>0</v>
      </c>
      <c r="AD9" s="93">
        <f>SUM(IF(Užs5!F48="KLIEN-PVC-06mm",(Užs5!E48/1000)*Užs5!L48,0)+(IF(Užs5!G48="KLIEN-PVC-06mm",(Užs5!E48/1000)*Užs5!L48,0)+(IF(Užs5!I48="KLIEN-PVC-06mm",(Užs5!H48/1000)*Užs5!L48,0)+(IF(Užs5!J48="KLIEN-PVC-06mm",(Užs5!H48/1000)*Užs5!L48,0)))))</f>
        <v>0</v>
      </c>
      <c r="AE9" s="93">
        <f>SUM(IF(Užs5!F48="KLIEN-PVC-08mm",(Užs5!E48/1000)*Užs5!L48,0)+(IF(Užs5!G48="KLIEN-PVC-08mm",(Užs5!E48/1000)*Užs5!L48,0)+(IF(Užs5!I48="KLIEN-PVC-08mm",(Užs5!H48/1000)*Užs5!L48,0)+(IF(Užs5!J48="KLIEN-PVC-08mm",(Užs5!H48/1000)*Užs5!L48,0)))))</f>
        <v>0</v>
      </c>
      <c r="AF9" s="93">
        <f>SUM(IF(Užs5!F48="KLIEN-PVC-1mm",(Užs5!E48/1000)*Užs5!L48,0)+(IF(Užs5!G48="KLIEN-PVC-1mm",(Užs5!E48/1000)*Užs5!L48,0)+(IF(Užs5!I48="KLIEN-PVC-1mm",(Užs5!H48/1000)*Užs5!L48,0)+(IF(Užs5!J48="KLIEN-PVC-1mm",(Užs5!H48/1000)*Užs5!L48,0)))))</f>
        <v>0</v>
      </c>
      <c r="AG9" s="93">
        <f>SUM(IF(Užs5!F48="KLIEN-PVC-2mm",(Užs5!E48/1000)*Užs5!L48,0)+(IF(Užs5!G48="KLIEN-PVC-2mm",(Užs5!E48/1000)*Užs5!L48,0)+(IF(Užs5!I48="KLIEN-PVC-2mm",(Užs5!H48/1000)*Užs5!L48,0)+(IF(Užs5!J48="KLIEN-PVC-2mm",(Užs5!H48/1000)*Užs5!L48,0)))))</f>
        <v>0</v>
      </c>
      <c r="AH9" s="93">
        <f>SUM(IF(Užs5!F48="KLIEN-PVC-42/2mm",(Užs5!E48/1000)*Užs5!L48,0)+(IF(Užs5!G48="KLIEN-PVC-42/2mm",(Užs5!E48/1000)*Užs5!L48,0)+(IF(Užs5!I48="KLIEN-PVC-42/2mm",(Užs5!H48/1000)*Užs5!L48,0)+(IF(Užs5!J48="KLIEN-PVC-42/2mm",(Užs5!H48/1000)*Užs5!L48,0)))))</f>
        <v>0</v>
      </c>
      <c r="AI9" s="315">
        <f>SUM(IF(Užs5!F48="KLIEN-BESIUL-08mm",(Užs5!E48/1000)*Užs5!L48,0)+(IF(Užs5!G48="KLIEN-BESIUL-08mm",(Užs5!E48/1000)*Užs5!L48,0)+(IF(Užs5!I48="KLIEN-BESIUL-08mm",(Užs5!H48/1000)*Užs5!L48,0)+(IF(Užs5!J48="KLIEN-BESIUL-08mm",(Užs5!H48/1000)*Užs5!L48,0)))))</f>
        <v>0</v>
      </c>
      <c r="AJ9" s="315">
        <f>SUM(IF(Užs5!F48="KLIEN-BESIUL-1mm",(Užs5!E48/1000)*Užs5!L48,0)+(IF(Užs5!G48="KLIEN-BESIUL-1mm",(Užs5!E48/1000)*Užs5!L48,0)+(IF(Užs5!I48="KLIEN-BESIUL-1mm",(Užs5!H48/1000)*Užs5!L48,0)+(IF(Užs5!J48="KLIEN-BESIUL-1mm",(Užs5!H48/1000)*Užs5!L48,0)))))</f>
        <v>0</v>
      </c>
      <c r="AK9" s="315">
        <f>SUM(IF(Užs5!F48="KLIEN-BESIUL-2mm",(Užs5!E48/1000)*Užs5!L48,0)+(IF(Užs5!G48="KLIEN-BESIUL-2mm",(Užs5!E48/1000)*Užs5!L48,0)+(IF(Užs5!I48="KLIEN-BESIUL-2mm",(Užs5!H48/1000)*Užs5!L48,0)+(IF(Užs5!J48="KLIEN-BESIUL-2mm",(Užs5!H48/1000)*Užs5!L48,0)))))</f>
        <v>0</v>
      </c>
      <c r="AL9" s="94">
        <f>SUM(IF(Užs5!F48="NE-PL-PVC-04mm",(Užs5!E48/1000)*Užs5!L48,0)+(IF(Užs5!G48="NE-PL-PVC-04mm",(Užs5!E48/1000)*Užs5!L48,0)+(IF(Užs5!I48="NE-PL-PVC-04mm",(Užs5!H48/1000)*Užs5!L48,0)+(IF(Užs5!J48="NE-PL-PVC-04mm",(Užs5!H48/1000)*Užs5!L48,0)))))</f>
        <v>0</v>
      </c>
      <c r="AM9" s="94">
        <f>SUM(IF(Užs5!F48="NE-PL-PVC-06mm",(Užs5!E48/1000)*Užs5!L48,0)+(IF(Užs5!G48="NE-PL-PVC-06mm",(Užs5!E48/1000)*Užs5!L48,0)+(IF(Užs5!I48="NE-PL-PVC-06mm",(Užs5!H48/1000)*Užs5!L48,0)+(IF(Užs5!J48="NE-PL-PVC-06mm",(Užs5!H48/1000)*Užs5!L48,0)))))</f>
        <v>0</v>
      </c>
      <c r="AN9" s="94">
        <f>SUM(IF(Užs5!F48="NE-PL-PVC-08mm",(Užs5!E48/1000)*Užs5!L48,0)+(IF(Užs5!G48="NE-PL-PVC-08mm",(Užs5!E48/1000)*Užs5!L48,0)+(IF(Užs5!I48="NE-PL-PVC-08mm",(Užs5!H48/1000)*Užs5!L48,0)+(IF(Užs5!J48="NE-PL-PVC-08mm",(Užs5!H48/1000)*Užs5!L48,0)))))</f>
        <v>0</v>
      </c>
      <c r="AO9" s="94">
        <f>SUM(IF(Užs5!F48="NE-PL-PVC-1mm",(Užs5!E48/1000)*Užs5!L48,0)+(IF(Užs5!G48="NE-PL-PVC-1mm",(Užs5!E48/1000)*Užs5!L48,0)+(IF(Užs5!I48="NE-PL-PVC-1mm",(Užs5!H48/1000)*Užs5!L48,0)+(IF(Užs5!J48="NE-PL-PVC-1mm",(Užs5!H48/1000)*Užs5!L48,0)))))</f>
        <v>0</v>
      </c>
      <c r="AP9" s="94">
        <f>SUM(IF(Užs5!F48="NE-PL-PVC-2mm",(Užs5!E48/1000)*Užs5!L48,0)+(IF(Užs5!G48="NE-PL-PVC-2mm",(Užs5!E48/1000)*Užs5!L48,0)+(IF(Užs5!I48="NE-PL-PVC-2mm",(Užs5!H48/1000)*Užs5!L48,0)+(IF(Užs5!J48="NE-PL-PVC-2mm",(Užs5!H48/1000)*Užs5!L48,0)))))</f>
        <v>0</v>
      </c>
      <c r="AQ9" s="94">
        <f>SUM(IF(Užs5!F48="NE-PL-PVC-42/2mm",(Užs5!E48/1000)*Užs5!L48,0)+(IF(Užs5!G48="NE-PL-PVC-42/2mm",(Užs5!E48/1000)*Užs5!L48,0)+(IF(Užs5!I48="NE-PL-PVC-42/2mm",(Užs5!H48/1000)*Užs5!L48,0)+(IF(Užs5!J48="NE-PL-PVC-42/2mm",(Užs5!H48/1000)*Užs5!L48,0)))))</f>
        <v>0</v>
      </c>
      <c r="AR9" s="79"/>
    </row>
    <row r="10" spans="1:44" ht="17.100000000000001" customHeight="1">
      <c r="A10" s="79"/>
      <c r="B10" s="233" t="s">
        <v>728</v>
      </c>
      <c r="C10" s="236" t="s">
        <v>731</v>
      </c>
      <c r="D10" s="79"/>
      <c r="E10" s="79"/>
      <c r="F10" s="79"/>
      <c r="G10" s="79"/>
      <c r="H10" s="79"/>
      <c r="I10" s="79"/>
      <c r="J10" s="79"/>
      <c r="K10" s="87">
        <v>9</v>
      </c>
      <c r="L10" s="88">
        <f>Užs5!L49</f>
        <v>0</v>
      </c>
      <c r="M10" s="89">
        <f>(Užs5!E49/1000)*(Užs5!H49/1000)*Užs5!L49</f>
        <v>0</v>
      </c>
      <c r="N10" s="90">
        <f>SUM(IF(Užs5!F49="MEL",(Užs5!E49/1000)*Užs5!L49,0)+(IF(Užs5!G49="MEL",(Užs5!E49/1000)*Užs5!L49,0)+(IF(Užs5!I49="MEL",(Užs5!H49/1000)*Užs5!L49,0)+(IF(Užs5!J49="MEL",(Užs5!H49/1000)*Užs5!L49,0)))))</f>
        <v>0</v>
      </c>
      <c r="O10" s="91">
        <f>SUM(IF(Užs5!F49="MEL-BALTAS",(Užs5!E49/1000)*Užs5!L49,0)+(IF(Užs5!G49="MEL-BALTAS",(Užs5!E49/1000)*Užs5!L49,0)+(IF(Užs5!I49="MEL-BALTAS",(Užs5!H49/1000)*Užs5!L49,0)+(IF(Užs5!J49="MEL-BALTAS",(Užs5!H49/1000)*Užs5!L49,0)))))</f>
        <v>0</v>
      </c>
      <c r="P10" s="91">
        <f>SUM(IF(Užs5!F49="MEL-PILKAS",(Užs5!E49/1000)*Užs5!L49,0)+(IF(Užs5!G49="MEL-PILKAS",(Užs5!E49/1000)*Užs5!L49,0)+(IF(Užs5!I49="MEL-PILKAS",(Užs5!H49/1000)*Užs5!L49,0)+(IF(Užs5!J49="MEL-PILKAS",(Užs5!H49/1000)*Užs5!L49,0)))))</f>
        <v>0</v>
      </c>
      <c r="Q10" s="91">
        <f>SUM(IF(Užs5!F49="MEL-KLIENTO",(Užs5!E49/1000)*Užs5!L49,0)+(IF(Užs5!G49="MEL-KLIENTO",(Užs5!E49/1000)*Užs5!L49,0)+(IF(Užs5!I49="MEL-KLIENTO",(Užs5!H49/1000)*Užs5!L49,0)+(IF(Užs5!J49="MEL-KLIENTO",(Užs5!H49/1000)*Užs5!L49,0)))))</f>
        <v>0</v>
      </c>
      <c r="R10" s="91">
        <f>SUM(IF(Užs5!F49="MEL-NE-PL",(Užs5!E49/1000)*Užs5!L49,0)+(IF(Užs5!G49="MEL-NE-PL",(Užs5!E49/1000)*Užs5!L49,0)+(IF(Užs5!I49="MEL-NE-PL",(Užs5!H49/1000)*Užs5!L49,0)+(IF(Užs5!J49="MEL-NE-PL",(Užs5!H49/1000)*Užs5!L49,0)))))</f>
        <v>0</v>
      </c>
      <c r="S10" s="91">
        <f>SUM(IF(Užs5!F49="MEL-40mm",(Užs5!E49/1000)*Užs5!L49,0)+(IF(Užs5!G49="MEL-40mm",(Užs5!E49/1000)*Užs5!L49,0)+(IF(Užs5!I49="MEL-40mm",(Užs5!H49/1000)*Užs5!L49,0)+(IF(Užs5!J49="MEL-40mm",(Užs5!H49/1000)*Užs5!L49,0)))))</f>
        <v>0</v>
      </c>
      <c r="T10" s="92">
        <f>SUM(IF(Užs5!F49="PVC-04mm",(Užs5!E49/1000)*Užs5!L49,0)+(IF(Užs5!G49="PVC-04mm",(Užs5!E49/1000)*Užs5!L49,0)+(IF(Užs5!I49="PVC-04mm",(Užs5!H49/1000)*Užs5!L49,0)+(IF(Užs5!J49="PVC-04mm",(Užs5!H49/1000)*Užs5!L49,0)))))</f>
        <v>0</v>
      </c>
      <c r="U10" s="92">
        <f>SUM(IF(Užs5!F49="PVC-06mm",(Užs5!E49/1000)*Užs5!L49,0)+(IF(Užs5!G49="PVC-06mm",(Užs5!E49/1000)*Užs5!L49,0)+(IF(Užs5!I49="PVC-06mm",(Užs5!H49/1000)*Užs5!L49,0)+(IF(Užs5!J49="PVC-06mm",(Užs5!H49/1000)*Užs5!L49,0)))))</f>
        <v>0</v>
      </c>
      <c r="V10" s="92">
        <f>SUM(IF(Užs5!F49="PVC-08mm",(Užs5!E49/1000)*Užs5!L49,0)+(IF(Užs5!G49="PVC-08mm",(Užs5!E49/1000)*Užs5!L49,0)+(IF(Užs5!I49="PVC-08mm",(Užs5!H49/1000)*Užs5!L49,0)+(IF(Užs5!J49="PVC-08mm",(Užs5!H49/1000)*Užs5!L49,0)))))</f>
        <v>0</v>
      </c>
      <c r="W10" s="92">
        <f>SUM(IF(Užs5!F49="PVC-1mm",(Užs5!E49/1000)*Užs5!L49,0)+(IF(Užs5!G49="PVC-1mm",(Užs5!E49/1000)*Užs5!L49,0)+(IF(Užs5!I49="PVC-1mm",(Užs5!H49/1000)*Užs5!L49,0)+(IF(Užs5!J49="PVC-1mm",(Užs5!H49/1000)*Užs5!L49,0)))))</f>
        <v>0</v>
      </c>
      <c r="X10" s="92">
        <f>SUM(IF(Užs5!F49="PVC-2mm",(Užs5!E49/1000)*Užs5!L49,0)+(IF(Užs5!G49="PVC-2mm",(Užs5!E49/1000)*Užs5!L49,0)+(IF(Užs5!I49="PVC-2mm",(Užs5!H49/1000)*Užs5!L49,0)+(IF(Užs5!J49="PVC-2mm",(Užs5!H49/1000)*Užs5!L49,0)))))</f>
        <v>0</v>
      </c>
      <c r="Y10" s="92">
        <f>SUM(IF(Užs5!F49="PVC-42/2mm",(Užs5!E49/1000)*Užs5!L49,0)+(IF(Užs5!G49="PVC-42/2mm",(Užs5!E49/1000)*Užs5!L49,0)+(IF(Užs5!I49="PVC-42/2mm",(Užs5!H49/1000)*Užs5!L49,0)+(IF(Užs5!J49="PVC-42/2mm",(Užs5!H49/1000)*Užs5!L49,0)))))</f>
        <v>0</v>
      </c>
      <c r="Z10" s="313">
        <f>SUM(IF(Užs5!F49="BESIULIS-08mm",(Užs5!E49/1000)*Užs5!L49,0)+(IF(Užs5!G49="BESIULIS-08mm",(Užs5!E49/1000)*Užs5!L49,0)+(IF(Užs5!I49="BESIULIS-08mm",(Užs5!H49/1000)*Užs5!L49,0)+(IF(Užs5!J49="BESIULIS-08mm",(Užs5!H49/1000)*Užs5!L49,0)))))</f>
        <v>0</v>
      </c>
      <c r="AA10" s="313">
        <f>SUM(IF(Užs5!F49="BESIULIS-1mm",(Užs5!E49/1000)*Užs5!L49,0)+(IF(Užs5!G49="BESIULIS-1mm",(Užs5!E49/1000)*Užs5!L49,0)+(IF(Užs5!I49="BESIULIS-1mm",(Užs5!H49/1000)*Užs5!L49,0)+(IF(Užs5!J49="BESIULIS-1mm",(Užs5!H49/1000)*Užs5!L49,0)))))</f>
        <v>0</v>
      </c>
      <c r="AB10" s="313">
        <f>SUM(IF(Užs5!F49="BESIULIS-2mm",(Užs5!E49/1000)*Užs5!L49,0)+(IF(Užs5!G49="BESIULIS-2mm",(Užs5!E49/1000)*Užs5!L49,0)+(IF(Užs5!I49="BESIULIS-2mm",(Užs5!H49/1000)*Užs5!L49,0)+(IF(Užs5!J49="BESIULIS-2mm",(Užs5!H49/1000)*Užs5!L49,0)))))</f>
        <v>0</v>
      </c>
      <c r="AC10" s="93">
        <f>SUM(IF(Užs5!F49="KLIEN-PVC-04mm",(Užs5!E49/1000)*Užs5!L49,0)+(IF(Užs5!G49="KLIEN-PVC-04mm",(Užs5!E49/1000)*Užs5!L49,0)+(IF(Užs5!I49="KLIEN-PVC-04mm",(Užs5!H49/1000)*Užs5!L49,0)+(IF(Užs5!J49="KLIEN-PVC-04mm",(Užs5!H49/1000)*Užs5!L49,0)))))</f>
        <v>0</v>
      </c>
      <c r="AD10" s="93">
        <f>SUM(IF(Užs5!F49="KLIEN-PVC-06mm",(Užs5!E49/1000)*Užs5!L49,0)+(IF(Užs5!G49="KLIEN-PVC-06mm",(Užs5!E49/1000)*Užs5!L49,0)+(IF(Užs5!I49="KLIEN-PVC-06mm",(Užs5!H49/1000)*Užs5!L49,0)+(IF(Užs5!J49="KLIEN-PVC-06mm",(Užs5!H49/1000)*Užs5!L49,0)))))</f>
        <v>0</v>
      </c>
      <c r="AE10" s="93">
        <f>SUM(IF(Užs5!F49="KLIEN-PVC-08mm",(Užs5!E49/1000)*Užs5!L49,0)+(IF(Užs5!G49="KLIEN-PVC-08mm",(Užs5!E49/1000)*Užs5!L49,0)+(IF(Užs5!I49="KLIEN-PVC-08mm",(Užs5!H49/1000)*Užs5!L49,0)+(IF(Užs5!J49="KLIEN-PVC-08mm",(Užs5!H49/1000)*Užs5!L49,0)))))</f>
        <v>0</v>
      </c>
      <c r="AF10" s="93">
        <f>SUM(IF(Užs5!F49="KLIEN-PVC-1mm",(Užs5!E49/1000)*Užs5!L49,0)+(IF(Užs5!G49="KLIEN-PVC-1mm",(Užs5!E49/1000)*Užs5!L49,0)+(IF(Užs5!I49="KLIEN-PVC-1mm",(Užs5!H49/1000)*Užs5!L49,0)+(IF(Užs5!J49="KLIEN-PVC-1mm",(Užs5!H49/1000)*Užs5!L49,0)))))</f>
        <v>0</v>
      </c>
      <c r="AG10" s="93">
        <f>SUM(IF(Užs5!F49="KLIEN-PVC-2mm",(Užs5!E49/1000)*Užs5!L49,0)+(IF(Užs5!G49="KLIEN-PVC-2mm",(Užs5!E49/1000)*Užs5!L49,0)+(IF(Užs5!I49="KLIEN-PVC-2mm",(Užs5!H49/1000)*Užs5!L49,0)+(IF(Užs5!J49="KLIEN-PVC-2mm",(Užs5!H49/1000)*Užs5!L49,0)))))</f>
        <v>0</v>
      </c>
      <c r="AH10" s="93">
        <f>SUM(IF(Užs5!F49="KLIEN-PVC-42/2mm",(Užs5!E49/1000)*Užs5!L49,0)+(IF(Užs5!G49="KLIEN-PVC-42/2mm",(Užs5!E49/1000)*Užs5!L49,0)+(IF(Užs5!I49="KLIEN-PVC-42/2mm",(Užs5!H49/1000)*Užs5!L49,0)+(IF(Užs5!J49="KLIEN-PVC-42/2mm",(Užs5!H49/1000)*Užs5!L49,0)))))</f>
        <v>0</v>
      </c>
      <c r="AI10" s="315">
        <f>SUM(IF(Užs5!F49="KLIEN-BESIUL-08mm",(Užs5!E49/1000)*Užs5!L49,0)+(IF(Užs5!G49="KLIEN-BESIUL-08mm",(Užs5!E49/1000)*Užs5!L49,0)+(IF(Užs5!I49="KLIEN-BESIUL-08mm",(Užs5!H49/1000)*Užs5!L49,0)+(IF(Užs5!J49="KLIEN-BESIUL-08mm",(Užs5!H49/1000)*Užs5!L49,0)))))</f>
        <v>0</v>
      </c>
      <c r="AJ10" s="315">
        <f>SUM(IF(Užs5!F49="KLIEN-BESIUL-1mm",(Užs5!E49/1000)*Užs5!L49,0)+(IF(Užs5!G49="KLIEN-BESIUL-1mm",(Užs5!E49/1000)*Užs5!L49,0)+(IF(Užs5!I49="KLIEN-BESIUL-1mm",(Užs5!H49/1000)*Užs5!L49,0)+(IF(Užs5!J49="KLIEN-BESIUL-1mm",(Užs5!H49/1000)*Užs5!L49,0)))))</f>
        <v>0</v>
      </c>
      <c r="AK10" s="315">
        <f>SUM(IF(Užs5!F49="KLIEN-BESIUL-2mm",(Užs5!E49/1000)*Užs5!L49,0)+(IF(Užs5!G49="KLIEN-BESIUL-2mm",(Užs5!E49/1000)*Užs5!L49,0)+(IF(Užs5!I49="KLIEN-BESIUL-2mm",(Užs5!H49/1000)*Užs5!L49,0)+(IF(Užs5!J49="KLIEN-BESIUL-2mm",(Užs5!H49/1000)*Užs5!L49,0)))))</f>
        <v>0</v>
      </c>
      <c r="AL10" s="94">
        <f>SUM(IF(Užs5!F49="NE-PL-PVC-04mm",(Užs5!E49/1000)*Užs5!L49,0)+(IF(Užs5!G49="NE-PL-PVC-04mm",(Užs5!E49/1000)*Užs5!L49,0)+(IF(Užs5!I49="NE-PL-PVC-04mm",(Užs5!H49/1000)*Užs5!L49,0)+(IF(Užs5!J49="NE-PL-PVC-04mm",(Užs5!H49/1000)*Užs5!L49,0)))))</f>
        <v>0</v>
      </c>
      <c r="AM10" s="94">
        <f>SUM(IF(Užs5!F49="NE-PL-PVC-06mm",(Užs5!E49/1000)*Užs5!L49,0)+(IF(Užs5!G49="NE-PL-PVC-06mm",(Užs5!E49/1000)*Užs5!L49,0)+(IF(Užs5!I49="NE-PL-PVC-06mm",(Užs5!H49/1000)*Užs5!L49,0)+(IF(Užs5!J49="NE-PL-PVC-06mm",(Užs5!H49/1000)*Užs5!L49,0)))))</f>
        <v>0</v>
      </c>
      <c r="AN10" s="94">
        <f>SUM(IF(Užs5!F49="NE-PL-PVC-08mm",(Užs5!E49/1000)*Užs5!L49,0)+(IF(Užs5!G49="NE-PL-PVC-08mm",(Užs5!E49/1000)*Užs5!L49,0)+(IF(Užs5!I49="NE-PL-PVC-08mm",(Užs5!H49/1000)*Užs5!L49,0)+(IF(Užs5!J49="NE-PL-PVC-08mm",(Užs5!H49/1000)*Užs5!L49,0)))))</f>
        <v>0</v>
      </c>
      <c r="AO10" s="94">
        <f>SUM(IF(Užs5!F49="NE-PL-PVC-1mm",(Užs5!E49/1000)*Užs5!L49,0)+(IF(Užs5!G49="NE-PL-PVC-1mm",(Užs5!E49/1000)*Užs5!L49,0)+(IF(Užs5!I49="NE-PL-PVC-1mm",(Užs5!H49/1000)*Užs5!L49,0)+(IF(Užs5!J49="NE-PL-PVC-1mm",(Užs5!H49/1000)*Užs5!L49,0)))))</f>
        <v>0</v>
      </c>
      <c r="AP10" s="94">
        <f>SUM(IF(Užs5!F49="NE-PL-PVC-2mm",(Užs5!E49/1000)*Užs5!L49,0)+(IF(Užs5!G49="NE-PL-PVC-2mm",(Užs5!E49/1000)*Užs5!L49,0)+(IF(Užs5!I49="NE-PL-PVC-2mm",(Užs5!H49/1000)*Užs5!L49,0)+(IF(Užs5!J49="NE-PL-PVC-2mm",(Užs5!H49/1000)*Užs5!L49,0)))))</f>
        <v>0</v>
      </c>
      <c r="AQ10" s="94">
        <f>SUM(IF(Užs5!F49="NE-PL-PVC-42/2mm",(Užs5!E49/1000)*Užs5!L49,0)+(IF(Užs5!G49="NE-PL-PVC-42/2mm",(Užs5!E49/1000)*Užs5!L49,0)+(IF(Užs5!I49="NE-PL-PVC-42/2mm",(Užs5!H49/1000)*Užs5!L49,0)+(IF(Užs5!J49="NE-PL-PVC-42/2mm",(Užs5!H49/1000)*Užs5!L49,0)))))</f>
        <v>0</v>
      </c>
      <c r="AR10" s="79"/>
    </row>
    <row r="11" spans="1:44" ht="17.100000000000001" customHeight="1">
      <c r="A11" s="79"/>
      <c r="B11" s="233" t="s">
        <v>425</v>
      </c>
      <c r="C11" s="237" t="s">
        <v>425</v>
      </c>
      <c r="D11" s="79"/>
      <c r="E11" s="79"/>
      <c r="F11" s="79"/>
      <c r="G11" s="79"/>
      <c r="H11" s="79"/>
      <c r="I11" s="79"/>
      <c r="J11" s="79"/>
      <c r="K11" s="87">
        <v>10</v>
      </c>
      <c r="L11" s="88">
        <f>Užs5!L50</f>
        <v>0</v>
      </c>
      <c r="M11" s="89">
        <f>(Užs5!E50/1000)*(Užs5!H50/1000)*Užs5!L50</f>
        <v>0</v>
      </c>
      <c r="N11" s="90">
        <f>SUM(IF(Užs5!F50="MEL",(Užs5!E50/1000)*Užs5!L50,0)+(IF(Užs5!G50="MEL",(Užs5!E50/1000)*Užs5!L50,0)+(IF(Užs5!I50="MEL",(Užs5!H50/1000)*Užs5!L50,0)+(IF(Užs5!J50="MEL",(Užs5!H50/1000)*Užs5!L50,0)))))</f>
        <v>0</v>
      </c>
      <c r="O11" s="91">
        <f>SUM(IF(Užs5!F50="MEL-BALTAS",(Užs5!E50/1000)*Užs5!L50,0)+(IF(Užs5!G50="MEL-BALTAS",(Užs5!E50/1000)*Užs5!L50,0)+(IF(Užs5!I50="MEL-BALTAS",(Užs5!H50/1000)*Užs5!L50,0)+(IF(Užs5!J50="MEL-BALTAS",(Užs5!H50/1000)*Užs5!L50,0)))))</f>
        <v>0</v>
      </c>
      <c r="P11" s="91">
        <f>SUM(IF(Užs5!F50="MEL-PILKAS",(Užs5!E50/1000)*Užs5!L50,0)+(IF(Užs5!G50="MEL-PILKAS",(Užs5!E50/1000)*Užs5!L50,0)+(IF(Užs5!I50="MEL-PILKAS",(Užs5!H50/1000)*Užs5!L50,0)+(IF(Užs5!J50="MEL-PILKAS",(Užs5!H50/1000)*Užs5!L50,0)))))</f>
        <v>0</v>
      </c>
      <c r="Q11" s="91">
        <f>SUM(IF(Užs5!F50="MEL-KLIENTO",(Užs5!E50/1000)*Užs5!L50,0)+(IF(Užs5!G50="MEL-KLIENTO",(Užs5!E50/1000)*Užs5!L50,0)+(IF(Užs5!I50="MEL-KLIENTO",(Užs5!H50/1000)*Užs5!L50,0)+(IF(Užs5!J50="MEL-KLIENTO",(Užs5!H50/1000)*Užs5!L50,0)))))</f>
        <v>0</v>
      </c>
      <c r="R11" s="91">
        <f>SUM(IF(Užs5!F50="MEL-NE-PL",(Užs5!E50/1000)*Užs5!L50,0)+(IF(Užs5!G50="MEL-NE-PL",(Užs5!E50/1000)*Užs5!L50,0)+(IF(Užs5!I50="MEL-NE-PL",(Užs5!H50/1000)*Užs5!L50,0)+(IF(Užs5!J50="MEL-NE-PL",(Užs5!H50/1000)*Užs5!L50,0)))))</f>
        <v>0</v>
      </c>
      <c r="S11" s="91">
        <f>SUM(IF(Užs5!F50="MEL-40mm",(Užs5!E50/1000)*Užs5!L50,0)+(IF(Užs5!G50="MEL-40mm",(Užs5!E50/1000)*Užs5!L50,0)+(IF(Užs5!I50="MEL-40mm",(Užs5!H50/1000)*Užs5!L50,0)+(IF(Užs5!J50="MEL-40mm",(Užs5!H50/1000)*Užs5!L50,0)))))</f>
        <v>0</v>
      </c>
      <c r="T11" s="92">
        <f>SUM(IF(Užs5!F50="PVC-04mm",(Užs5!E50/1000)*Užs5!L50,0)+(IF(Užs5!G50="PVC-04mm",(Užs5!E50/1000)*Užs5!L50,0)+(IF(Užs5!I50="PVC-04mm",(Užs5!H50/1000)*Užs5!L50,0)+(IF(Užs5!J50="PVC-04mm",(Užs5!H50/1000)*Užs5!L50,0)))))</f>
        <v>0</v>
      </c>
      <c r="U11" s="92">
        <f>SUM(IF(Užs5!F50="PVC-06mm",(Užs5!E50/1000)*Užs5!L50,0)+(IF(Užs5!G50="PVC-06mm",(Užs5!E50/1000)*Užs5!L50,0)+(IF(Užs5!I50="PVC-06mm",(Užs5!H50/1000)*Užs5!L50,0)+(IF(Užs5!J50="PVC-06mm",(Užs5!H50/1000)*Užs5!L50,0)))))</f>
        <v>0</v>
      </c>
      <c r="V11" s="92">
        <f>SUM(IF(Užs5!F50="PVC-08mm",(Užs5!E50/1000)*Užs5!L50,0)+(IF(Užs5!G50="PVC-08mm",(Užs5!E50/1000)*Užs5!L50,0)+(IF(Užs5!I50="PVC-08mm",(Užs5!H50/1000)*Užs5!L50,0)+(IF(Užs5!J50="PVC-08mm",(Užs5!H50/1000)*Užs5!L50,0)))))</f>
        <v>0</v>
      </c>
      <c r="W11" s="92">
        <f>SUM(IF(Užs5!F50="PVC-1mm",(Užs5!E50/1000)*Užs5!L50,0)+(IF(Užs5!G50="PVC-1mm",(Užs5!E50/1000)*Užs5!L50,0)+(IF(Užs5!I50="PVC-1mm",(Užs5!H50/1000)*Užs5!L50,0)+(IF(Užs5!J50="PVC-1mm",(Užs5!H50/1000)*Užs5!L50,0)))))</f>
        <v>0</v>
      </c>
      <c r="X11" s="92">
        <f>SUM(IF(Užs5!F50="PVC-2mm",(Užs5!E50/1000)*Užs5!L50,0)+(IF(Užs5!G50="PVC-2mm",(Užs5!E50/1000)*Užs5!L50,0)+(IF(Užs5!I50="PVC-2mm",(Užs5!H50/1000)*Užs5!L50,0)+(IF(Užs5!J50="PVC-2mm",(Užs5!H50/1000)*Užs5!L50,0)))))</f>
        <v>0</v>
      </c>
      <c r="Y11" s="92">
        <f>SUM(IF(Užs5!F50="PVC-42/2mm",(Užs5!E50/1000)*Užs5!L50,0)+(IF(Užs5!G50="PVC-42/2mm",(Užs5!E50/1000)*Užs5!L50,0)+(IF(Užs5!I50="PVC-42/2mm",(Užs5!H50/1000)*Užs5!L50,0)+(IF(Užs5!J50="PVC-42/2mm",(Užs5!H50/1000)*Užs5!L50,0)))))</f>
        <v>0</v>
      </c>
      <c r="Z11" s="313">
        <f>SUM(IF(Užs5!F50="BESIULIS-08mm",(Užs5!E50/1000)*Užs5!L50,0)+(IF(Užs5!G50="BESIULIS-08mm",(Užs5!E50/1000)*Užs5!L50,0)+(IF(Užs5!I50="BESIULIS-08mm",(Užs5!H50/1000)*Užs5!L50,0)+(IF(Užs5!J50="BESIULIS-08mm",(Užs5!H50/1000)*Užs5!L50,0)))))</f>
        <v>0</v>
      </c>
      <c r="AA11" s="313">
        <f>SUM(IF(Užs5!F50="BESIULIS-1mm",(Užs5!E50/1000)*Užs5!L50,0)+(IF(Užs5!G50="BESIULIS-1mm",(Užs5!E50/1000)*Užs5!L50,0)+(IF(Užs5!I50="BESIULIS-1mm",(Užs5!H50/1000)*Užs5!L50,0)+(IF(Užs5!J50="BESIULIS-1mm",(Užs5!H50/1000)*Užs5!L50,0)))))</f>
        <v>0</v>
      </c>
      <c r="AB11" s="313">
        <f>SUM(IF(Užs5!F50="BESIULIS-2mm",(Užs5!E50/1000)*Užs5!L50,0)+(IF(Užs5!G50="BESIULIS-2mm",(Užs5!E50/1000)*Užs5!L50,0)+(IF(Užs5!I50="BESIULIS-2mm",(Užs5!H50/1000)*Užs5!L50,0)+(IF(Užs5!J50="BESIULIS-2mm",(Užs5!H50/1000)*Užs5!L50,0)))))</f>
        <v>0</v>
      </c>
      <c r="AC11" s="93">
        <f>SUM(IF(Užs5!F50="KLIEN-PVC-04mm",(Užs5!E50/1000)*Užs5!L50,0)+(IF(Užs5!G50="KLIEN-PVC-04mm",(Užs5!E50/1000)*Užs5!L50,0)+(IF(Užs5!I50="KLIEN-PVC-04mm",(Užs5!H50/1000)*Užs5!L50,0)+(IF(Užs5!J50="KLIEN-PVC-04mm",(Užs5!H50/1000)*Užs5!L50,0)))))</f>
        <v>0</v>
      </c>
      <c r="AD11" s="93">
        <f>SUM(IF(Užs5!F50="KLIEN-PVC-06mm",(Užs5!E50/1000)*Užs5!L50,0)+(IF(Užs5!G50="KLIEN-PVC-06mm",(Užs5!E50/1000)*Užs5!L50,0)+(IF(Užs5!I50="KLIEN-PVC-06mm",(Užs5!H50/1000)*Užs5!L50,0)+(IF(Užs5!J50="KLIEN-PVC-06mm",(Užs5!H50/1000)*Užs5!L50,0)))))</f>
        <v>0</v>
      </c>
      <c r="AE11" s="93">
        <f>SUM(IF(Užs5!F50="KLIEN-PVC-08mm",(Užs5!E50/1000)*Užs5!L50,0)+(IF(Užs5!G50="KLIEN-PVC-08mm",(Užs5!E50/1000)*Užs5!L50,0)+(IF(Užs5!I50="KLIEN-PVC-08mm",(Užs5!H50/1000)*Užs5!L50,0)+(IF(Užs5!J50="KLIEN-PVC-08mm",(Užs5!H50/1000)*Užs5!L50,0)))))</f>
        <v>0</v>
      </c>
      <c r="AF11" s="93">
        <f>SUM(IF(Užs5!F50="KLIEN-PVC-1mm",(Užs5!E50/1000)*Užs5!L50,0)+(IF(Užs5!G50="KLIEN-PVC-1mm",(Užs5!E50/1000)*Užs5!L50,0)+(IF(Užs5!I50="KLIEN-PVC-1mm",(Užs5!H50/1000)*Užs5!L50,0)+(IF(Užs5!J50="KLIEN-PVC-1mm",(Užs5!H50/1000)*Užs5!L50,0)))))</f>
        <v>0</v>
      </c>
      <c r="AG11" s="93">
        <f>SUM(IF(Užs5!F50="KLIEN-PVC-2mm",(Užs5!E50/1000)*Užs5!L50,0)+(IF(Užs5!G50="KLIEN-PVC-2mm",(Užs5!E50/1000)*Užs5!L50,0)+(IF(Užs5!I50="KLIEN-PVC-2mm",(Užs5!H50/1000)*Užs5!L50,0)+(IF(Užs5!J50="KLIEN-PVC-2mm",(Užs5!H50/1000)*Užs5!L50,0)))))</f>
        <v>0</v>
      </c>
      <c r="AH11" s="93">
        <f>SUM(IF(Užs5!F50="KLIEN-PVC-42/2mm",(Užs5!E50/1000)*Užs5!L50,0)+(IF(Užs5!G50="KLIEN-PVC-42/2mm",(Užs5!E50/1000)*Užs5!L50,0)+(IF(Užs5!I50="KLIEN-PVC-42/2mm",(Užs5!H50/1000)*Užs5!L50,0)+(IF(Užs5!J50="KLIEN-PVC-42/2mm",(Užs5!H50/1000)*Užs5!L50,0)))))</f>
        <v>0</v>
      </c>
      <c r="AI11" s="315">
        <f>SUM(IF(Užs5!F50="KLIEN-BESIUL-08mm",(Užs5!E50/1000)*Užs5!L50,0)+(IF(Užs5!G50="KLIEN-BESIUL-08mm",(Užs5!E50/1000)*Užs5!L50,0)+(IF(Užs5!I50="KLIEN-BESIUL-08mm",(Užs5!H50/1000)*Užs5!L50,0)+(IF(Užs5!J50="KLIEN-BESIUL-08mm",(Užs5!H50/1000)*Užs5!L50,0)))))</f>
        <v>0</v>
      </c>
      <c r="AJ11" s="315">
        <f>SUM(IF(Užs5!F50="KLIEN-BESIUL-1mm",(Užs5!E50/1000)*Užs5!L50,0)+(IF(Užs5!G50="KLIEN-BESIUL-1mm",(Užs5!E50/1000)*Užs5!L50,0)+(IF(Užs5!I50="KLIEN-BESIUL-1mm",(Užs5!H50/1000)*Užs5!L50,0)+(IF(Užs5!J50="KLIEN-BESIUL-1mm",(Užs5!H50/1000)*Užs5!L50,0)))))</f>
        <v>0</v>
      </c>
      <c r="AK11" s="315">
        <f>SUM(IF(Užs5!F50="KLIEN-BESIUL-2mm",(Užs5!E50/1000)*Užs5!L50,0)+(IF(Užs5!G50="KLIEN-BESIUL-2mm",(Užs5!E50/1000)*Užs5!L50,0)+(IF(Užs5!I50="KLIEN-BESIUL-2mm",(Užs5!H50/1000)*Užs5!L50,0)+(IF(Užs5!J50="KLIEN-BESIUL-2mm",(Užs5!H50/1000)*Užs5!L50,0)))))</f>
        <v>0</v>
      </c>
      <c r="AL11" s="94">
        <f>SUM(IF(Užs5!F50="NE-PL-PVC-04mm",(Užs5!E50/1000)*Užs5!L50,0)+(IF(Užs5!G50="NE-PL-PVC-04mm",(Užs5!E50/1000)*Užs5!L50,0)+(IF(Užs5!I50="NE-PL-PVC-04mm",(Užs5!H50/1000)*Užs5!L50,0)+(IF(Užs5!J50="NE-PL-PVC-04mm",(Užs5!H50/1000)*Užs5!L50,0)))))</f>
        <v>0</v>
      </c>
      <c r="AM11" s="94">
        <f>SUM(IF(Užs5!F50="NE-PL-PVC-06mm",(Užs5!E50/1000)*Užs5!L50,0)+(IF(Užs5!G50="NE-PL-PVC-06mm",(Užs5!E50/1000)*Užs5!L50,0)+(IF(Užs5!I50="NE-PL-PVC-06mm",(Užs5!H50/1000)*Užs5!L50,0)+(IF(Užs5!J50="NE-PL-PVC-06mm",(Užs5!H50/1000)*Užs5!L50,0)))))</f>
        <v>0</v>
      </c>
      <c r="AN11" s="94">
        <f>SUM(IF(Užs5!F50="NE-PL-PVC-08mm",(Užs5!E50/1000)*Užs5!L50,0)+(IF(Užs5!G50="NE-PL-PVC-08mm",(Užs5!E50/1000)*Užs5!L50,0)+(IF(Užs5!I50="NE-PL-PVC-08mm",(Užs5!H50/1000)*Užs5!L50,0)+(IF(Užs5!J50="NE-PL-PVC-08mm",(Užs5!H50/1000)*Užs5!L50,0)))))</f>
        <v>0</v>
      </c>
      <c r="AO11" s="94">
        <f>SUM(IF(Užs5!F50="NE-PL-PVC-1mm",(Užs5!E50/1000)*Užs5!L50,0)+(IF(Užs5!G50="NE-PL-PVC-1mm",(Užs5!E50/1000)*Užs5!L50,0)+(IF(Užs5!I50="NE-PL-PVC-1mm",(Užs5!H50/1000)*Užs5!L50,0)+(IF(Užs5!J50="NE-PL-PVC-1mm",(Užs5!H50/1000)*Užs5!L50,0)))))</f>
        <v>0</v>
      </c>
      <c r="AP11" s="94">
        <f>SUM(IF(Užs5!F50="NE-PL-PVC-2mm",(Užs5!E50/1000)*Užs5!L50,0)+(IF(Užs5!G50="NE-PL-PVC-2mm",(Užs5!E50/1000)*Užs5!L50,0)+(IF(Užs5!I50="NE-PL-PVC-2mm",(Užs5!H50/1000)*Užs5!L50,0)+(IF(Užs5!J50="NE-PL-PVC-2mm",(Užs5!H50/1000)*Užs5!L50,0)))))</f>
        <v>0</v>
      </c>
      <c r="AQ11" s="94">
        <f>SUM(IF(Užs5!F50="NE-PL-PVC-42/2mm",(Užs5!E50/1000)*Užs5!L50,0)+(IF(Užs5!G50="NE-PL-PVC-42/2mm",(Užs5!E50/1000)*Užs5!L50,0)+(IF(Užs5!I50="NE-PL-PVC-42/2mm",(Užs5!H50/1000)*Užs5!L50,0)+(IF(Užs5!J50="NE-PL-PVC-42/2mm",(Užs5!H50/1000)*Užs5!L50,0)))))</f>
        <v>0</v>
      </c>
      <c r="AR11" s="79"/>
    </row>
    <row r="12" spans="1:44" ht="17.100000000000001" customHeight="1">
      <c r="A12" s="79"/>
      <c r="B12" s="233" t="s">
        <v>32</v>
      </c>
      <c r="C12" s="236" t="s">
        <v>419</v>
      </c>
      <c r="D12" s="79"/>
      <c r="E12" s="79"/>
      <c r="F12" s="79"/>
      <c r="G12" s="79"/>
      <c r="H12" s="79"/>
      <c r="I12" s="79"/>
      <c r="J12" s="79"/>
      <c r="K12" s="87">
        <v>11</v>
      </c>
      <c r="L12" s="88">
        <f>Užs5!L51</f>
        <v>0</v>
      </c>
      <c r="M12" s="89">
        <f>(Užs5!E51/1000)*(Užs5!H51/1000)*Užs5!L51</f>
        <v>0</v>
      </c>
      <c r="N12" s="90">
        <f>SUM(IF(Užs5!F51="MEL",(Užs5!E51/1000)*Užs5!L51,0)+(IF(Užs5!G51="MEL",(Užs5!E51/1000)*Užs5!L51,0)+(IF(Užs5!I51="MEL",(Užs5!H51/1000)*Užs5!L51,0)+(IF(Užs5!J51="MEL",(Užs5!H51/1000)*Užs5!L51,0)))))</f>
        <v>0</v>
      </c>
      <c r="O12" s="91">
        <f>SUM(IF(Užs5!F51="MEL-BALTAS",(Užs5!E51/1000)*Užs5!L51,0)+(IF(Užs5!G51="MEL-BALTAS",(Užs5!E51/1000)*Užs5!L51,0)+(IF(Užs5!I51="MEL-BALTAS",(Užs5!H51/1000)*Užs5!L51,0)+(IF(Užs5!J51="MEL-BALTAS",(Užs5!H51/1000)*Užs5!L51,0)))))</f>
        <v>0</v>
      </c>
      <c r="P12" s="91">
        <f>SUM(IF(Užs5!F51="MEL-PILKAS",(Užs5!E51/1000)*Užs5!L51,0)+(IF(Užs5!G51="MEL-PILKAS",(Užs5!E51/1000)*Užs5!L51,0)+(IF(Užs5!I51="MEL-PILKAS",(Užs5!H51/1000)*Užs5!L51,0)+(IF(Užs5!J51="MEL-PILKAS",(Užs5!H51/1000)*Užs5!L51,0)))))</f>
        <v>0</v>
      </c>
      <c r="Q12" s="91">
        <f>SUM(IF(Užs5!F51="MEL-KLIENTO",(Užs5!E51/1000)*Užs5!L51,0)+(IF(Užs5!G51="MEL-KLIENTO",(Užs5!E51/1000)*Užs5!L51,0)+(IF(Užs5!I51="MEL-KLIENTO",(Užs5!H51/1000)*Užs5!L51,0)+(IF(Užs5!J51="MEL-KLIENTO",(Užs5!H51/1000)*Užs5!L51,0)))))</f>
        <v>0</v>
      </c>
      <c r="R12" s="91">
        <f>SUM(IF(Užs5!F51="MEL-NE-PL",(Užs5!E51/1000)*Užs5!L51,0)+(IF(Užs5!G51="MEL-NE-PL",(Užs5!E51/1000)*Užs5!L51,0)+(IF(Užs5!I51="MEL-NE-PL",(Užs5!H51/1000)*Užs5!L51,0)+(IF(Užs5!J51="MEL-NE-PL",(Užs5!H51/1000)*Užs5!L51,0)))))</f>
        <v>0</v>
      </c>
      <c r="S12" s="91">
        <f>SUM(IF(Užs5!F51="MEL-40mm",(Užs5!E51/1000)*Užs5!L51,0)+(IF(Užs5!G51="MEL-40mm",(Užs5!E51/1000)*Užs5!L51,0)+(IF(Užs5!I51="MEL-40mm",(Užs5!H51/1000)*Užs5!L51,0)+(IF(Užs5!J51="MEL-40mm",(Užs5!H51/1000)*Užs5!L51,0)))))</f>
        <v>0</v>
      </c>
      <c r="T12" s="92">
        <f>SUM(IF(Užs5!F51="PVC-04mm",(Užs5!E51/1000)*Užs5!L51,0)+(IF(Užs5!G51="PVC-04mm",(Užs5!E51/1000)*Užs5!L51,0)+(IF(Užs5!I51="PVC-04mm",(Užs5!H51/1000)*Užs5!L51,0)+(IF(Užs5!J51="PVC-04mm",(Užs5!H51/1000)*Užs5!L51,0)))))</f>
        <v>0</v>
      </c>
      <c r="U12" s="92">
        <f>SUM(IF(Užs5!F51="PVC-06mm",(Užs5!E51/1000)*Užs5!L51,0)+(IF(Užs5!G51="PVC-06mm",(Užs5!E51/1000)*Užs5!L51,0)+(IF(Užs5!I51="PVC-06mm",(Užs5!H51/1000)*Užs5!L51,0)+(IF(Užs5!J51="PVC-06mm",(Užs5!H51/1000)*Užs5!L51,0)))))</f>
        <v>0</v>
      </c>
      <c r="V12" s="92">
        <f>SUM(IF(Užs5!F51="PVC-08mm",(Užs5!E51/1000)*Užs5!L51,0)+(IF(Užs5!G51="PVC-08mm",(Užs5!E51/1000)*Užs5!L51,0)+(IF(Užs5!I51="PVC-08mm",(Užs5!H51/1000)*Užs5!L51,0)+(IF(Užs5!J51="PVC-08mm",(Užs5!H51/1000)*Užs5!L51,0)))))</f>
        <v>0</v>
      </c>
      <c r="W12" s="92">
        <f>SUM(IF(Užs5!F51="PVC-1mm",(Užs5!E51/1000)*Užs5!L51,0)+(IF(Užs5!G51="PVC-1mm",(Užs5!E51/1000)*Užs5!L51,0)+(IF(Užs5!I51="PVC-1mm",(Užs5!H51/1000)*Užs5!L51,0)+(IF(Užs5!J51="PVC-1mm",(Užs5!H51/1000)*Užs5!L51,0)))))</f>
        <v>0</v>
      </c>
      <c r="X12" s="92">
        <f>SUM(IF(Užs5!F51="PVC-2mm",(Užs5!E51/1000)*Užs5!L51,0)+(IF(Užs5!G51="PVC-2mm",(Užs5!E51/1000)*Užs5!L51,0)+(IF(Užs5!I51="PVC-2mm",(Užs5!H51/1000)*Užs5!L51,0)+(IF(Užs5!J51="PVC-2mm",(Užs5!H51/1000)*Užs5!L51,0)))))</f>
        <v>0</v>
      </c>
      <c r="Y12" s="92">
        <f>SUM(IF(Užs5!F51="PVC-42/2mm",(Užs5!E51/1000)*Užs5!L51,0)+(IF(Užs5!G51="PVC-42/2mm",(Užs5!E51/1000)*Užs5!L51,0)+(IF(Užs5!I51="PVC-42/2mm",(Užs5!H51/1000)*Užs5!L51,0)+(IF(Užs5!J51="PVC-42/2mm",(Užs5!H51/1000)*Užs5!L51,0)))))</f>
        <v>0</v>
      </c>
      <c r="Z12" s="313">
        <f>SUM(IF(Užs5!F51="BESIULIS-08mm",(Užs5!E51/1000)*Užs5!L51,0)+(IF(Užs5!G51="BESIULIS-08mm",(Užs5!E51/1000)*Užs5!L51,0)+(IF(Užs5!I51="BESIULIS-08mm",(Užs5!H51/1000)*Užs5!L51,0)+(IF(Užs5!J51="BESIULIS-08mm",(Užs5!H51/1000)*Užs5!L51,0)))))</f>
        <v>0</v>
      </c>
      <c r="AA12" s="313">
        <f>SUM(IF(Užs5!F51="BESIULIS-1mm",(Užs5!E51/1000)*Užs5!L51,0)+(IF(Užs5!G51="BESIULIS-1mm",(Užs5!E51/1000)*Užs5!L51,0)+(IF(Užs5!I51="BESIULIS-1mm",(Užs5!H51/1000)*Užs5!L51,0)+(IF(Užs5!J51="BESIULIS-1mm",(Užs5!H51/1000)*Užs5!L51,0)))))</f>
        <v>0</v>
      </c>
      <c r="AB12" s="313">
        <f>SUM(IF(Užs5!F51="BESIULIS-2mm",(Užs5!E51/1000)*Užs5!L51,0)+(IF(Užs5!G51="BESIULIS-2mm",(Užs5!E51/1000)*Užs5!L51,0)+(IF(Užs5!I51="BESIULIS-2mm",(Užs5!H51/1000)*Užs5!L51,0)+(IF(Užs5!J51="BESIULIS-2mm",(Užs5!H51/1000)*Užs5!L51,0)))))</f>
        <v>0</v>
      </c>
      <c r="AC12" s="93">
        <f>SUM(IF(Užs5!F51="KLIEN-PVC-04mm",(Užs5!E51/1000)*Užs5!L51,0)+(IF(Užs5!G51="KLIEN-PVC-04mm",(Užs5!E51/1000)*Užs5!L51,0)+(IF(Užs5!I51="KLIEN-PVC-04mm",(Užs5!H51/1000)*Užs5!L51,0)+(IF(Užs5!J51="KLIEN-PVC-04mm",(Užs5!H51/1000)*Užs5!L51,0)))))</f>
        <v>0</v>
      </c>
      <c r="AD12" s="93">
        <f>SUM(IF(Užs5!F51="KLIEN-PVC-06mm",(Užs5!E51/1000)*Užs5!L51,0)+(IF(Užs5!G51="KLIEN-PVC-06mm",(Užs5!E51/1000)*Užs5!L51,0)+(IF(Užs5!I51="KLIEN-PVC-06mm",(Užs5!H51/1000)*Užs5!L51,0)+(IF(Užs5!J51="KLIEN-PVC-06mm",(Užs5!H51/1000)*Užs5!L51,0)))))</f>
        <v>0</v>
      </c>
      <c r="AE12" s="93">
        <f>SUM(IF(Užs5!F51="KLIEN-PVC-08mm",(Užs5!E51/1000)*Užs5!L51,0)+(IF(Užs5!G51="KLIEN-PVC-08mm",(Užs5!E51/1000)*Užs5!L51,0)+(IF(Užs5!I51="KLIEN-PVC-08mm",(Užs5!H51/1000)*Užs5!L51,0)+(IF(Užs5!J51="KLIEN-PVC-08mm",(Užs5!H51/1000)*Užs5!L51,0)))))</f>
        <v>0</v>
      </c>
      <c r="AF12" s="93">
        <f>SUM(IF(Užs5!F51="KLIEN-PVC-1mm",(Užs5!E51/1000)*Užs5!L51,0)+(IF(Užs5!G51="KLIEN-PVC-1mm",(Užs5!E51/1000)*Užs5!L51,0)+(IF(Užs5!I51="KLIEN-PVC-1mm",(Užs5!H51/1000)*Užs5!L51,0)+(IF(Užs5!J51="KLIEN-PVC-1mm",(Užs5!H51/1000)*Užs5!L51,0)))))</f>
        <v>0</v>
      </c>
      <c r="AG12" s="93">
        <f>SUM(IF(Užs5!F51="KLIEN-PVC-2mm",(Užs5!E51/1000)*Užs5!L51,0)+(IF(Užs5!G51="KLIEN-PVC-2mm",(Užs5!E51/1000)*Užs5!L51,0)+(IF(Užs5!I51="KLIEN-PVC-2mm",(Užs5!H51/1000)*Užs5!L51,0)+(IF(Užs5!J51="KLIEN-PVC-2mm",(Užs5!H51/1000)*Užs5!L51,0)))))</f>
        <v>0</v>
      </c>
      <c r="AH12" s="93">
        <f>SUM(IF(Užs5!F51="KLIEN-PVC-42/2mm",(Užs5!E51/1000)*Užs5!L51,0)+(IF(Užs5!G51="KLIEN-PVC-42/2mm",(Užs5!E51/1000)*Užs5!L51,0)+(IF(Užs5!I51="KLIEN-PVC-42/2mm",(Užs5!H51/1000)*Užs5!L51,0)+(IF(Užs5!J51="KLIEN-PVC-42/2mm",(Užs5!H51/1000)*Užs5!L51,0)))))</f>
        <v>0</v>
      </c>
      <c r="AI12" s="315">
        <f>SUM(IF(Užs5!F51="KLIEN-BESIUL-08mm",(Užs5!E51/1000)*Užs5!L51,0)+(IF(Užs5!G51="KLIEN-BESIUL-08mm",(Užs5!E51/1000)*Užs5!L51,0)+(IF(Užs5!I51="KLIEN-BESIUL-08mm",(Užs5!H51/1000)*Užs5!L51,0)+(IF(Užs5!J51="KLIEN-BESIUL-08mm",(Užs5!H51/1000)*Užs5!L51,0)))))</f>
        <v>0</v>
      </c>
      <c r="AJ12" s="315">
        <f>SUM(IF(Užs5!F51="KLIEN-BESIUL-1mm",(Užs5!E51/1000)*Užs5!L51,0)+(IF(Užs5!G51="KLIEN-BESIUL-1mm",(Užs5!E51/1000)*Užs5!L51,0)+(IF(Užs5!I51="KLIEN-BESIUL-1mm",(Užs5!H51/1000)*Užs5!L51,0)+(IF(Užs5!J51="KLIEN-BESIUL-1mm",(Užs5!H51/1000)*Užs5!L51,0)))))</f>
        <v>0</v>
      </c>
      <c r="AK12" s="315">
        <f>SUM(IF(Užs5!F51="KLIEN-BESIUL-2mm",(Užs5!E51/1000)*Užs5!L51,0)+(IF(Užs5!G51="KLIEN-BESIUL-2mm",(Užs5!E51/1000)*Užs5!L51,0)+(IF(Užs5!I51="KLIEN-BESIUL-2mm",(Užs5!H51/1000)*Užs5!L51,0)+(IF(Užs5!J51="KLIEN-BESIUL-2mm",(Užs5!H51/1000)*Užs5!L51,0)))))</f>
        <v>0</v>
      </c>
      <c r="AL12" s="94">
        <f>SUM(IF(Užs5!F51="NE-PL-PVC-04mm",(Užs5!E51/1000)*Užs5!L51,0)+(IF(Užs5!G51="NE-PL-PVC-04mm",(Užs5!E51/1000)*Užs5!L51,0)+(IF(Užs5!I51="NE-PL-PVC-04mm",(Užs5!H51/1000)*Užs5!L51,0)+(IF(Užs5!J51="NE-PL-PVC-04mm",(Užs5!H51/1000)*Užs5!L51,0)))))</f>
        <v>0</v>
      </c>
      <c r="AM12" s="94">
        <f>SUM(IF(Užs5!F51="NE-PL-PVC-06mm",(Užs5!E51/1000)*Užs5!L51,0)+(IF(Užs5!G51="NE-PL-PVC-06mm",(Užs5!E51/1000)*Užs5!L51,0)+(IF(Užs5!I51="NE-PL-PVC-06mm",(Užs5!H51/1000)*Užs5!L51,0)+(IF(Užs5!J51="NE-PL-PVC-06mm",(Užs5!H51/1000)*Užs5!L51,0)))))</f>
        <v>0</v>
      </c>
      <c r="AN12" s="94">
        <f>SUM(IF(Užs5!F51="NE-PL-PVC-08mm",(Užs5!E51/1000)*Užs5!L51,0)+(IF(Užs5!G51="NE-PL-PVC-08mm",(Užs5!E51/1000)*Užs5!L51,0)+(IF(Užs5!I51="NE-PL-PVC-08mm",(Užs5!H51/1000)*Užs5!L51,0)+(IF(Užs5!J51="NE-PL-PVC-08mm",(Užs5!H51/1000)*Užs5!L51,0)))))</f>
        <v>0</v>
      </c>
      <c r="AO12" s="94">
        <f>SUM(IF(Užs5!F51="NE-PL-PVC-1mm",(Užs5!E51/1000)*Užs5!L51,0)+(IF(Užs5!G51="NE-PL-PVC-1mm",(Užs5!E51/1000)*Užs5!L51,0)+(IF(Užs5!I51="NE-PL-PVC-1mm",(Užs5!H51/1000)*Užs5!L51,0)+(IF(Užs5!J51="NE-PL-PVC-1mm",(Užs5!H51/1000)*Užs5!L51,0)))))</f>
        <v>0</v>
      </c>
      <c r="AP12" s="94">
        <f>SUM(IF(Užs5!F51="NE-PL-PVC-2mm",(Užs5!E51/1000)*Užs5!L51,0)+(IF(Užs5!G51="NE-PL-PVC-2mm",(Užs5!E51/1000)*Užs5!L51,0)+(IF(Užs5!I51="NE-PL-PVC-2mm",(Užs5!H51/1000)*Užs5!L51,0)+(IF(Užs5!J51="NE-PL-PVC-2mm",(Užs5!H51/1000)*Užs5!L51,0)))))</f>
        <v>0</v>
      </c>
      <c r="AQ12" s="94">
        <f>SUM(IF(Užs5!F51="NE-PL-PVC-42/2mm",(Užs5!E51/1000)*Užs5!L51,0)+(IF(Užs5!G51="NE-PL-PVC-42/2mm",(Užs5!E51/1000)*Užs5!L51,0)+(IF(Užs5!I51="NE-PL-PVC-42/2mm",(Užs5!H51/1000)*Užs5!L51,0)+(IF(Užs5!J51="NE-PL-PVC-42/2mm",(Užs5!H51/1000)*Užs5!L51,0)))))</f>
        <v>0</v>
      </c>
      <c r="AR12" s="79"/>
    </row>
    <row r="13" spans="1:44" ht="17.100000000000001" customHeight="1">
      <c r="A13" s="79"/>
      <c r="B13" s="233" t="s">
        <v>410</v>
      </c>
      <c r="C13" s="236" t="s">
        <v>420</v>
      </c>
      <c r="D13" s="79"/>
      <c r="E13" s="79"/>
      <c r="F13" s="79"/>
      <c r="G13" s="79"/>
      <c r="H13" s="79"/>
      <c r="I13" s="79"/>
      <c r="J13" s="79"/>
      <c r="K13" s="87">
        <v>12</v>
      </c>
      <c r="L13" s="88">
        <f>Užs5!L52</f>
        <v>0</v>
      </c>
      <c r="M13" s="89">
        <f>(Užs5!E52/1000)*(Užs5!H52/1000)*Užs5!L52</f>
        <v>0</v>
      </c>
      <c r="N13" s="90">
        <f>SUM(IF(Užs5!F52="MEL",(Užs5!E52/1000)*Užs5!L52,0)+(IF(Užs5!G52="MEL",(Užs5!E52/1000)*Užs5!L52,0)+(IF(Užs5!I52="MEL",(Užs5!H52/1000)*Užs5!L52,0)+(IF(Užs5!J52="MEL",(Užs5!H52/1000)*Užs5!L52,0)))))</f>
        <v>0</v>
      </c>
      <c r="O13" s="91">
        <f>SUM(IF(Užs5!F52="MEL-BALTAS",(Užs5!E52/1000)*Užs5!L52,0)+(IF(Užs5!G52="MEL-BALTAS",(Užs5!E52/1000)*Užs5!L52,0)+(IF(Užs5!I52="MEL-BALTAS",(Užs5!H52/1000)*Užs5!L52,0)+(IF(Užs5!J52="MEL-BALTAS",(Užs5!H52/1000)*Užs5!L52,0)))))</f>
        <v>0</v>
      </c>
      <c r="P13" s="91">
        <f>SUM(IF(Užs5!F52="MEL-PILKAS",(Užs5!E52/1000)*Užs5!L52,0)+(IF(Užs5!G52="MEL-PILKAS",(Užs5!E52/1000)*Užs5!L52,0)+(IF(Užs5!I52="MEL-PILKAS",(Užs5!H52/1000)*Užs5!L52,0)+(IF(Užs5!J52="MEL-PILKAS",(Užs5!H52/1000)*Užs5!L52,0)))))</f>
        <v>0</v>
      </c>
      <c r="Q13" s="91">
        <f>SUM(IF(Užs5!F52="MEL-KLIENTO",(Užs5!E52/1000)*Užs5!L52,0)+(IF(Užs5!G52="MEL-KLIENTO",(Užs5!E52/1000)*Užs5!L52,0)+(IF(Užs5!I52="MEL-KLIENTO",(Užs5!H52/1000)*Užs5!L52,0)+(IF(Užs5!J52="MEL-KLIENTO",(Užs5!H52/1000)*Užs5!L52,0)))))</f>
        <v>0</v>
      </c>
      <c r="R13" s="91">
        <f>SUM(IF(Užs5!F52="MEL-NE-PL",(Užs5!E52/1000)*Užs5!L52,0)+(IF(Užs5!G52="MEL-NE-PL",(Užs5!E52/1000)*Užs5!L52,0)+(IF(Užs5!I52="MEL-NE-PL",(Užs5!H52/1000)*Užs5!L52,0)+(IF(Užs5!J52="MEL-NE-PL",(Užs5!H52/1000)*Užs5!L52,0)))))</f>
        <v>0</v>
      </c>
      <c r="S13" s="91">
        <f>SUM(IF(Užs5!F52="MEL-40mm",(Užs5!E52/1000)*Užs5!L52,0)+(IF(Užs5!G52="MEL-40mm",(Užs5!E52/1000)*Užs5!L52,0)+(IF(Užs5!I52="MEL-40mm",(Užs5!H52/1000)*Užs5!L52,0)+(IF(Užs5!J52="MEL-40mm",(Užs5!H52/1000)*Užs5!L52,0)))))</f>
        <v>0</v>
      </c>
      <c r="T13" s="92">
        <f>SUM(IF(Užs5!F52="PVC-04mm",(Užs5!E52/1000)*Užs5!L52,0)+(IF(Užs5!G52="PVC-04mm",(Užs5!E52/1000)*Užs5!L52,0)+(IF(Užs5!I52="PVC-04mm",(Užs5!H52/1000)*Užs5!L52,0)+(IF(Užs5!J52="PVC-04mm",(Užs5!H52/1000)*Užs5!L52,0)))))</f>
        <v>0</v>
      </c>
      <c r="U13" s="92">
        <f>SUM(IF(Užs5!F52="PVC-06mm",(Užs5!E52/1000)*Užs5!L52,0)+(IF(Užs5!G52="PVC-06mm",(Užs5!E52/1000)*Užs5!L52,0)+(IF(Užs5!I52="PVC-06mm",(Užs5!H52/1000)*Užs5!L52,0)+(IF(Užs5!J52="PVC-06mm",(Užs5!H52/1000)*Užs5!L52,0)))))</f>
        <v>0</v>
      </c>
      <c r="V13" s="92">
        <f>SUM(IF(Užs5!F52="PVC-08mm",(Užs5!E52/1000)*Užs5!L52,0)+(IF(Užs5!G52="PVC-08mm",(Užs5!E52/1000)*Užs5!L52,0)+(IF(Užs5!I52="PVC-08mm",(Užs5!H52/1000)*Užs5!L52,0)+(IF(Užs5!J52="PVC-08mm",(Užs5!H52/1000)*Užs5!L52,0)))))</f>
        <v>0</v>
      </c>
      <c r="W13" s="92">
        <f>SUM(IF(Užs5!F52="PVC-1mm",(Užs5!E52/1000)*Užs5!L52,0)+(IF(Užs5!G52="PVC-1mm",(Užs5!E52/1000)*Užs5!L52,0)+(IF(Užs5!I52="PVC-1mm",(Užs5!H52/1000)*Užs5!L52,0)+(IF(Užs5!J52="PVC-1mm",(Užs5!H52/1000)*Užs5!L52,0)))))</f>
        <v>0</v>
      </c>
      <c r="X13" s="92">
        <f>SUM(IF(Užs5!F52="PVC-2mm",(Užs5!E52/1000)*Užs5!L52,0)+(IF(Užs5!G52="PVC-2mm",(Užs5!E52/1000)*Užs5!L52,0)+(IF(Užs5!I52="PVC-2mm",(Užs5!H52/1000)*Užs5!L52,0)+(IF(Užs5!J52="PVC-2mm",(Užs5!H52/1000)*Užs5!L52,0)))))</f>
        <v>0</v>
      </c>
      <c r="Y13" s="92">
        <f>SUM(IF(Užs5!F52="PVC-42/2mm",(Užs5!E52/1000)*Užs5!L52,0)+(IF(Užs5!G52="PVC-42/2mm",(Užs5!E52/1000)*Užs5!L52,0)+(IF(Užs5!I52="PVC-42/2mm",(Užs5!H52/1000)*Užs5!L52,0)+(IF(Užs5!J52="PVC-42/2mm",(Užs5!H52/1000)*Užs5!L52,0)))))</f>
        <v>0</v>
      </c>
      <c r="Z13" s="313">
        <f>SUM(IF(Užs5!F52="BESIULIS-08mm",(Užs5!E52/1000)*Užs5!L52,0)+(IF(Užs5!G52="BESIULIS-08mm",(Užs5!E52/1000)*Užs5!L52,0)+(IF(Užs5!I52="BESIULIS-08mm",(Užs5!H52/1000)*Užs5!L52,0)+(IF(Užs5!J52="BESIULIS-08mm",(Užs5!H52/1000)*Užs5!L52,0)))))</f>
        <v>0</v>
      </c>
      <c r="AA13" s="313">
        <f>SUM(IF(Užs5!F52="BESIULIS-1mm",(Užs5!E52/1000)*Užs5!L52,0)+(IF(Užs5!G52="BESIULIS-1mm",(Užs5!E52/1000)*Užs5!L52,0)+(IF(Užs5!I52="BESIULIS-1mm",(Užs5!H52/1000)*Užs5!L52,0)+(IF(Užs5!J52="BESIULIS-1mm",(Užs5!H52/1000)*Užs5!L52,0)))))</f>
        <v>0</v>
      </c>
      <c r="AB13" s="313">
        <f>SUM(IF(Užs5!F52="BESIULIS-2mm",(Užs5!E52/1000)*Užs5!L52,0)+(IF(Užs5!G52="BESIULIS-2mm",(Užs5!E52/1000)*Užs5!L52,0)+(IF(Užs5!I52="BESIULIS-2mm",(Užs5!H52/1000)*Užs5!L52,0)+(IF(Užs5!J52="BESIULIS-2mm",(Užs5!H52/1000)*Užs5!L52,0)))))</f>
        <v>0</v>
      </c>
      <c r="AC13" s="93">
        <f>SUM(IF(Užs5!F52="KLIEN-PVC-04mm",(Užs5!E52/1000)*Užs5!L52,0)+(IF(Užs5!G52="KLIEN-PVC-04mm",(Užs5!E52/1000)*Užs5!L52,0)+(IF(Užs5!I52="KLIEN-PVC-04mm",(Užs5!H52/1000)*Užs5!L52,0)+(IF(Užs5!J52="KLIEN-PVC-04mm",(Užs5!H52/1000)*Užs5!L52,0)))))</f>
        <v>0</v>
      </c>
      <c r="AD13" s="93">
        <f>SUM(IF(Užs5!F52="KLIEN-PVC-06mm",(Užs5!E52/1000)*Užs5!L52,0)+(IF(Užs5!G52="KLIEN-PVC-06mm",(Užs5!E52/1000)*Užs5!L52,0)+(IF(Užs5!I52="KLIEN-PVC-06mm",(Užs5!H52/1000)*Užs5!L52,0)+(IF(Užs5!J52="KLIEN-PVC-06mm",(Užs5!H52/1000)*Užs5!L52,0)))))</f>
        <v>0</v>
      </c>
      <c r="AE13" s="93">
        <f>SUM(IF(Užs5!F52="KLIEN-PVC-08mm",(Užs5!E52/1000)*Užs5!L52,0)+(IF(Užs5!G52="KLIEN-PVC-08mm",(Užs5!E52/1000)*Užs5!L52,0)+(IF(Užs5!I52="KLIEN-PVC-08mm",(Užs5!H52/1000)*Užs5!L52,0)+(IF(Užs5!J52="KLIEN-PVC-08mm",(Užs5!H52/1000)*Užs5!L52,0)))))</f>
        <v>0</v>
      </c>
      <c r="AF13" s="93">
        <f>SUM(IF(Užs5!F52="KLIEN-PVC-1mm",(Užs5!E52/1000)*Užs5!L52,0)+(IF(Užs5!G52="KLIEN-PVC-1mm",(Užs5!E52/1000)*Užs5!L52,0)+(IF(Užs5!I52="KLIEN-PVC-1mm",(Užs5!H52/1000)*Užs5!L52,0)+(IF(Užs5!J52="KLIEN-PVC-1mm",(Užs5!H52/1000)*Užs5!L52,0)))))</f>
        <v>0</v>
      </c>
      <c r="AG13" s="93">
        <f>SUM(IF(Užs5!F52="KLIEN-PVC-2mm",(Užs5!E52/1000)*Užs5!L52,0)+(IF(Užs5!G52="KLIEN-PVC-2mm",(Užs5!E52/1000)*Užs5!L52,0)+(IF(Užs5!I52="KLIEN-PVC-2mm",(Užs5!H52/1000)*Užs5!L52,0)+(IF(Užs5!J52="KLIEN-PVC-2mm",(Užs5!H52/1000)*Užs5!L52,0)))))</f>
        <v>0</v>
      </c>
      <c r="AH13" s="93">
        <f>SUM(IF(Užs5!F52="KLIEN-PVC-42/2mm",(Užs5!E52/1000)*Užs5!L52,0)+(IF(Užs5!G52="KLIEN-PVC-42/2mm",(Užs5!E52/1000)*Užs5!L52,0)+(IF(Užs5!I52="KLIEN-PVC-42/2mm",(Užs5!H52/1000)*Užs5!L52,0)+(IF(Užs5!J52="KLIEN-PVC-42/2mm",(Užs5!H52/1000)*Užs5!L52,0)))))</f>
        <v>0</v>
      </c>
      <c r="AI13" s="315">
        <f>SUM(IF(Užs5!F52="KLIEN-BESIUL-08mm",(Užs5!E52/1000)*Užs5!L52,0)+(IF(Užs5!G52="KLIEN-BESIUL-08mm",(Užs5!E52/1000)*Užs5!L52,0)+(IF(Užs5!I52="KLIEN-BESIUL-08mm",(Užs5!H52/1000)*Užs5!L52,0)+(IF(Užs5!J52="KLIEN-BESIUL-08mm",(Užs5!H52/1000)*Užs5!L52,0)))))</f>
        <v>0</v>
      </c>
      <c r="AJ13" s="315">
        <f>SUM(IF(Užs5!F52="KLIEN-BESIUL-1mm",(Užs5!E52/1000)*Užs5!L52,0)+(IF(Užs5!G52="KLIEN-BESIUL-1mm",(Užs5!E52/1000)*Užs5!L52,0)+(IF(Užs5!I52="KLIEN-BESIUL-1mm",(Užs5!H52/1000)*Užs5!L52,0)+(IF(Užs5!J52="KLIEN-BESIUL-1mm",(Užs5!H52/1000)*Užs5!L52,0)))))</f>
        <v>0</v>
      </c>
      <c r="AK13" s="315">
        <f>SUM(IF(Užs5!F52="KLIEN-BESIUL-2mm",(Užs5!E52/1000)*Užs5!L52,0)+(IF(Užs5!G52="KLIEN-BESIUL-2mm",(Užs5!E52/1000)*Užs5!L52,0)+(IF(Užs5!I52="KLIEN-BESIUL-2mm",(Užs5!H52/1000)*Užs5!L52,0)+(IF(Užs5!J52="KLIEN-BESIUL-2mm",(Užs5!H52/1000)*Užs5!L52,0)))))</f>
        <v>0</v>
      </c>
      <c r="AL13" s="94">
        <f>SUM(IF(Užs5!F52="NE-PL-PVC-04mm",(Užs5!E52/1000)*Užs5!L52,0)+(IF(Užs5!G52="NE-PL-PVC-04mm",(Užs5!E52/1000)*Užs5!L52,0)+(IF(Užs5!I52="NE-PL-PVC-04mm",(Užs5!H52/1000)*Užs5!L52,0)+(IF(Užs5!J52="NE-PL-PVC-04mm",(Užs5!H52/1000)*Užs5!L52,0)))))</f>
        <v>0</v>
      </c>
      <c r="AM13" s="94">
        <f>SUM(IF(Užs5!F52="NE-PL-PVC-06mm",(Užs5!E52/1000)*Užs5!L52,0)+(IF(Užs5!G52="NE-PL-PVC-06mm",(Užs5!E52/1000)*Užs5!L52,0)+(IF(Užs5!I52="NE-PL-PVC-06mm",(Užs5!H52/1000)*Užs5!L52,0)+(IF(Užs5!J52="NE-PL-PVC-06mm",(Užs5!H52/1000)*Užs5!L52,0)))))</f>
        <v>0</v>
      </c>
      <c r="AN13" s="94">
        <f>SUM(IF(Užs5!F52="NE-PL-PVC-08mm",(Užs5!E52/1000)*Užs5!L52,0)+(IF(Užs5!G52="NE-PL-PVC-08mm",(Užs5!E52/1000)*Užs5!L52,0)+(IF(Užs5!I52="NE-PL-PVC-08mm",(Užs5!H52/1000)*Užs5!L52,0)+(IF(Užs5!J52="NE-PL-PVC-08mm",(Užs5!H52/1000)*Užs5!L52,0)))))</f>
        <v>0</v>
      </c>
      <c r="AO13" s="94">
        <f>SUM(IF(Užs5!F52="NE-PL-PVC-1mm",(Užs5!E52/1000)*Užs5!L52,0)+(IF(Užs5!G52="NE-PL-PVC-1mm",(Užs5!E52/1000)*Užs5!L52,0)+(IF(Užs5!I52="NE-PL-PVC-1mm",(Užs5!H52/1000)*Užs5!L52,0)+(IF(Užs5!J52="NE-PL-PVC-1mm",(Užs5!H52/1000)*Užs5!L52,0)))))</f>
        <v>0</v>
      </c>
      <c r="AP13" s="94">
        <f>SUM(IF(Užs5!F52="NE-PL-PVC-2mm",(Užs5!E52/1000)*Užs5!L52,0)+(IF(Užs5!G52="NE-PL-PVC-2mm",(Užs5!E52/1000)*Užs5!L52,0)+(IF(Užs5!I52="NE-PL-PVC-2mm",(Užs5!H52/1000)*Užs5!L52,0)+(IF(Užs5!J52="NE-PL-PVC-2mm",(Užs5!H52/1000)*Užs5!L52,0)))))</f>
        <v>0</v>
      </c>
      <c r="AQ13" s="94">
        <f>SUM(IF(Užs5!F52="NE-PL-PVC-42/2mm",(Užs5!E52/1000)*Užs5!L52,0)+(IF(Užs5!G52="NE-PL-PVC-42/2mm",(Užs5!E52/1000)*Užs5!L52,0)+(IF(Užs5!I52="NE-PL-PVC-42/2mm",(Užs5!H52/1000)*Užs5!L52,0)+(IF(Užs5!J52="NE-PL-PVC-42/2mm",(Užs5!H52/1000)*Užs5!L52,0)))))</f>
        <v>0</v>
      </c>
      <c r="AR13" s="79"/>
    </row>
    <row r="14" spans="1:44" ht="17.100000000000001" customHeight="1">
      <c r="A14" s="79"/>
      <c r="B14" s="233" t="s">
        <v>411</v>
      </c>
      <c r="C14" s="236" t="s">
        <v>421</v>
      </c>
      <c r="D14" s="79"/>
      <c r="E14" s="79"/>
      <c r="F14" s="79"/>
      <c r="G14" s="79"/>
      <c r="H14" s="79"/>
      <c r="I14" s="79"/>
      <c r="J14" s="79"/>
      <c r="K14" s="87">
        <v>13</v>
      </c>
      <c r="L14" s="88">
        <f>Užs5!L53</f>
        <v>0</v>
      </c>
      <c r="M14" s="89">
        <f>(Užs5!E53/1000)*(Užs5!H53/1000)*Užs5!L53</f>
        <v>0</v>
      </c>
      <c r="N14" s="90">
        <f>SUM(IF(Užs5!F53="MEL",(Užs5!E53/1000)*Užs5!L53,0)+(IF(Užs5!G53="MEL",(Užs5!E53/1000)*Užs5!L53,0)+(IF(Užs5!I53="MEL",(Užs5!H53/1000)*Užs5!L53,0)+(IF(Užs5!J53="MEL",(Užs5!H53/1000)*Užs5!L53,0)))))</f>
        <v>0</v>
      </c>
      <c r="O14" s="91">
        <f>SUM(IF(Užs5!F53="MEL-BALTAS",(Užs5!E53/1000)*Užs5!L53,0)+(IF(Užs5!G53="MEL-BALTAS",(Užs5!E53/1000)*Užs5!L53,0)+(IF(Užs5!I53="MEL-BALTAS",(Užs5!H53/1000)*Užs5!L53,0)+(IF(Užs5!J53="MEL-BALTAS",(Užs5!H53/1000)*Užs5!L53,0)))))</f>
        <v>0</v>
      </c>
      <c r="P14" s="91">
        <f>SUM(IF(Užs5!F53="MEL-PILKAS",(Užs5!E53/1000)*Užs5!L53,0)+(IF(Užs5!G53="MEL-PILKAS",(Užs5!E53/1000)*Užs5!L53,0)+(IF(Užs5!I53="MEL-PILKAS",(Užs5!H53/1000)*Užs5!L53,0)+(IF(Užs5!J53="MEL-PILKAS",(Užs5!H53/1000)*Užs5!L53,0)))))</f>
        <v>0</v>
      </c>
      <c r="Q14" s="91">
        <f>SUM(IF(Užs5!F53="MEL-KLIENTO",(Užs5!E53/1000)*Užs5!L53,0)+(IF(Užs5!G53="MEL-KLIENTO",(Užs5!E53/1000)*Užs5!L53,0)+(IF(Užs5!I53="MEL-KLIENTO",(Užs5!H53/1000)*Užs5!L53,0)+(IF(Užs5!J53="MEL-KLIENTO",(Užs5!H53/1000)*Užs5!L53,0)))))</f>
        <v>0</v>
      </c>
      <c r="R14" s="91">
        <f>SUM(IF(Užs5!F53="MEL-NE-PL",(Užs5!E53/1000)*Užs5!L53,0)+(IF(Užs5!G53="MEL-NE-PL",(Užs5!E53/1000)*Užs5!L53,0)+(IF(Užs5!I53="MEL-NE-PL",(Užs5!H53/1000)*Užs5!L53,0)+(IF(Užs5!J53="MEL-NE-PL",(Užs5!H53/1000)*Užs5!L53,0)))))</f>
        <v>0</v>
      </c>
      <c r="S14" s="91">
        <f>SUM(IF(Užs5!F53="MEL-40mm",(Užs5!E53/1000)*Užs5!L53,0)+(IF(Užs5!G53="MEL-40mm",(Užs5!E53/1000)*Užs5!L53,0)+(IF(Užs5!I53="MEL-40mm",(Užs5!H53/1000)*Užs5!L53,0)+(IF(Užs5!J53="MEL-40mm",(Užs5!H53/1000)*Užs5!L53,0)))))</f>
        <v>0</v>
      </c>
      <c r="T14" s="92">
        <f>SUM(IF(Užs5!F53="PVC-04mm",(Užs5!E53/1000)*Užs5!L53,0)+(IF(Užs5!G53="PVC-04mm",(Užs5!E53/1000)*Užs5!L53,0)+(IF(Užs5!I53="PVC-04mm",(Užs5!H53/1000)*Užs5!L53,0)+(IF(Užs5!J53="PVC-04mm",(Užs5!H53/1000)*Užs5!L53,0)))))</f>
        <v>0</v>
      </c>
      <c r="U14" s="92">
        <f>SUM(IF(Užs5!F53="PVC-06mm",(Užs5!E53/1000)*Užs5!L53,0)+(IF(Užs5!G53="PVC-06mm",(Užs5!E53/1000)*Užs5!L53,0)+(IF(Užs5!I53="PVC-06mm",(Užs5!H53/1000)*Užs5!L53,0)+(IF(Užs5!J53="PVC-06mm",(Užs5!H53/1000)*Užs5!L53,0)))))</f>
        <v>0</v>
      </c>
      <c r="V14" s="92">
        <f>SUM(IF(Užs5!F53="PVC-08mm",(Užs5!E53/1000)*Užs5!L53,0)+(IF(Užs5!G53="PVC-08mm",(Užs5!E53/1000)*Užs5!L53,0)+(IF(Užs5!I53="PVC-08mm",(Užs5!H53/1000)*Užs5!L53,0)+(IF(Užs5!J53="PVC-08mm",(Užs5!H53/1000)*Užs5!L53,0)))))</f>
        <v>0</v>
      </c>
      <c r="W14" s="92">
        <f>SUM(IF(Užs5!F53="PVC-1mm",(Užs5!E53/1000)*Užs5!L53,0)+(IF(Užs5!G53="PVC-1mm",(Užs5!E53/1000)*Užs5!L53,0)+(IF(Užs5!I53="PVC-1mm",(Užs5!H53/1000)*Užs5!L53,0)+(IF(Užs5!J53="PVC-1mm",(Užs5!H53/1000)*Užs5!L53,0)))))</f>
        <v>0</v>
      </c>
      <c r="X14" s="92">
        <f>SUM(IF(Užs5!F53="PVC-2mm",(Užs5!E53/1000)*Užs5!L53,0)+(IF(Užs5!G53="PVC-2mm",(Užs5!E53/1000)*Užs5!L53,0)+(IF(Užs5!I53="PVC-2mm",(Užs5!H53/1000)*Užs5!L53,0)+(IF(Užs5!J53="PVC-2mm",(Užs5!H53/1000)*Užs5!L53,0)))))</f>
        <v>0</v>
      </c>
      <c r="Y14" s="92">
        <f>SUM(IF(Užs5!F53="PVC-42/2mm",(Užs5!E53/1000)*Užs5!L53,0)+(IF(Užs5!G53="PVC-42/2mm",(Užs5!E53/1000)*Užs5!L53,0)+(IF(Užs5!I53="PVC-42/2mm",(Užs5!H53/1000)*Užs5!L53,0)+(IF(Užs5!J53="PVC-42/2mm",(Užs5!H53/1000)*Užs5!L53,0)))))</f>
        <v>0</v>
      </c>
      <c r="Z14" s="313">
        <f>SUM(IF(Užs5!F53="BESIULIS-08mm",(Užs5!E53/1000)*Užs5!L53,0)+(IF(Užs5!G53="BESIULIS-08mm",(Užs5!E53/1000)*Užs5!L53,0)+(IF(Užs5!I53="BESIULIS-08mm",(Užs5!H53/1000)*Užs5!L53,0)+(IF(Užs5!J53="BESIULIS-08mm",(Užs5!H53/1000)*Užs5!L53,0)))))</f>
        <v>0</v>
      </c>
      <c r="AA14" s="313">
        <f>SUM(IF(Užs5!F53="BESIULIS-1mm",(Užs5!E53/1000)*Užs5!L53,0)+(IF(Užs5!G53="BESIULIS-1mm",(Užs5!E53/1000)*Užs5!L53,0)+(IF(Užs5!I53="BESIULIS-1mm",(Užs5!H53/1000)*Užs5!L53,0)+(IF(Užs5!J53="BESIULIS-1mm",(Užs5!H53/1000)*Užs5!L53,0)))))</f>
        <v>0</v>
      </c>
      <c r="AB14" s="313">
        <f>SUM(IF(Užs5!F53="BESIULIS-2mm",(Užs5!E53/1000)*Užs5!L53,0)+(IF(Užs5!G53="BESIULIS-2mm",(Užs5!E53/1000)*Užs5!L53,0)+(IF(Užs5!I53="BESIULIS-2mm",(Užs5!H53/1000)*Užs5!L53,0)+(IF(Užs5!J53="BESIULIS-2mm",(Užs5!H53/1000)*Užs5!L53,0)))))</f>
        <v>0</v>
      </c>
      <c r="AC14" s="93">
        <f>SUM(IF(Užs5!F53="KLIEN-PVC-04mm",(Užs5!E53/1000)*Užs5!L53,0)+(IF(Užs5!G53="KLIEN-PVC-04mm",(Užs5!E53/1000)*Užs5!L53,0)+(IF(Užs5!I53="KLIEN-PVC-04mm",(Užs5!H53/1000)*Užs5!L53,0)+(IF(Užs5!J53="KLIEN-PVC-04mm",(Užs5!H53/1000)*Užs5!L53,0)))))</f>
        <v>0</v>
      </c>
      <c r="AD14" s="93">
        <f>SUM(IF(Užs5!F53="KLIEN-PVC-06mm",(Užs5!E53/1000)*Užs5!L53,0)+(IF(Užs5!G53="KLIEN-PVC-06mm",(Užs5!E53/1000)*Užs5!L53,0)+(IF(Užs5!I53="KLIEN-PVC-06mm",(Užs5!H53/1000)*Užs5!L53,0)+(IF(Užs5!J53="KLIEN-PVC-06mm",(Užs5!H53/1000)*Užs5!L53,0)))))</f>
        <v>0</v>
      </c>
      <c r="AE14" s="93">
        <f>SUM(IF(Užs5!F53="KLIEN-PVC-08mm",(Užs5!E53/1000)*Užs5!L53,0)+(IF(Užs5!G53="KLIEN-PVC-08mm",(Užs5!E53/1000)*Užs5!L53,0)+(IF(Užs5!I53="KLIEN-PVC-08mm",(Užs5!H53/1000)*Užs5!L53,0)+(IF(Užs5!J53="KLIEN-PVC-08mm",(Užs5!H53/1000)*Užs5!L53,0)))))</f>
        <v>0</v>
      </c>
      <c r="AF14" s="93">
        <f>SUM(IF(Užs5!F53="KLIEN-PVC-1mm",(Užs5!E53/1000)*Užs5!L53,0)+(IF(Užs5!G53="KLIEN-PVC-1mm",(Užs5!E53/1000)*Užs5!L53,0)+(IF(Užs5!I53="KLIEN-PVC-1mm",(Užs5!H53/1000)*Užs5!L53,0)+(IF(Užs5!J53="KLIEN-PVC-1mm",(Užs5!H53/1000)*Užs5!L53,0)))))</f>
        <v>0</v>
      </c>
      <c r="AG14" s="93">
        <f>SUM(IF(Užs5!F53="KLIEN-PVC-2mm",(Užs5!E53/1000)*Užs5!L53,0)+(IF(Užs5!G53="KLIEN-PVC-2mm",(Užs5!E53/1000)*Užs5!L53,0)+(IF(Užs5!I53="KLIEN-PVC-2mm",(Užs5!H53/1000)*Užs5!L53,0)+(IF(Užs5!J53="KLIEN-PVC-2mm",(Užs5!H53/1000)*Užs5!L53,0)))))</f>
        <v>0</v>
      </c>
      <c r="AH14" s="93">
        <f>SUM(IF(Užs5!F53="KLIEN-PVC-42/2mm",(Užs5!E53/1000)*Užs5!L53,0)+(IF(Užs5!G53="KLIEN-PVC-42/2mm",(Užs5!E53/1000)*Užs5!L53,0)+(IF(Užs5!I53="KLIEN-PVC-42/2mm",(Užs5!H53/1000)*Užs5!L53,0)+(IF(Užs5!J53="KLIEN-PVC-42/2mm",(Užs5!H53/1000)*Užs5!L53,0)))))</f>
        <v>0</v>
      </c>
      <c r="AI14" s="315">
        <f>SUM(IF(Užs5!F53="KLIEN-BESIUL-08mm",(Užs5!E53/1000)*Užs5!L53,0)+(IF(Užs5!G53="KLIEN-BESIUL-08mm",(Užs5!E53/1000)*Užs5!L53,0)+(IF(Užs5!I53="KLIEN-BESIUL-08mm",(Užs5!H53/1000)*Užs5!L53,0)+(IF(Užs5!J53="KLIEN-BESIUL-08mm",(Užs5!H53/1000)*Užs5!L53,0)))))</f>
        <v>0</v>
      </c>
      <c r="AJ14" s="315">
        <f>SUM(IF(Užs5!F53="KLIEN-BESIUL-1mm",(Užs5!E53/1000)*Užs5!L53,0)+(IF(Užs5!G53="KLIEN-BESIUL-1mm",(Užs5!E53/1000)*Užs5!L53,0)+(IF(Užs5!I53="KLIEN-BESIUL-1mm",(Užs5!H53/1000)*Užs5!L53,0)+(IF(Užs5!J53="KLIEN-BESIUL-1mm",(Užs5!H53/1000)*Užs5!L53,0)))))</f>
        <v>0</v>
      </c>
      <c r="AK14" s="315">
        <f>SUM(IF(Užs5!F53="KLIEN-BESIUL-2mm",(Užs5!E53/1000)*Užs5!L53,0)+(IF(Užs5!G53="KLIEN-BESIUL-2mm",(Užs5!E53/1000)*Užs5!L53,0)+(IF(Užs5!I53="KLIEN-BESIUL-2mm",(Užs5!H53/1000)*Užs5!L53,0)+(IF(Užs5!J53="KLIEN-BESIUL-2mm",(Užs5!H53/1000)*Užs5!L53,0)))))</f>
        <v>0</v>
      </c>
      <c r="AL14" s="94">
        <f>SUM(IF(Užs5!F53="NE-PL-PVC-04mm",(Užs5!E53/1000)*Užs5!L53,0)+(IF(Užs5!G53="NE-PL-PVC-04mm",(Užs5!E53/1000)*Užs5!L53,0)+(IF(Užs5!I53="NE-PL-PVC-04mm",(Užs5!H53/1000)*Užs5!L53,0)+(IF(Užs5!J53="NE-PL-PVC-04mm",(Užs5!H53/1000)*Užs5!L53,0)))))</f>
        <v>0</v>
      </c>
      <c r="AM14" s="94">
        <f>SUM(IF(Užs5!F53="NE-PL-PVC-06mm",(Užs5!E53/1000)*Užs5!L53,0)+(IF(Užs5!G53="NE-PL-PVC-06mm",(Užs5!E53/1000)*Užs5!L53,0)+(IF(Užs5!I53="NE-PL-PVC-06mm",(Užs5!H53/1000)*Užs5!L53,0)+(IF(Užs5!J53="NE-PL-PVC-06mm",(Užs5!H53/1000)*Užs5!L53,0)))))</f>
        <v>0</v>
      </c>
      <c r="AN14" s="94">
        <f>SUM(IF(Užs5!F53="NE-PL-PVC-08mm",(Užs5!E53/1000)*Užs5!L53,0)+(IF(Užs5!G53="NE-PL-PVC-08mm",(Užs5!E53/1000)*Užs5!L53,0)+(IF(Užs5!I53="NE-PL-PVC-08mm",(Užs5!H53/1000)*Užs5!L53,0)+(IF(Užs5!J53="NE-PL-PVC-08mm",(Užs5!H53/1000)*Užs5!L53,0)))))</f>
        <v>0</v>
      </c>
      <c r="AO14" s="94">
        <f>SUM(IF(Užs5!F53="NE-PL-PVC-1mm",(Užs5!E53/1000)*Užs5!L53,0)+(IF(Užs5!G53="NE-PL-PVC-1mm",(Užs5!E53/1000)*Užs5!L53,0)+(IF(Užs5!I53="NE-PL-PVC-1mm",(Užs5!H53/1000)*Užs5!L53,0)+(IF(Užs5!J53="NE-PL-PVC-1mm",(Užs5!H53/1000)*Užs5!L53,0)))))</f>
        <v>0</v>
      </c>
      <c r="AP14" s="94">
        <f>SUM(IF(Užs5!F53="NE-PL-PVC-2mm",(Užs5!E53/1000)*Užs5!L53,0)+(IF(Užs5!G53="NE-PL-PVC-2mm",(Užs5!E53/1000)*Užs5!L53,0)+(IF(Užs5!I53="NE-PL-PVC-2mm",(Užs5!H53/1000)*Užs5!L53,0)+(IF(Užs5!J53="NE-PL-PVC-2mm",(Užs5!H53/1000)*Užs5!L53,0)))))</f>
        <v>0</v>
      </c>
      <c r="AQ14" s="94">
        <f>SUM(IF(Užs5!F53="NE-PL-PVC-42/2mm",(Užs5!E53/1000)*Užs5!L53,0)+(IF(Užs5!G53="NE-PL-PVC-42/2mm",(Užs5!E53/1000)*Užs5!L53,0)+(IF(Užs5!I53="NE-PL-PVC-42/2mm",(Užs5!H53/1000)*Užs5!L53,0)+(IF(Užs5!J53="NE-PL-PVC-42/2mm",(Užs5!H53/1000)*Užs5!L53,0)))))</f>
        <v>0</v>
      </c>
      <c r="AR14" s="79"/>
    </row>
    <row r="15" spans="1:44" ht="17.100000000000001" customHeight="1">
      <c r="A15" s="79"/>
      <c r="B15" s="233" t="s">
        <v>36</v>
      </c>
      <c r="C15" s="236" t="s">
        <v>422</v>
      </c>
      <c r="D15" s="79"/>
      <c r="E15" s="79"/>
      <c r="F15" s="79"/>
      <c r="G15" s="79"/>
      <c r="H15" s="79"/>
      <c r="I15" s="79"/>
      <c r="J15" s="79"/>
      <c r="K15" s="87">
        <v>14</v>
      </c>
      <c r="L15" s="88">
        <f>Užs5!L54</f>
        <v>0</v>
      </c>
      <c r="M15" s="89">
        <f>(Užs5!E54/1000)*(Užs5!H54/1000)*Užs5!L54</f>
        <v>0</v>
      </c>
      <c r="N15" s="90">
        <f>SUM(IF(Užs5!F54="MEL",(Užs5!E54/1000)*Užs5!L54,0)+(IF(Užs5!G54="MEL",(Užs5!E54/1000)*Užs5!L54,0)+(IF(Užs5!I54="MEL",(Užs5!H54/1000)*Užs5!L54,0)+(IF(Užs5!J54="MEL",(Užs5!H54/1000)*Užs5!L54,0)))))</f>
        <v>0</v>
      </c>
      <c r="O15" s="91">
        <f>SUM(IF(Užs5!F54="MEL-BALTAS",(Užs5!E54/1000)*Užs5!L54,0)+(IF(Užs5!G54="MEL-BALTAS",(Užs5!E54/1000)*Užs5!L54,0)+(IF(Užs5!I54="MEL-BALTAS",(Užs5!H54/1000)*Užs5!L54,0)+(IF(Užs5!J54="MEL-BALTAS",(Užs5!H54/1000)*Užs5!L54,0)))))</f>
        <v>0</v>
      </c>
      <c r="P15" s="91">
        <f>SUM(IF(Užs5!F54="MEL-PILKAS",(Užs5!E54/1000)*Užs5!L54,0)+(IF(Užs5!G54="MEL-PILKAS",(Užs5!E54/1000)*Užs5!L54,0)+(IF(Užs5!I54="MEL-PILKAS",(Užs5!H54/1000)*Užs5!L54,0)+(IF(Užs5!J54="MEL-PILKAS",(Užs5!H54/1000)*Užs5!L54,0)))))</f>
        <v>0</v>
      </c>
      <c r="Q15" s="91">
        <f>SUM(IF(Užs5!F54="MEL-KLIENTO",(Užs5!E54/1000)*Užs5!L54,0)+(IF(Užs5!G54="MEL-KLIENTO",(Užs5!E54/1000)*Užs5!L54,0)+(IF(Užs5!I54="MEL-KLIENTO",(Užs5!H54/1000)*Užs5!L54,0)+(IF(Užs5!J54="MEL-KLIENTO",(Užs5!H54/1000)*Užs5!L54,0)))))</f>
        <v>0</v>
      </c>
      <c r="R15" s="91">
        <f>SUM(IF(Užs5!F54="MEL-NE-PL",(Užs5!E54/1000)*Užs5!L54,0)+(IF(Užs5!G54="MEL-NE-PL",(Užs5!E54/1000)*Užs5!L54,0)+(IF(Užs5!I54="MEL-NE-PL",(Užs5!H54/1000)*Užs5!L54,0)+(IF(Užs5!J54="MEL-NE-PL",(Užs5!H54/1000)*Užs5!L54,0)))))</f>
        <v>0</v>
      </c>
      <c r="S15" s="91">
        <f>SUM(IF(Užs5!F54="MEL-40mm",(Užs5!E54/1000)*Užs5!L54,0)+(IF(Užs5!G54="MEL-40mm",(Užs5!E54/1000)*Užs5!L54,0)+(IF(Užs5!I54="MEL-40mm",(Užs5!H54/1000)*Užs5!L54,0)+(IF(Užs5!J54="MEL-40mm",(Užs5!H54/1000)*Užs5!L54,0)))))</f>
        <v>0</v>
      </c>
      <c r="T15" s="92">
        <f>SUM(IF(Užs5!F54="PVC-04mm",(Užs5!E54/1000)*Užs5!L54,0)+(IF(Užs5!G54="PVC-04mm",(Užs5!E54/1000)*Užs5!L54,0)+(IF(Užs5!I54="PVC-04mm",(Užs5!H54/1000)*Užs5!L54,0)+(IF(Užs5!J54="PVC-04mm",(Užs5!H54/1000)*Užs5!L54,0)))))</f>
        <v>0</v>
      </c>
      <c r="U15" s="92">
        <f>SUM(IF(Užs5!F54="PVC-06mm",(Užs5!E54/1000)*Užs5!L54,0)+(IF(Užs5!G54="PVC-06mm",(Užs5!E54/1000)*Užs5!L54,0)+(IF(Užs5!I54="PVC-06mm",(Užs5!H54/1000)*Užs5!L54,0)+(IF(Užs5!J54="PVC-06mm",(Užs5!H54/1000)*Užs5!L54,0)))))</f>
        <v>0</v>
      </c>
      <c r="V15" s="92">
        <f>SUM(IF(Užs5!F54="PVC-08mm",(Užs5!E54/1000)*Užs5!L54,0)+(IF(Užs5!G54="PVC-08mm",(Užs5!E54/1000)*Užs5!L54,0)+(IF(Užs5!I54="PVC-08mm",(Užs5!H54/1000)*Užs5!L54,0)+(IF(Užs5!J54="PVC-08mm",(Užs5!H54/1000)*Užs5!L54,0)))))</f>
        <v>0</v>
      </c>
      <c r="W15" s="92">
        <f>SUM(IF(Užs5!F54="PVC-1mm",(Užs5!E54/1000)*Užs5!L54,0)+(IF(Užs5!G54="PVC-1mm",(Užs5!E54/1000)*Užs5!L54,0)+(IF(Užs5!I54="PVC-1mm",(Užs5!H54/1000)*Užs5!L54,0)+(IF(Užs5!J54="PVC-1mm",(Užs5!H54/1000)*Užs5!L54,0)))))</f>
        <v>0</v>
      </c>
      <c r="X15" s="92">
        <f>SUM(IF(Užs5!F54="PVC-2mm",(Užs5!E54/1000)*Užs5!L54,0)+(IF(Užs5!G54="PVC-2mm",(Užs5!E54/1000)*Užs5!L54,0)+(IF(Užs5!I54="PVC-2mm",(Užs5!H54/1000)*Užs5!L54,0)+(IF(Užs5!J54="PVC-2mm",(Užs5!H54/1000)*Užs5!L54,0)))))</f>
        <v>0</v>
      </c>
      <c r="Y15" s="92">
        <f>SUM(IF(Užs5!F54="PVC-42/2mm",(Užs5!E54/1000)*Užs5!L54,0)+(IF(Užs5!G54="PVC-42/2mm",(Užs5!E54/1000)*Užs5!L54,0)+(IF(Užs5!I54="PVC-42/2mm",(Užs5!H54/1000)*Užs5!L54,0)+(IF(Užs5!J54="PVC-42/2mm",(Užs5!H54/1000)*Užs5!L54,0)))))</f>
        <v>0</v>
      </c>
      <c r="Z15" s="313">
        <f>SUM(IF(Užs5!F54="BESIULIS-08mm",(Užs5!E54/1000)*Užs5!L54,0)+(IF(Užs5!G54="BESIULIS-08mm",(Užs5!E54/1000)*Užs5!L54,0)+(IF(Užs5!I54="BESIULIS-08mm",(Užs5!H54/1000)*Užs5!L54,0)+(IF(Užs5!J54="BESIULIS-08mm",(Užs5!H54/1000)*Užs5!L54,0)))))</f>
        <v>0</v>
      </c>
      <c r="AA15" s="313">
        <f>SUM(IF(Užs5!F54="BESIULIS-1mm",(Užs5!E54/1000)*Užs5!L54,0)+(IF(Užs5!G54="BESIULIS-1mm",(Užs5!E54/1000)*Užs5!L54,0)+(IF(Užs5!I54="BESIULIS-1mm",(Užs5!H54/1000)*Užs5!L54,0)+(IF(Užs5!J54="BESIULIS-1mm",(Užs5!H54/1000)*Užs5!L54,0)))))</f>
        <v>0</v>
      </c>
      <c r="AB15" s="313">
        <f>SUM(IF(Užs5!F54="BESIULIS-2mm",(Užs5!E54/1000)*Užs5!L54,0)+(IF(Užs5!G54="BESIULIS-2mm",(Užs5!E54/1000)*Užs5!L54,0)+(IF(Užs5!I54="BESIULIS-2mm",(Užs5!H54/1000)*Užs5!L54,0)+(IF(Užs5!J54="BESIULIS-2mm",(Užs5!H54/1000)*Užs5!L54,0)))))</f>
        <v>0</v>
      </c>
      <c r="AC15" s="93">
        <f>SUM(IF(Užs5!F54="KLIEN-PVC-04mm",(Užs5!E54/1000)*Užs5!L54,0)+(IF(Užs5!G54="KLIEN-PVC-04mm",(Užs5!E54/1000)*Užs5!L54,0)+(IF(Užs5!I54="KLIEN-PVC-04mm",(Užs5!H54/1000)*Užs5!L54,0)+(IF(Užs5!J54="KLIEN-PVC-04mm",(Užs5!H54/1000)*Užs5!L54,0)))))</f>
        <v>0</v>
      </c>
      <c r="AD15" s="93">
        <f>SUM(IF(Užs5!F54="KLIEN-PVC-06mm",(Užs5!E54/1000)*Užs5!L54,0)+(IF(Užs5!G54="KLIEN-PVC-06mm",(Užs5!E54/1000)*Užs5!L54,0)+(IF(Užs5!I54="KLIEN-PVC-06mm",(Užs5!H54/1000)*Užs5!L54,0)+(IF(Užs5!J54="KLIEN-PVC-06mm",(Užs5!H54/1000)*Užs5!L54,0)))))</f>
        <v>0</v>
      </c>
      <c r="AE15" s="93">
        <f>SUM(IF(Užs5!F54="KLIEN-PVC-08mm",(Užs5!E54/1000)*Užs5!L54,0)+(IF(Užs5!G54="KLIEN-PVC-08mm",(Užs5!E54/1000)*Užs5!L54,0)+(IF(Užs5!I54="KLIEN-PVC-08mm",(Užs5!H54/1000)*Užs5!L54,0)+(IF(Užs5!J54="KLIEN-PVC-08mm",(Užs5!H54/1000)*Užs5!L54,0)))))</f>
        <v>0</v>
      </c>
      <c r="AF15" s="93">
        <f>SUM(IF(Užs5!F54="KLIEN-PVC-1mm",(Užs5!E54/1000)*Užs5!L54,0)+(IF(Užs5!G54="KLIEN-PVC-1mm",(Užs5!E54/1000)*Užs5!L54,0)+(IF(Užs5!I54="KLIEN-PVC-1mm",(Užs5!H54/1000)*Užs5!L54,0)+(IF(Užs5!J54="KLIEN-PVC-1mm",(Užs5!H54/1000)*Užs5!L54,0)))))</f>
        <v>0</v>
      </c>
      <c r="AG15" s="93">
        <f>SUM(IF(Užs5!F54="KLIEN-PVC-2mm",(Užs5!E54/1000)*Užs5!L54,0)+(IF(Užs5!G54="KLIEN-PVC-2mm",(Užs5!E54/1000)*Užs5!L54,0)+(IF(Užs5!I54="KLIEN-PVC-2mm",(Užs5!H54/1000)*Užs5!L54,0)+(IF(Užs5!J54="KLIEN-PVC-2mm",(Užs5!H54/1000)*Užs5!L54,0)))))</f>
        <v>0</v>
      </c>
      <c r="AH15" s="93">
        <f>SUM(IF(Užs5!F54="KLIEN-PVC-42/2mm",(Užs5!E54/1000)*Užs5!L54,0)+(IF(Užs5!G54="KLIEN-PVC-42/2mm",(Užs5!E54/1000)*Užs5!L54,0)+(IF(Užs5!I54="KLIEN-PVC-42/2mm",(Užs5!H54/1000)*Užs5!L54,0)+(IF(Užs5!J54="KLIEN-PVC-42/2mm",(Užs5!H54/1000)*Užs5!L54,0)))))</f>
        <v>0</v>
      </c>
      <c r="AI15" s="315">
        <f>SUM(IF(Užs5!F54="KLIEN-BESIUL-08mm",(Užs5!E54/1000)*Užs5!L54,0)+(IF(Užs5!G54="KLIEN-BESIUL-08mm",(Užs5!E54/1000)*Užs5!L54,0)+(IF(Užs5!I54="KLIEN-BESIUL-08mm",(Užs5!H54/1000)*Užs5!L54,0)+(IF(Užs5!J54="KLIEN-BESIUL-08mm",(Užs5!H54/1000)*Užs5!L54,0)))))</f>
        <v>0</v>
      </c>
      <c r="AJ15" s="315">
        <f>SUM(IF(Užs5!F54="KLIEN-BESIUL-1mm",(Užs5!E54/1000)*Užs5!L54,0)+(IF(Užs5!G54="KLIEN-BESIUL-1mm",(Užs5!E54/1000)*Užs5!L54,0)+(IF(Užs5!I54="KLIEN-BESIUL-1mm",(Užs5!H54/1000)*Užs5!L54,0)+(IF(Užs5!J54="KLIEN-BESIUL-1mm",(Užs5!H54/1000)*Užs5!L54,0)))))</f>
        <v>0</v>
      </c>
      <c r="AK15" s="315">
        <f>SUM(IF(Užs5!F54="KLIEN-BESIUL-2mm",(Užs5!E54/1000)*Užs5!L54,0)+(IF(Užs5!G54="KLIEN-BESIUL-2mm",(Užs5!E54/1000)*Užs5!L54,0)+(IF(Užs5!I54="KLIEN-BESIUL-2mm",(Užs5!H54/1000)*Užs5!L54,0)+(IF(Užs5!J54="KLIEN-BESIUL-2mm",(Užs5!H54/1000)*Užs5!L54,0)))))</f>
        <v>0</v>
      </c>
      <c r="AL15" s="94">
        <f>SUM(IF(Užs5!F54="NE-PL-PVC-04mm",(Užs5!E54/1000)*Užs5!L54,0)+(IF(Užs5!G54="NE-PL-PVC-04mm",(Užs5!E54/1000)*Užs5!L54,0)+(IF(Užs5!I54="NE-PL-PVC-04mm",(Užs5!H54/1000)*Užs5!L54,0)+(IF(Užs5!J54="NE-PL-PVC-04mm",(Užs5!H54/1000)*Užs5!L54,0)))))</f>
        <v>0</v>
      </c>
      <c r="AM15" s="94">
        <f>SUM(IF(Užs5!F54="NE-PL-PVC-06mm",(Užs5!E54/1000)*Užs5!L54,0)+(IF(Užs5!G54="NE-PL-PVC-06mm",(Užs5!E54/1000)*Užs5!L54,0)+(IF(Užs5!I54="NE-PL-PVC-06mm",(Užs5!H54/1000)*Užs5!L54,0)+(IF(Užs5!J54="NE-PL-PVC-06mm",(Užs5!H54/1000)*Užs5!L54,0)))))</f>
        <v>0</v>
      </c>
      <c r="AN15" s="94">
        <f>SUM(IF(Užs5!F54="NE-PL-PVC-08mm",(Užs5!E54/1000)*Užs5!L54,0)+(IF(Užs5!G54="NE-PL-PVC-08mm",(Užs5!E54/1000)*Užs5!L54,0)+(IF(Užs5!I54="NE-PL-PVC-08mm",(Užs5!H54/1000)*Užs5!L54,0)+(IF(Užs5!J54="NE-PL-PVC-08mm",(Užs5!H54/1000)*Užs5!L54,0)))))</f>
        <v>0</v>
      </c>
      <c r="AO15" s="94">
        <f>SUM(IF(Užs5!F54="NE-PL-PVC-1mm",(Užs5!E54/1000)*Užs5!L54,0)+(IF(Užs5!G54="NE-PL-PVC-1mm",(Užs5!E54/1000)*Užs5!L54,0)+(IF(Užs5!I54="NE-PL-PVC-1mm",(Užs5!H54/1000)*Užs5!L54,0)+(IF(Užs5!J54="NE-PL-PVC-1mm",(Užs5!H54/1000)*Užs5!L54,0)))))</f>
        <v>0</v>
      </c>
      <c r="AP15" s="94">
        <f>SUM(IF(Užs5!F54="NE-PL-PVC-2mm",(Užs5!E54/1000)*Užs5!L54,0)+(IF(Užs5!G54="NE-PL-PVC-2mm",(Užs5!E54/1000)*Užs5!L54,0)+(IF(Užs5!I54="NE-PL-PVC-2mm",(Užs5!H54/1000)*Užs5!L54,0)+(IF(Užs5!J54="NE-PL-PVC-2mm",(Užs5!H54/1000)*Užs5!L54,0)))))</f>
        <v>0</v>
      </c>
      <c r="AQ15" s="94">
        <f>SUM(IF(Užs5!F54="NE-PL-PVC-42/2mm",(Užs5!E54/1000)*Užs5!L54,0)+(IF(Užs5!G54="NE-PL-PVC-42/2mm",(Užs5!E54/1000)*Užs5!L54,0)+(IF(Užs5!I54="NE-PL-PVC-42/2mm",(Užs5!H54/1000)*Užs5!L54,0)+(IF(Užs5!J54="NE-PL-PVC-42/2mm",(Užs5!H54/1000)*Užs5!L54,0)))))</f>
        <v>0</v>
      </c>
      <c r="AR15" s="79"/>
    </row>
    <row r="16" spans="1:44" ht="17.100000000000001" customHeight="1">
      <c r="A16" s="79"/>
      <c r="B16" s="233" t="s">
        <v>412</v>
      </c>
      <c r="C16" s="236" t="s">
        <v>423</v>
      </c>
      <c r="D16" s="79"/>
      <c r="E16" s="79"/>
      <c r="F16" s="79"/>
      <c r="G16" s="79"/>
      <c r="H16" s="79"/>
      <c r="I16" s="79"/>
      <c r="J16" s="79"/>
      <c r="K16" s="87">
        <v>15</v>
      </c>
      <c r="L16" s="88">
        <f>Užs5!L55</f>
        <v>0</v>
      </c>
      <c r="M16" s="89">
        <f>(Užs5!E55/1000)*(Užs5!H55/1000)*Užs5!L55</f>
        <v>0</v>
      </c>
      <c r="N16" s="90">
        <f>SUM(IF(Užs5!F55="MEL",(Užs5!E55/1000)*Užs5!L55,0)+(IF(Užs5!G55="MEL",(Užs5!E55/1000)*Užs5!L55,0)+(IF(Užs5!I55="MEL",(Užs5!H55/1000)*Užs5!L55,0)+(IF(Užs5!J55="MEL",(Užs5!H55/1000)*Užs5!L55,0)))))</f>
        <v>0</v>
      </c>
      <c r="O16" s="91">
        <f>SUM(IF(Užs5!F55="MEL-BALTAS",(Užs5!E55/1000)*Užs5!L55,0)+(IF(Užs5!G55="MEL-BALTAS",(Užs5!E55/1000)*Užs5!L55,0)+(IF(Užs5!I55="MEL-BALTAS",(Užs5!H55/1000)*Užs5!L55,0)+(IF(Užs5!J55="MEL-BALTAS",(Užs5!H55/1000)*Užs5!L55,0)))))</f>
        <v>0</v>
      </c>
      <c r="P16" s="91">
        <f>SUM(IF(Užs5!F55="MEL-PILKAS",(Užs5!E55/1000)*Užs5!L55,0)+(IF(Užs5!G55="MEL-PILKAS",(Užs5!E55/1000)*Užs5!L55,0)+(IF(Užs5!I55="MEL-PILKAS",(Užs5!H55/1000)*Užs5!L55,0)+(IF(Užs5!J55="MEL-PILKAS",(Užs5!H55/1000)*Užs5!L55,0)))))</f>
        <v>0</v>
      </c>
      <c r="Q16" s="91">
        <f>SUM(IF(Užs5!F55="MEL-KLIENTO",(Užs5!E55/1000)*Užs5!L55,0)+(IF(Užs5!G55="MEL-KLIENTO",(Užs5!E55/1000)*Užs5!L55,0)+(IF(Užs5!I55="MEL-KLIENTO",(Užs5!H55/1000)*Užs5!L55,0)+(IF(Užs5!J55="MEL-KLIENTO",(Užs5!H55/1000)*Užs5!L55,0)))))</f>
        <v>0</v>
      </c>
      <c r="R16" s="91">
        <f>SUM(IF(Užs5!F55="MEL-NE-PL",(Užs5!E55/1000)*Užs5!L55,0)+(IF(Užs5!G55="MEL-NE-PL",(Užs5!E55/1000)*Užs5!L55,0)+(IF(Užs5!I55="MEL-NE-PL",(Užs5!H55/1000)*Užs5!L55,0)+(IF(Užs5!J55="MEL-NE-PL",(Užs5!H55/1000)*Užs5!L55,0)))))</f>
        <v>0</v>
      </c>
      <c r="S16" s="91">
        <f>SUM(IF(Užs5!F55="MEL-40mm",(Užs5!E55/1000)*Užs5!L55,0)+(IF(Užs5!G55="MEL-40mm",(Užs5!E55/1000)*Užs5!L55,0)+(IF(Užs5!I55="MEL-40mm",(Užs5!H55/1000)*Užs5!L55,0)+(IF(Užs5!J55="MEL-40mm",(Užs5!H55/1000)*Užs5!L55,0)))))</f>
        <v>0</v>
      </c>
      <c r="T16" s="92">
        <f>SUM(IF(Užs5!F55="PVC-04mm",(Užs5!E55/1000)*Užs5!L55,0)+(IF(Užs5!G55="PVC-04mm",(Užs5!E55/1000)*Užs5!L55,0)+(IF(Užs5!I55="PVC-04mm",(Užs5!H55/1000)*Užs5!L55,0)+(IF(Užs5!J55="PVC-04mm",(Užs5!H55/1000)*Užs5!L55,0)))))</f>
        <v>0</v>
      </c>
      <c r="U16" s="92">
        <f>SUM(IF(Užs5!F55="PVC-06mm",(Užs5!E55/1000)*Užs5!L55,0)+(IF(Užs5!G55="PVC-06mm",(Užs5!E55/1000)*Užs5!L55,0)+(IF(Užs5!I55="PVC-06mm",(Užs5!H55/1000)*Užs5!L55,0)+(IF(Užs5!J55="PVC-06mm",(Užs5!H55/1000)*Užs5!L55,0)))))</f>
        <v>0</v>
      </c>
      <c r="V16" s="92">
        <f>SUM(IF(Užs5!F55="PVC-08mm",(Užs5!E55/1000)*Užs5!L55,0)+(IF(Užs5!G55="PVC-08mm",(Užs5!E55/1000)*Užs5!L55,0)+(IF(Užs5!I55="PVC-08mm",(Užs5!H55/1000)*Užs5!L55,0)+(IF(Užs5!J55="PVC-08mm",(Užs5!H55/1000)*Užs5!L55,0)))))</f>
        <v>0</v>
      </c>
      <c r="W16" s="92">
        <f>SUM(IF(Užs5!F55="PVC-1mm",(Užs5!E55/1000)*Užs5!L55,0)+(IF(Užs5!G55="PVC-1mm",(Užs5!E55/1000)*Užs5!L55,0)+(IF(Užs5!I55="PVC-1mm",(Užs5!H55/1000)*Užs5!L55,0)+(IF(Užs5!J55="PVC-1mm",(Užs5!H55/1000)*Užs5!L55,0)))))</f>
        <v>0</v>
      </c>
      <c r="X16" s="92">
        <f>SUM(IF(Užs5!F55="PVC-2mm",(Užs5!E55/1000)*Užs5!L55,0)+(IF(Užs5!G55="PVC-2mm",(Užs5!E55/1000)*Užs5!L55,0)+(IF(Užs5!I55="PVC-2mm",(Užs5!H55/1000)*Užs5!L55,0)+(IF(Užs5!J55="PVC-2mm",(Užs5!H55/1000)*Užs5!L55,0)))))</f>
        <v>0</v>
      </c>
      <c r="Y16" s="92">
        <f>SUM(IF(Užs5!F55="PVC-42/2mm",(Užs5!E55/1000)*Užs5!L55,0)+(IF(Užs5!G55="PVC-42/2mm",(Užs5!E55/1000)*Užs5!L55,0)+(IF(Užs5!I55="PVC-42/2mm",(Užs5!H55/1000)*Užs5!L55,0)+(IF(Užs5!J55="PVC-42/2mm",(Užs5!H55/1000)*Užs5!L55,0)))))</f>
        <v>0</v>
      </c>
      <c r="Z16" s="313">
        <f>SUM(IF(Užs5!F55="BESIULIS-08mm",(Užs5!E55/1000)*Užs5!L55,0)+(IF(Užs5!G55="BESIULIS-08mm",(Užs5!E55/1000)*Užs5!L55,0)+(IF(Užs5!I55="BESIULIS-08mm",(Užs5!H55/1000)*Užs5!L55,0)+(IF(Užs5!J55="BESIULIS-08mm",(Užs5!H55/1000)*Užs5!L55,0)))))</f>
        <v>0</v>
      </c>
      <c r="AA16" s="313">
        <f>SUM(IF(Užs5!F55="BESIULIS-1mm",(Užs5!E55/1000)*Užs5!L55,0)+(IF(Užs5!G55="BESIULIS-1mm",(Užs5!E55/1000)*Užs5!L55,0)+(IF(Užs5!I55="BESIULIS-1mm",(Užs5!H55/1000)*Užs5!L55,0)+(IF(Užs5!J55="BESIULIS-1mm",(Užs5!H55/1000)*Užs5!L55,0)))))</f>
        <v>0</v>
      </c>
      <c r="AB16" s="313">
        <f>SUM(IF(Užs5!F55="BESIULIS-2mm",(Užs5!E55/1000)*Užs5!L55,0)+(IF(Užs5!G55="BESIULIS-2mm",(Užs5!E55/1000)*Užs5!L55,0)+(IF(Užs5!I55="BESIULIS-2mm",(Užs5!H55/1000)*Užs5!L55,0)+(IF(Užs5!J55="BESIULIS-2mm",(Užs5!H55/1000)*Užs5!L55,0)))))</f>
        <v>0</v>
      </c>
      <c r="AC16" s="93">
        <f>SUM(IF(Užs5!F55="KLIEN-PVC-04mm",(Užs5!E55/1000)*Užs5!L55,0)+(IF(Užs5!G55="KLIEN-PVC-04mm",(Užs5!E55/1000)*Užs5!L55,0)+(IF(Užs5!I55="KLIEN-PVC-04mm",(Užs5!H55/1000)*Užs5!L55,0)+(IF(Užs5!J55="KLIEN-PVC-04mm",(Užs5!H55/1000)*Užs5!L55,0)))))</f>
        <v>0</v>
      </c>
      <c r="AD16" s="93">
        <f>SUM(IF(Užs5!F55="KLIEN-PVC-06mm",(Užs5!E55/1000)*Užs5!L55,0)+(IF(Užs5!G55="KLIEN-PVC-06mm",(Užs5!E55/1000)*Užs5!L55,0)+(IF(Užs5!I55="KLIEN-PVC-06mm",(Užs5!H55/1000)*Užs5!L55,0)+(IF(Užs5!J55="KLIEN-PVC-06mm",(Užs5!H55/1000)*Užs5!L55,0)))))</f>
        <v>0</v>
      </c>
      <c r="AE16" s="93">
        <f>SUM(IF(Užs5!F55="KLIEN-PVC-08mm",(Užs5!E55/1000)*Užs5!L55,0)+(IF(Užs5!G55="KLIEN-PVC-08mm",(Užs5!E55/1000)*Užs5!L55,0)+(IF(Užs5!I55="KLIEN-PVC-08mm",(Užs5!H55/1000)*Užs5!L55,0)+(IF(Užs5!J55="KLIEN-PVC-08mm",(Užs5!H55/1000)*Užs5!L55,0)))))</f>
        <v>0</v>
      </c>
      <c r="AF16" s="93">
        <f>SUM(IF(Užs5!F55="KLIEN-PVC-1mm",(Užs5!E55/1000)*Užs5!L55,0)+(IF(Užs5!G55="KLIEN-PVC-1mm",(Užs5!E55/1000)*Užs5!L55,0)+(IF(Užs5!I55="KLIEN-PVC-1mm",(Užs5!H55/1000)*Užs5!L55,0)+(IF(Užs5!J55="KLIEN-PVC-1mm",(Užs5!H55/1000)*Užs5!L55,0)))))</f>
        <v>0</v>
      </c>
      <c r="AG16" s="93">
        <f>SUM(IF(Užs5!F55="KLIEN-PVC-2mm",(Užs5!E55/1000)*Užs5!L55,0)+(IF(Užs5!G55="KLIEN-PVC-2mm",(Užs5!E55/1000)*Užs5!L55,0)+(IF(Užs5!I55="KLIEN-PVC-2mm",(Užs5!H55/1000)*Užs5!L55,0)+(IF(Užs5!J55="KLIEN-PVC-2mm",(Užs5!H55/1000)*Užs5!L55,0)))))</f>
        <v>0</v>
      </c>
      <c r="AH16" s="93">
        <f>SUM(IF(Užs5!F55="KLIEN-PVC-42/2mm",(Užs5!E55/1000)*Užs5!L55,0)+(IF(Užs5!G55="KLIEN-PVC-42/2mm",(Užs5!E55/1000)*Užs5!L55,0)+(IF(Užs5!I55="KLIEN-PVC-42/2mm",(Užs5!H55/1000)*Užs5!L55,0)+(IF(Užs5!J55="KLIEN-PVC-42/2mm",(Užs5!H55/1000)*Užs5!L55,0)))))</f>
        <v>0</v>
      </c>
      <c r="AI16" s="315">
        <f>SUM(IF(Užs5!F55="KLIEN-BESIUL-08mm",(Užs5!E55/1000)*Užs5!L55,0)+(IF(Užs5!G55="KLIEN-BESIUL-08mm",(Užs5!E55/1000)*Užs5!L55,0)+(IF(Užs5!I55="KLIEN-BESIUL-08mm",(Užs5!H55/1000)*Užs5!L55,0)+(IF(Užs5!J55="KLIEN-BESIUL-08mm",(Užs5!H55/1000)*Užs5!L55,0)))))</f>
        <v>0</v>
      </c>
      <c r="AJ16" s="315">
        <f>SUM(IF(Užs5!F55="KLIEN-BESIUL-1mm",(Užs5!E55/1000)*Užs5!L55,0)+(IF(Užs5!G55="KLIEN-BESIUL-1mm",(Užs5!E55/1000)*Užs5!L55,0)+(IF(Užs5!I55="KLIEN-BESIUL-1mm",(Užs5!H55/1000)*Užs5!L55,0)+(IF(Užs5!J55="KLIEN-BESIUL-1mm",(Užs5!H55/1000)*Užs5!L55,0)))))</f>
        <v>0</v>
      </c>
      <c r="AK16" s="315">
        <f>SUM(IF(Užs5!F55="KLIEN-BESIUL-2mm",(Užs5!E55/1000)*Užs5!L55,0)+(IF(Užs5!G55="KLIEN-BESIUL-2mm",(Užs5!E55/1000)*Užs5!L55,0)+(IF(Užs5!I55="KLIEN-BESIUL-2mm",(Užs5!H55/1000)*Užs5!L55,0)+(IF(Užs5!J55="KLIEN-BESIUL-2mm",(Užs5!H55/1000)*Užs5!L55,0)))))</f>
        <v>0</v>
      </c>
      <c r="AL16" s="94">
        <f>SUM(IF(Užs5!F55="NE-PL-PVC-04mm",(Užs5!E55/1000)*Užs5!L55,0)+(IF(Užs5!G55="NE-PL-PVC-04mm",(Užs5!E55/1000)*Užs5!L55,0)+(IF(Užs5!I55="NE-PL-PVC-04mm",(Užs5!H55/1000)*Užs5!L55,0)+(IF(Užs5!J55="NE-PL-PVC-04mm",(Užs5!H55/1000)*Užs5!L55,0)))))</f>
        <v>0</v>
      </c>
      <c r="AM16" s="94">
        <f>SUM(IF(Užs5!F55="NE-PL-PVC-06mm",(Užs5!E55/1000)*Užs5!L55,0)+(IF(Užs5!G55="NE-PL-PVC-06mm",(Užs5!E55/1000)*Užs5!L55,0)+(IF(Užs5!I55="NE-PL-PVC-06mm",(Užs5!H55/1000)*Užs5!L55,0)+(IF(Užs5!J55="NE-PL-PVC-06mm",(Užs5!H55/1000)*Užs5!L55,0)))))</f>
        <v>0</v>
      </c>
      <c r="AN16" s="94">
        <f>SUM(IF(Užs5!F55="NE-PL-PVC-08mm",(Užs5!E55/1000)*Užs5!L55,0)+(IF(Užs5!G55="NE-PL-PVC-08mm",(Užs5!E55/1000)*Užs5!L55,0)+(IF(Užs5!I55="NE-PL-PVC-08mm",(Užs5!H55/1000)*Užs5!L55,0)+(IF(Užs5!J55="NE-PL-PVC-08mm",(Užs5!H55/1000)*Užs5!L55,0)))))</f>
        <v>0</v>
      </c>
      <c r="AO16" s="94">
        <f>SUM(IF(Užs5!F55="NE-PL-PVC-1mm",(Užs5!E55/1000)*Užs5!L55,0)+(IF(Užs5!G55="NE-PL-PVC-1mm",(Užs5!E55/1000)*Užs5!L55,0)+(IF(Užs5!I55="NE-PL-PVC-1mm",(Užs5!H55/1000)*Užs5!L55,0)+(IF(Užs5!J55="NE-PL-PVC-1mm",(Užs5!H55/1000)*Užs5!L55,0)))))</f>
        <v>0</v>
      </c>
      <c r="AP16" s="94">
        <f>SUM(IF(Užs5!F55="NE-PL-PVC-2mm",(Užs5!E55/1000)*Užs5!L55,0)+(IF(Užs5!G55="NE-PL-PVC-2mm",(Užs5!E55/1000)*Užs5!L55,0)+(IF(Užs5!I55="NE-PL-PVC-2mm",(Užs5!H55/1000)*Užs5!L55,0)+(IF(Užs5!J55="NE-PL-PVC-2mm",(Užs5!H55/1000)*Užs5!L55,0)))))</f>
        <v>0</v>
      </c>
      <c r="AQ16" s="94">
        <f>SUM(IF(Užs5!F55="NE-PL-PVC-42/2mm",(Užs5!E55/1000)*Užs5!L55,0)+(IF(Užs5!G55="NE-PL-PVC-42/2mm",(Užs5!E55/1000)*Užs5!L55,0)+(IF(Užs5!I55="NE-PL-PVC-42/2mm",(Užs5!H55/1000)*Užs5!L55,0)+(IF(Užs5!J55="NE-PL-PVC-42/2mm",(Užs5!H55/1000)*Užs5!L55,0)))))</f>
        <v>0</v>
      </c>
      <c r="AR16" s="79"/>
    </row>
    <row r="17" spans="1:44" ht="17.100000000000001" customHeight="1">
      <c r="A17" s="79"/>
      <c r="B17" s="233" t="s">
        <v>38</v>
      </c>
      <c r="C17" s="236" t="s">
        <v>424</v>
      </c>
      <c r="D17" s="79"/>
      <c r="E17" s="79"/>
      <c r="F17" s="79"/>
      <c r="G17" s="79"/>
      <c r="H17" s="79"/>
      <c r="I17" s="79"/>
      <c r="J17" s="79"/>
      <c r="K17" s="87">
        <v>16</v>
      </c>
      <c r="L17" s="88">
        <f>Užs5!L56</f>
        <v>0</v>
      </c>
      <c r="M17" s="89">
        <f>(Užs5!E56/1000)*(Užs5!H56/1000)*Užs5!L56</f>
        <v>0</v>
      </c>
      <c r="N17" s="90">
        <f>SUM(IF(Užs5!F56="MEL",(Užs5!E56/1000)*Užs5!L56,0)+(IF(Užs5!G56="MEL",(Užs5!E56/1000)*Užs5!L56,0)+(IF(Užs5!I56="MEL",(Užs5!H56/1000)*Užs5!L56,0)+(IF(Užs5!J56="MEL",(Užs5!H56/1000)*Užs5!L56,0)))))</f>
        <v>0</v>
      </c>
      <c r="O17" s="91">
        <f>SUM(IF(Užs5!F56="MEL-BALTAS",(Užs5!E56/1000)*Užs5!L56,0)+(IF(Užs5!G56="MEL-BALTAS",(Užs5!E56/1000)*Užs5!L56,0)+(IF(Užs5!I56="MEL-BALTAS",(Užs5!H56/1000)*Užs5!L56,0)+(IF(Užs5!J56="MEL-BALTAS",(Užs5!H56/1000)*Užs5!L56,0)))))</f>
        <v>0</v>
      </c>
      <c r="P17" s="91">
        <f>SUM(IF(Užs5!F56="MEL-PILKAS",(Užs5!E56/1000)*Užs5!L56,0)+(IF(Užs5!G56="MEL-PILKAS",(Užs5!E56/1000)*Užs5!L56,0)+(IF(Užs5!I56="MEL-PILKAS",(Užs5!H56/1000)*Užs5!L56,0)+(IF(Užs5!J56="MEL-PILKAS",(Užs5!H56/1000)*Užs5!L56,0)))))</f>
        <v>0</v>
      </c>
      <c r="Q17" s="91">
        <f>SUM(IF(Užs5!F56="MEL-KLIENTO",(Užs5!E56/1000)*Užs5!L56,0)+(IF(Užs5!G56="MEL-KLIENTO",(Užs5!E56/1000)*Užs5!L56,0)+(IF(Užs5!I56="MEL-KLIENTO",(Užs5!H56/1000)*Užs5!L56,0)+(IF(Užs5!J56="MEL-KLIENTO",(Užs5!H56/1000)*Užs5!L56,0)))))</f>
        <v>0</v>
      </c>
      <c r="R17" s="91">
        <f>SUM(IF(Užs5!F56="MEL-NE-PL",(Užs5!E56/1000)*Užs5!L56,0)+(IF(Užs5!G56="MEL-NE-PL",(Užs5!E56/1000)*Užs5!L56,0)+(IF(Užs5!I56="MEL-NE-PL",(Užs5!H56/1000)*Užs5!L56,0)+(IF(Užs5!J56="MEL-NE-PL",(Užs5!H56/1000)*Užs5!L56,0)))))</f>
        <v>0</v>
      </c>
      <c r="S17" s="91">
        <f>SUM(IF(Užs5!F56="MEL-40mm",(Užs5!E56/1000)*Užs5!L56,0)+(IF(Užs5!G56="MEL-40mm",(Užs5!E56/1000)*Užs5!L56,0)+(IF(Užs5!I56="MEL-40mm",(Užs5!H56/1000)*Užs5!L56,0)+(IF(Užs5!J56="MEL-40mm",(Užs5!H56/1000)*Užs5!L56,0)))))</f>
        <v>0</v>
      </c>
      <c r="T17" s="92">
        <f>SUM(IF(Užs5!F56="PVC-04mm",(Užs5!E56/1000)*Užs5!L56,0)+(IF(Užs5!G56="PVC-04mm",(Užs5!E56/1000)*Užs5!L56,0)+(IF(Užs5!I56="PVC-04mm",(Užs5!H56/1000)*Užs5!L56,0)+(IF(Užs5!J56="PVC-04mm",(Užs5!H56/1000)*Užs5!L56,0)))))</f>
        <v>0</v>
      </c>
      <c r="U17" s="92">
        <f>SUM(IF(Užs5!F56="PVC-06mm",(Užs5!E56/1000)*Užs5!L56,0)+(IF(Užs5!G56="PVC-06mm",(Užs5!E56/1000)*Užs5!L56,0)+(IF(Užs5!I56="PVC-06mm",(Užs5!H56/1000)*Užs5!L56,0)+(IF(Užs5!J56="PVC-06mm",(Užs5!H56/1000)*Užs5!L56,0)))))</f>
        <v>0</v>
      </c>
      <c r="V17" s="92">
        <f>SUM(IF(Užs5!F56="PVC-08mm",(Užs5!E56/1000)*Užs5!L56,0)+(IF(Užs5!G56="PVC-08mm",(Užs5!E56/1000)*Užs5!L56,0)+(IF(Užs5!I56="PVC-08mm",(Užs5!H56/1000)*Užs5!L56,0)+(IF(Užs5!J56="PVC-08mm",(Užs5!H56/1000)*Užs5!L56,0)))))</f>
        <v>0</v>
      </c>
      <c r="W17" s="92">
        <f>SUM(IF(Užs5!F56="PVC-1mm",(Užs5!E56/1000)*Užs5!L56,0)+(IF(Užs5!G56="PVC-1mm",(Užs5!E56/1000)*Užs5!L56,0)+(IF(Užs5!I56="PVC-1mm",(Užs5!H56/1000)*Užs5!L56,0)+(IF(Užs5!J56="PVC-1mm",(Užs5!H56/1000)*Užs5!L56,0)))))</f>
        <v>0</v>
      </c>
      <c r="X17" s="92">
        <f>SUM(IF(Užs5!F56="PVC-2mm",(Užs5!E56/1000)*Užs5!L56,0)+(IF(Užs5!G56="PVC-2mm",(Užs5!E56/1000)*Užs5!L56,0)+(IF(Užs5!I56="PVC-2mm",(Užs5!H56/1000)*Užs5!L56,0)+(IF(Užs5!J56="PVC-2mm",(Užs5!H56/1000)*Užs5!L56,0)))))</f>
        <v>0</v>
      </c>
      <c r="Y17" s="92">
        <f>SUM(IF(Užs5!F56="PVC-42/2mm",(Užs5!E56/1000)*Užs5!L56,0)+(IF(Užs5!G56="PVC-42/2mm",(Užs5!E56/1000)*Užs5!L56,0)+(IF(Užs5!I56="PVC-42/2mm",(Užs5!H56/1000)*Užs5!L56,0)+(IF(Užs5!J56="PVC-42/2mm",(Užs5!H56/1000)*Užs5!L56,0)))))</f>
        <v>0</v>
      </c>
      <c r="Z17" s="313">
        <f>SUM(IF(Užs5!F56="BESIULIS-08mm",(Užs5!E56/1000)*Užs5!L56,0)+(IF(Užs5!G56="BESIULIS-08mm",(Užs5!E56/1000)*Užs5!L56,0)+(IF(Užs5!I56="BESIULIS-08mm",(Užs5!H56/1000)*Užs5!L56,0)+(IF(Užs5!J56="BESIULIS-08mm",(Užs5!H56/1000)*Užs5!L56,0)))))</f>
        <v>0</v>
      </c>
      <c r="AA17" s="313">
        <f>SUM(IF(Užs5!F56="BESIULIS-1mm",(Užs5!E56/1000)*Užs5!L56,0)+(IF(Užs5!G56="BESIULIS-1mm",(Užs5!E56/1000)*Užs5!L56,0)+(IF(Užs5!I56="BESIULIS-1mm",(Užs5!H56/1000)*Užs5!L56,0)+(IF(Užs5!J56="BESIULIS-1mm",(Užs5!H56/1000)*Užs5!L56,0)))))</f>
        <v>0</v>
      </c>
      <c r="AB17" s="313">
        <f>SUM(IF(Užs5!F56="BESIULIS-2mm",(Užs5!E56/1000)*Užs5!L56,0)+(IF(Užs5!G56="BESIULIS-2mm",(Užs5!E56/1000)*Užs5!L56,0)+(IF(Užs5!I56="BESIULIS-2mm",(Užs5!H56/1000)*Užs5!L56,0)+(IF(Užs5!J56="BESIULIS-2mm",(Užs5!H56/1000)*Užs5!L56,0)))))</f>
        <v>0</v>
      </c>
      <c r="AC17" s="93">
        <f>SUM(IF(Užs5!F56="KLIEN-PVC-04mm",(Užs5!E56/1000)*Užs5!L56,0)+(IF(Užs5!G56="KLIEN-PVC-04mm",(Užs5!E56/1000)*Užs5!L56,0)+(IF(Užs5!I56="KLIEN-PVC-04mm",(Užs5!H56/1000)*Užs5!L56,0)+(IF(Užs5!J56="KLIEN-PVC-04mm",(Užs5!H56/1000)*Užs5!L56,0)))))</f>
        <v>0</v>
      </c>
      <c r="AD17" s="93">
        <f>SUM(IF(Užs5!F56="KLIEN-PVC-06mm",(Užs5!E56/1000)*Užs5!L56,0)+(IF(Užs5!G56="KLIEN-PVC-06mm",(Užs5!E56/1000)*Užs5!L56,0)+(IF(Užs5!I56="KLIEN-PVC-06mm",(Užs5!H56/1000)*Užs5!L56,0)+(IF(Užs5!J56="KLIEN-PVC-06mm",(Užs5!H56/1000)*Užs5!L56,0)))))</f>
        <v>0</v>
      </c>
      <c r="AE17" s="93">
        <f>SUM(IF(Užs5!F56="KLIEN-PVC-08mm",(Užs5!E56/1000)*Užs5!L56,0)+(IF(Užs5!G56="KLIEN-PVC-08mm",(Užs5!E56/1000)*Užs5!L56,0)+(IF(Užs5!I56="KLIEN-PVC-08mm",(Užs5!H56/1000)*Užs5!L56,0)+(IF(Užs5!J56="KLIEN-PVC-08mm",(Užs5!H56/1000)*Užs5!L56,0)))))</f>
        <v>0</v>
      </c>
      <c r="AF17" s="93">
        <f>SUM(IF(Užs5!F56="KLIEN-PVC-1mm",(Užs5!E56/1000)*Užs5!L56,0)+(IF(Užs5!G56="KLIEN-PVC-1mm",(Užs5!E56/1000)*Užs5!L56,0)+(IF(Užs5!I56="KLIEN-PVC-1mm",(Užs5!H56/1000)*Užs5!L56,0)+(IF(Užs5!J56="KLIEN-PVC-1mm",(Užs5!H56/1000)*Užs5!L56,0)))))</f>
        <v>0</v>
      </c>
      <c r="AG17" s="93">
        <f>SUM(IF(Užs5!F56="KLIEN-PVC-2mm",(Užs5!E56/1000)*Užs5!L56,0)+(IF(Užs5!G56="KLIEN-PVC-2mm",(Užs5!E56/1000)*Užs5!L56,0)+(IF(Užs5!I56="KLIEN-PVC-2mm",(Užs5!H56/1000)*Užs5!L56,0)+(IF(Užs5!J56="KLIEN-PVC-2mm",(Užs5!H56/1000)*Užs5!L56,0)))))</f>
        <v>0</v>
      </c>
      <c r="AH17" s="93">
        <f>SUM(IF(Užs5!F56="KLIEN-PVC-42/2mm",(Užs5!E56/1000)*Užs5!L56,0)+(IF(Užs5!G56="KLIEN-PVC-42/2mm",(Užs5!E56/1000)*Užs5!L56,0)+(IF(Užs5!I56="KLIEN-PVC-42/2mm",(Užs5!H56/1000)*Užs5!L56,0)+(IF(Užs5!J56="KLIEN-PVC-42/2mm",(Užs5!H56/1000)*Užs5!L56,0)))))</f>
        <v>0</v>
      </c>
      <c r="AI17" s="315">
        <f>SUM(IF(Užs5!F56="KLIEN-BESIUL-08mm",(Užs5!E56/1000)*Užs5!L56,0)+(IF(Užs5!G56="KLIEN-BESIUL-08mm",(Užs5!E56/1000)*Užs5!L56,0)+(IF(Užs5!I56="KLIEN-BESIUL-08mm",(Užs5!H56/1000)*Užs5!L56,0)+(IF(Užs5!J56="KLIEN-BESIUL-08mm",(Užs5!H56/1000)*Užs5!L56,0)))))</f>
        <v>0</v>
      </c>
      <c r="AJ17" s="315">
        <f>SUM(IF(Užs5!F56="KLIEN-BESIUL-1mm",(Užs5!E56/1000)*Užs5!L56,0)+(IF(Užs5!G56="KLIEN-BESIUL-1mm",(Užs5!E56/1000)*Užs5!L56,0)+(IF(Užs5!I56="KLIEN-BESIUL-1mm",(Užs5!H56/1000)*Užs5!L56,0)+(IF(Užs5!J56="KLIEN-BESIUL-1mm",(Užs5!H56/1000)*Užs5!L56,0)))))</f>
        <v>0</v>
      </c>
      <c r="AK17" s="315">
        <f>SUM(IF(Užs5!F56="KLIEN-BESIUL-2mm",(Užs5!E56/1000)*Užs5!L56,0)+(IF(Užs5!G56="KLIEN-BESIUL-2mm",(Užs5!E56/1000)*Užs5!L56,0)+(IF(Užs5!I56="KLIEN-BESIUL-2mm",(Užs5!H56/1000)*Užs5!L56,0)+(IF(Užs5!J56="KLIEN-BESIUL-2mm",(Užs5!H56/1000)*Užs5!L56,0)))))</f>
        <v>0</v>
      </c>
      <c r="AL17" s="94">
        <f>SUM(IF(Užs5!F56="NE-PL-PVC-04mm",(Užs5!E56/1000)*Užs5!L56,0)+(IF(Užs5!G56="NE-PL-PVC-04mm",(Užs5!E56/1000)*Užs5!L56,0)+(IF(Užs5!I56="NE-PL-PVC-04mm",(Užs5!H56/1000)*Užs5!L56,0)+(IF(Užs5!J56="NE-PL-PVC-04mm",(Užs5!H56/1000)*Užs5!L56,0)))))</f>
        <v>0</v>
      </c>
      <c r="AM17" s="94">
        <f>SUM(IF(Užs5!F56="NE-PL-PVC-06mm",(Užs5!E56/1000)*Užs5!L56,0)+(IF(Užs5!G56="NE-PL-PVC-06mm",(Užs5!E56/1000)*Užs5!L56,0)+(IF(Užs5!I56="NE-PL-PVC-06mm",(Užs5!H56/1000)*Užs5!L56,0)+(IF(Užs5!J56="NE-PL-PVC-06mm",(Užs5!H56/1000)*Užs5!L56,0)))))</f>
        <v>0</v>
      </c>
      <c r="AN17" s="94">
        <f>SUM(IF(Užs5!F56="NE-PL-PVC-08mm",(Užs5!E56/1000)*Užs5!L56,0)+(IF(Užs5!G56="NE-PL-PVC-08mm",(Užs5!E56/1000)*Užs5!L56,0)+(IF(Užs5!I56="NE-PL-PVC-08mm",(Užs5!H56/1000)*Užs5!L56,0)+(IF(Užs5!J56="NE-PL-PVC-08mm",(Užs5!H56/1000)*Užs5!L56,0)))))</f>
        <v>0</v>
      </c>
      <c r="AO17" s="94">
        <f>SUM(IF(Užs5!F56="NE-PL-PVC-1mm",(Užs5!E56/1000)*Užs5!L56,0)+(IF(Užs5!G56="NE-PL-PVC-1mm",(Užs5!E56/1000)*Užs5!L56,0)+(IF(Užs5!I56="NE-PL-PVC-1mm",(Užs5!H56/1000)*Užs5!L56,0)+(IF(Užs5!J56="NE-PL-PVC-1mm",(Užs5!H56/1000)*Užs5!L56,0)))))</f>
        <v>0</v>
      </c>
      <c r="AP17" s="94">
        <f>SUM(IF(Užs5!F56="NE-PL-PVC-2mm",(Užs5!E56/1000)*Užs5!L56,0)+(IF(Užs5!G56="NE-PL-PVC-2mm",(Užs5!E56/1000)*Užs5!L56,0)+(IF(Užs5!I56="NE-PL-PVC-2mm",(Užs5!H56/1000)*Užs5!L56,0)+(IF(Užs5!J56="NE-PL-PVC-2mm",(Užs5!H56/1000)*Užs5!L56,0)))))</f>
        <v>0</v>
      </c>
      <c r="AQ17" s="94">
        <f>SUM(IF(Užs5!F56="NE-PL-PVC-42/2mm",(Užs5!E56/1000)*Užs5!L56,0)+(IF(Užs5!G56="NE-PL-PVC-42/2mm",(Užs5!E56/1000)*Užs5!L56,0)+(IF(Užs5!I56="NE-PL-PVC-42/2mm",(Užs5!H56/1000)*Užs5!L56,0)+(IF(Užs5!J56="NE-PL-PVC-42/2mm",(Užs5!H56/1000)*Užs5!L56,0)))))</f>
        <v>0</v>
      </c>
      <c r="AR17" s="79"/>
    </row>
    <row r="18" spans="1:44" ht="17.100000000000001" customHeight="1">
      <c r="A18" s="79"/>
      <c r="B18" s="233" t="s">
        <v>425</v>
      </c>
      <c r="C18" s="237" t="s">
        <v>425</v>
      </c>
      <c r="D18" s="79"/>
      <c r="E18" s="79"/>
      <c r="F18" s="79"/>
      <c r="G18" s="79"/>
      <c r="H18" s="79"/>
      <c r="I18" s="79"/>
      <c r="J18" s="79"/>
      <c r="K18" s="87">
        <v>17</v>
      </c>
      <c r="L18" s="88">
        <f>Užs5!L57</f>
        <v>0</v>
      </c>
      <c r="M18" s="89">
        <f>(Užs5!E57/1000)*(Užs5!H57/1000)*Užs5!L57</f>
        <v>0</v>
      </c>
      <c r="N18" s="90">
        <f>SUM(IF(Užs5!F57="MEL",(Užs5!E57/1000)*Užs5!L57,0)+(IF(Užs5!G57="MEL",(Užs5!E57/1000)*Užs5!L57,0)+(IF(Užs5!I57="MEL",(Užs5!H57/1000)*Užs5!L57,0)+(IF(Užs5!J57="MEL",(Užs5!H57/1000)*Užs5!L57,0)))))</f>
        <v>0</v>
      </c>
      <c r="O18" s="91">
        <f>SUM(IF(Užs5!F57="MEL-BALTAS",(Užs5!E57/1000)*Užs5!L57,0)+(IF(Užs5!G57="MEL-BALTAS",(Užs5!E57/1000)*Užs5!L57,0)+(IF(Užs5!I57="MEL-BALTAS",(Užs5!H57/1000)*Užs5!L57,0)+(IF(Užs5!J57="MEL-BALTAS",(Užs5!H57/1000)*Užs5!L57,0)))))</f>
        <v>0</v>
      </c>
      <c r="P18" s="91">
        <f>SUM(IF(Užs5!F57="MEL-PILKAS",(Užs5!E57/1000)*Užs5!L57,0)+(IF(Užs5!G57="MEL-PILKAS",(Užs5!E57/1000)*Užs5!L57,0)+(IF(Užs5!I57="MEL-PILKAS",(Užs5!H57/1000)*Užs5!L57,0)+(IF(Užs5!J57="MEL-PILKAS",(Užs5!H57/1000)*Užs5!L57,0)))))</f>
        <v>0</v>
      </c>
      <c r="Q18" s="91">
        <f>SUM(IF(Užs5!F57="MEL-KLIENTO",(Užs5!E57/1000)*Užs5!L57,0)+(IF(Užs5!G57="MEL-KLIENTO",(Užs5!E57/1000)*Užs5!L57,0)+(IF(Užs5!I57="MEL-KLIENTO",(Užs5!H57/1000)*Užs5!L57,0)+(IF(Užs5!J57="MEL-KLIENTO",(Užs5!H57/1000)*Užs5!L57,0)))))</f>
        <v>0</v>
      </c>
      <c r="R18" s="91">
        <f>SUM(IF(Užs5!F57="MEL-NE-PL",(Užs5!E57/1000)*Užs5!L57,0)+(IF(Užs5!G57="MEL-NE-PL",(Užs5!E57/1000)*Užs5!L57,0)+(IF(Užs5!I57="MEL-NE-PL",(Užs5!H57/1000)*Užs5!L57,0)+(IF(Užs5!J57="MEL-NE-PL",(Užs5!H57/1000)*Užs5!L57,0)))))</f>
        <v>0</v>
      </c>
      <c r="S18" s="91">
        <f>SUM(IF(Užs5!F57="MEL-40mm",(Užs5!E57/1000)*Užs5!L57,0)+(IF(Užs5!G57="MEL-40mm",(Užs5!E57/1000)*Užs5!L57,0)+(IF(Užs5!I57="MEL-40mm",(Užs5!H57/1000)*Užs5!L57,0)+(IF(Užs5!J57="MEL-40mm",(Užs5!H57/1000)*Užs5!L57,0)))))</f>
        <v>0</v>
      </c>
      <c r="T18" s="92">
        <f>SUM(IF(Užs5!F57="PVC-04mm",(Užs5!E57/1000)*Užs5!L57,0)+(IF(Užs5!G57="PVC-04mm",(Užs5!E57/1000)*Užs5!L57,0)+(IF(Užs5!I57="PVC-04mm",(Užs5!H57/1000)*Užs5!L57,0)+(IF(Užs5!J57="PVC-04mm",(Užs5!H57/1000)*Užs5!L57,0)))))</f>
        <v>0</v>
      </c>
      <c r="U18" s="92">
        <f>SUM(IF(Užs5!F57="PVC-06mm",(Užs5!E57/1000)*Užs5!L57,0)+(IF(Užs5!G57="PVC-06mm",(Užs5!E57/1000)*Užs5!L57,0)+(IF(Užs5!I57="PVC-06mm",(Užs5!H57/1000)*Užs5!L57,0)+(IF(Užs5!J57="PVC-06mm",(Užs5!H57/1000)*Užs5!L57,0)))))</f>
        <v>0</v>
      </c>
      <c r="V18" s="92">
        <f>SUM(IF(Užs5!F57="PVC-08mm",(Užs5!E57/1000)*Užs5!L57,0)+(IF(Užs5!G57="PVC-08mm",(Užs5!E57/1000)*Užs5!L57,0)+(IF(Užs5!I57="PVC-08mm",(Užs5!H57/1000)*Užs5!L57,0)+(IF(Užs5!J57="PVC-08mm",(Užs5!H57/1000)*Užs5!L57,0)))))</f>
        <v>0</v>
      </c>
      <c r="W18" s="92">
        <f>SUM(IF(Užs5!F57="PVC-1mm",(Užs5!E57/1000)*Užs5!L57,0)+(IF(Užs5!G57="PVC-1mm",(Užs5!E57/1000)*Užs5!L57,0)+(IF(Užs5!I57="PVC-1mm",(Užs5!H57/1000)*Užs5!L57,0)+(IF(Užs5!J57="PVC-1mm",(Užs5!H57/1000)*Užs5!L57,0)))))</f>
        <v>0</v>
      </c>
      <c r="X18" s="92">
        <f>SUM(IF(Užs5!F57="PVC-2mm",(Užs5!E57/1000)*Užs5!L57,0)+(IF(Užs5!G57="PVC-2mm",(Užs5!E57/1000)*Užs5!L57,0)+(IF(Užs5!I57="PVC-2mm",(Užs5!H57/1000)*Užs5!L57,0)+(IF(Užs5!J57="PVC-2mm",(Užs5!H57/1000)*Užs5!L57,0)))))</f>
        <v>0</v>
      </c>
      <c r="Y18" s="92">
        <f>SUM(IF(Užs5!F57="PVC-42/2mm",(Užs5!E57/1000)*Užs5!L57,0)+(IF(Užs5!G57="PVC-42/2mm",(Užs5!E57/1000)*Užs5!L57,0)+(IF(Užs5!I57="PVC-42/2mm",(Užs5!H57/1000)*Užs5!L57,0)+(IF(Užs5!J57="PVC-42/2mm",(Užs5!H57/1000)*Užs5!L57,0)))))</f>
        <v>0</v>
      </c>
      <c r="Z18" s="313">
        <f>SUM(IF(Užs5!F57="BESIULIS-08mm",(Užs5!E57/1000)*Užs5!L57,0)+(IF(Užs5!G57="BESIULIS-08mm",(Užs5!E57/1000)*Užs5!L57,0)+(IF(Užs5!I57="BESIULIS-08mm",(Užs5!H57/1000)*Užs5!L57,0)+(IF(Užs5!J57="BESIULIS-08mm",(Užs5!H57/1000)*Užs5!L57,0)))))</f>
        <v>0</v>
      </c>
      <c r="AA18" s="313">
        <f>SUM(IF(Užs5!F57="BESIULIS-1mm",(Užs5!E57/1000)*Užs5!L57,0)+(IF(Užs5!G57="BESIULIS-1mm",(Užs5!E57/1000)*Užs5!L57,0)+(IF(Užs5!I57="BESIULIS-1mm",(Užs5!H57/1000)*Užs5!L57,0)+(IF(Užs5!J57="BESIULIS-1mm",(Užs5!H57/1000)*Užs5!L57,0)))))</f>
        <v>0</v>
      </c>
      <c r="AB18" s="313">
        <f>SUM(IF(Užs5!F57="BESIULIS-2mm",(Užs5!E57/1000)*Užs5!L57,0)+(IF(Užs5!G57="BESIULIS-2mm",(Užs5!E57/1000)*Užs5!L57,0)+(IF(Užs5!I57="BESIULIS-2mm",(Užs5!H57/1000)*Užs5!L57,0)+(IF(Užs5!J57="BESIULIS-2mm",(Užs5!H57/1000)*Užs5!L57,0)))))</f>
        <v>0</v>
      </c>
      <c r="AC18" s="93">
        <f>SUM(IF(Užs5!F57="KLIEN-PVC-04mm",(Užs5!E57/1000)*Užs5!L57,0)+(IF(Užs5!G57="KLIEN-PVC-04mm",(Užs5!E57/1000)*Užs5!L57,0)+(IF(Užs5!I57="KLIEN-PVC-04mm",(Užs5!H57/1000)*Užs5!L57,0)+(IF(Užs5!J57="KLIEN-PVC-04mm",(Užs5!H57/1000)*Užs5!L57,0)))))</f>
        <v>0</v>
      </c>
      <c r="AD18" s="93">
        <f>SUM(IF(Užs5!F57="KLIEN-PVC-06mm",(Užs5!E57/1000)*Užs5!L57,0)+(IF(Užs5!G57="KLIEN-PVC-06mm",(Užs5!E57/1000)*Užs5!L57,0)+(IF(Užs5!I57="KLIEN-PVC-06mm",(Užs5!H57/1000)*Užs5!L57,0)+(IF(Užs5!J57="KLIEN-PVC-06mm",(Užs5!H57/1000)*Užs5!L57,0)))))</f>
        <v>0</v>
      </c>
      <c r="AE18" s="93">
        <f>SUM(IF(Užs5!F57="KLIEN-PVC-08mm",(Užs5!E57/1000)*Užs5!L57,0)+(IF(Užs5!G57="KLIEN-PVC-08mm",(Užs5!E57/1000)*Užs5!L57,0)+(IF(Užs5!I57="KLIEN-PVC-08mm",(Užs5!H57/1000)*Užs5!L57,0)+(IF(Užs5!J57="KLIEN-PVC-08mm",(Užs5!H57/1000)*Užs5!L57,0)))))</f>
        <v>0</v>
      </c>
      <c r="AF18" s="93">
        <f>SUM(IF(Užs5!F57="KLIEN-PVC-1mm",(Užs5!E57/1000)*Užs5!L57,0)+(IF(Užs5!G57="KLIEN-PVC-1mm",(Užs5!E57/1000)*Užs5!L57,0)+(IF(Užs5!I57="KLIEN-PVC-1mm",(Užs5!H57/1000)*Užs5!L57,0)+(IF(Užs5!J57="KLIEN-PVC-1mm",(Užs5!H57/1000)*Užs5!L57,0)))))</f>
        <v>0</v>
      </c>
      <c r="AG18" s="93">
        <f>SUM(IF(Užs5!F57="KLIEN-PVC-2mm",(Užs5!E57/1000)*Užs5!L57,0)+(IF(Užs5!G57="KLIEN-PVC-2mm",(Užs5!E57/1000)*Užs5!L57,0)+(IF(Užs5!I57="KLIEN-PVC-2mm",(Užs5!H57/1000)*Užs5!L57,0)+(IF(Užs5!J57="KLIEN-PVC-2mm",(Užs5!H57/1000)*Užs5!L57,0)))))</f>
        <v>0</v>
      </c>
      <c r="AH18" s="93">
        <f>SUM(IF(Užs5!F57="KLIEN-PVC-42/2mm",(Užs5!E57/1000)*Užs5!L57,0)+(IF(Užs5!G57="KLIEN-PVC-42/2mm",(Užs5!E57/1000)*Užs5!L57,0)+(IF(Užs5!I57="KLIEN-PVC-42/2mm",(Užs5!H57/1000)*Užs5!L57,0)+(IF(Užs5!J57="KLIEN-PVC-42/2mm",(Užs5!H57/1000)*Užs5!L57,0)))))</f>
        <v>0</v>
      </c>
      <c r="AI18" s="315">
        <f>SUM(IF(Užs5!F57="KLIEN-BESIUL-08mm",(Užs5!E57/1000)*Užs5!L57,0)+(IF(Užs5!G57="KLIEN-BESIUL-08mm",(Užs5!E57/1000)*Užs5!L57,0)+(IF(Užs5!I57="KLIEN-BESIUL-08mm",(Užs5!H57/1000)*Užs5!L57,0)+(IF(Užs5!J57="KLIEN-BESIUL-08mm",(Užs5!H57/1000)*Užs5!L57,0)))))</f>
        <v>0</v>
      </c>
      <c r="AJ18" s="315">
        <f>SUM(IF(Užs5!F57="KLIEN-BESIUL-1mm",(Užs5!E57/1000)*Užs5!L57,0)+(IF(Užs5!G57="KLIEN-BESIUL-1mm",(Užs5!E57/1000)*Užs5!L57,0)+(IF(Užs5!I57="KLIEN-BESIUL-1mm",(Užs5!H57/1000)*Užs5!L57,0)+(IF(Užs5!J57="KLIEN-BESIUL-1mm",(Užs5!H57/1000)*Užs5!L57,0)))))</f>
        <v>0</v>
      </c>
      <c r="AK18" s="315">
        <f>SUM(IF(Užs5!F57="KLIEN-BESIUL-2mm",(Užs5!E57/1000)*Užs5!L57,0)+(IF(Užs5!G57="KLIEN-BESIUL-2mm",(Užs5!E57/1000)*Užs5!L57,0)+(IF(Užs5!I57="KLIEN-BESIUL-2mm",(Užs5!H57/1000)*Užs5!L57,0)+(IF(Užs5!J57="KLIEN-BESIUL-2mm",(Užs5!H57/1000)*Užs5!L57,0)))))</f>
        <v>0</v>
      </c>
      <c r="AL18" s="94">
        <f>SUM(IF(Užs5!F57="NE-PL-PVC-04mm",(Užs5!E57/1000)*Užs5!L57,0)+(IF(Užs5!G57="NE-PL-PVC-04mm",(Užs5!E57/1000)*Užs5!L57,0)+(IF(Užs5!I57="NE-PL-PVC-04mm",(Užs5!H57/1000)*Užs5!L57,0)+(IF(Užs5!J57="NE-PL-PVC-04mm",(Užs5!H57/1000)*Užs5!L57,0)))))</f>
        <v>0</v>
      </c>
      <c r="AM18" s="94">
        <f>SUM(IF(Užs5!F57="NE-PL-PVC-06mm",(Užs5!E57/1000)*Užs5!L57,0)+(IF(Užs5!G57="NE-PL-PVC-06mm",(Užs5!E57/1000)*Užs5!L57,0)+(IF(Užs5!I57="NE-PL-PVC-06mm",(Užs5!H57/1000)*Užs5!L57,0)+(IF(Užs5!J57="NE-PL-PVC-06mm",(Užs5!H57/1000)*Užs5!L57,0)))))</f>
        <v>0</v>
      </c>
      <c r="AN18" s="94">
        <f>SUM(IF(Užs5!F57="NE-PL-PVC-08mm",(Užs5!E57/1000)*Užs5!L57,0)+(IF(Užs5!G57="NE-PL-PVC-08mm",(Užs5!E57/1000)*Užs5!L57,0)+(IF(Užs5!I57="NE-PL-PVC-08mm",(Užs5!H57/1000)*Užs5!L57,0)+(IF(Užs5!J57="NE-PL-PVC-08mm",(Užs5!H57/1000)*Užs5!L57,0)))))</f>
        <v>0</v>
      </c>
      <c r="AO18" s="94">
        <f>SUM(IF(Užs5!F57="NE-PL-PVC-1mm",(Užs5!E57/1000)*Užs5!L57,0)+(IF(Užs5!G57="NE-PL-PVC-1mm",(Užs5!E57/1000)*Užs5!L57,0)+(IF(Užs5!I57="NE-PL-PVC-1mm",(Užs5!H57/1000)*Užs5!L57,0)+(IF(Užs5!J57="NE-PL-PVC-1mm",(Užs5!H57/1000)*Užs5!L57,0)))))</f>
        <v>0</v>
      </c>
      <c r="AP18" s="94">
        <f>SUM(IF(Užs5!F57="NE-PL-PVC-2mm",(Užs5!E57/1000)*Užs5!L57,0)+(IF(Užs5!G57="NE-PL-PVC-2mm",(Užs5!E57/1000)*Užs5!L57,0)+(IF(Užs5!I57="NE-PL-PVC-2mm",(Užs5!H57/1000)*Užs5!L57,0)+(IF(Užs5!J57="NE-PL-PVC-2mm",(Užs5!H57/1000)*Užs5!L57,0)))))</f>
        <v>0</v>
      </c>
      <c r="AQ18" s="94">
        <f>SUM(IF(Užs5!F57="NE-PL-PVC-42/2mm",(Užs5!E57/1000)*Užs5!L57,0)+(IF(Užs5!G57="NE-PL-PVC-42/2mm",(Užs5!E57/1000)*Užs5!L57,0)+(IF(Užs5!I57="NE-PL-PVC-42/2mm",(Užs5!H57/1000)*Užs5!L57,0)+(IF(Užs5!J57="NE-PL-PVC-42/2mm",(Užs5!H57/1000)*Užs5!L57,0)))))</f>
        <v>0</v>
      </c>
      <c r="AR18" s="79"/>
    </row>
    <row r="19" spans="1:44" ht="17.100000000000001" customHeight="1">
      <c r="A19" s="79"/>
      <c r="B19" s="233" t="s">
        <v>41</v>
      </c>
      <c r="C19" s="236" t="s">
        <v>432</v>
      </c>
      <c r="D19" s="79"/>
      <c r="E19" s="79"/>
      <c r="F19" s="79"/>
      <c r="G19" s="79"/>
      <c r="H19" s="79"/>
      <c r="I19" s="79"/>
      <c r="J19" s="79"/>
      <c r="K19" s="87">
        <v>18</v>
      </c>
      <c r="L19" s="88">
        <f>Užs5!L58</f>
        <v>0</v>
      </c>
      <c r="M19" s="89">
        <f>(Užs5!E58/1000)*(Užs5!H58/1000)*Užs5!L58</f>
        <v>0</v>
      </c>
      <c r="N19" s="90">
        <f>SUM(IF(Užs5!F58="MEL",(Užs5!E58/1000)*Užs5!L58,0)+(IF(Užs5!G58="MEL",(Užs5!E58/1000)*Užs5!L58,0)+(IF(Užs5!I58="MEL",(Užs5!H58/1000)*Užs5!L58,0)+(IF(Užs5!J58="MEL",(Užs5!H58/1000)*Užs5!L58,0)))))</f>
        <v>0</v>
      </c>
      <c r="O19" s="91">
        <f>SUM(IF(Užs5!F58="MEL-BALTAS",(Užs5!E58/1000)*Užs5!L58,0)+(IF(Užs5!G58="MEL-BALTAS",(Užs5!E58/1000)*Užs5!L58,0)+(IF(Užs5!I58="MEL-BALTAS",(Užs5!H58/1000)*Užs5!L58,0)+(IF(Užs5!J58="MEL-BALTAS",(Užs5!H58/1000)*Užs5!L58,0)))))</f>
        <v>0</v>
      </c>
      <c r="P19" s="91">
        <f>SUM(IF(Užs5!F58="MEL-PILKAS",(Užs5!E58/1000)*Užs5!L58,0)+(IF(Užs5!G58="MEL-PILKAS",(Užs5!E58/1000)*Užs5!L58,0)+(IF(Užs5!I58="MEL-PILKAS",(Užs5!H58/1000)*Užs5!L58,0)+(IF(Užs5!J58="MEL-PILKAS",(Užs5!H58/1000)*Užs5!L58,0)))))</f>
        <v>0</v>
      </c>
      <c r="Q19" s="91">
        <f>SUM(IF(Užs5!F58="MEL-KLIENTO",(Užs5!E58/1000)*Užs5!L58,0)+(IF(Užs5!G58="MEL-KLIENTO",(Užs5!E58/1000)*Užs5!L58,0)+(IF(Užs5!I58="MEL-KLIENTO",(Užs5!H58/1000)*Užs5!L58,0)+(IF(Užs5!J58="MEL-KLIENTO",(Užs5!H58/1000)*Užs5!L58,0)))))</f>
        <v>0</v>
      </c>
      <c r="R19" s="91">
        <f>SUM(IF(Užs5!F58="MEL-NE-PL",(Užs5!E58/1000)*Užs5!L58,0)+(IF(Užs5!G58="MEL-NE-PL",(Užs5!E58/1000)*Užs5!L58,0)+(IF(Užs5!I58="MEL-NE-PL",(Užs5!H58/1000)*Užs5!L58,0)+(IF(Užs5!J58="MEL-NE-PL",(Užs5!H58/1000)*Užs5!L58,0)))))</f>
        <v>0</v>
      </c>
      <c r="S19" s="91">
        <f>SUM(IF(Užs5!F58="MEL-40mm",(Užs5!E58/1000)*Užs5!L58,0)+(IF(Užs5!G58="MEL-40mm",(Užs5!E58/1000)*Užs5!L58,0)+(IF(Užs5!I58="MEL-40mm",(Užs5!H58/1000)*Užs5!L58,0)+(IF(Užs5!J58="MEL-40mm",(Užs5!H58/1000)*Užs5!L58,0)))))</f>
        <v>0</v>
      </c>
      <c r="T19" s="92">
        <f>SUM(IF(Užs5!F58="PVC-04mm",(Užs5!E58/1000)*Užs5!L58,0)+(IF(Užs5!G58="PVC-04mm",(Užs5!E58/1000)*Užs5!L58,0)+(IF(Užs5!I58="PVC-04mm",(Užs5!H58/1000)*Užs5!L58,0)+(IF(Užs5!J58="PVC-04mm",(Užs5!H58/1000)*Užs5!L58,0)))))</f>
        <v>0</v>
      </c>
      <c r="U19" s="92">
        <f>SUM(IF(Užs5!F58="PVC-06mm",(Užs5!E58/1000)*Užs5!L58,0)+(IF(Užs5!G58="PVC-06mm",(Užs5!E58/1000)*Užs5!L58,0)+(IF(Užs5!I58="PVC-06mm",(Užs5!H58/1000)*Užs5!L58,0)+(IF(Užs5!J58="PVC-06mm",(Užs5!H58/1000)*Užs5!L58,0)))))</f>
        <v>0</v>
      </c>
      <c r="V19" s="92">
        <f>SUM(IF(Užs5!F58="PVC-08mm",(Užs5!E58/1000)*Užs5!L58,0)+(IF(Užs5!G58="PVC-08mm",(Užs5!E58/1000)*Užs5!L58,0)+(IF(Užs5!I58="PVC-08mm",(Užs5!H58/1000)*Užs5!L58,0)+(IF(Užs5!J58="PVC-08mm",(Užs5!H58/1000)*Užs5!L58,0)))))</f>
        <v>0</v>
      </c>
      <c r="W19" s="92">
        <f>SUM(IF(Užs5!F58="PVC-1mm",(Užs5!E58/1000)*Užs5!L58,0)+(IF(Užs5!G58="PVC-1mm",(Užs5!E58/1000)*Užs5!L58,0)+(IF(Užs5!I58="PVC-1mm",(Užs5!H58/1000)*Užs5!L58,0)+(IF(Užs5!J58="PVC-1mm",(Užs5!H58/1000)*Užs5!L58,0)))))</f>
        <v>0</v>
      </c>
      <c r="X19" s="92">
        <f>SUM(IF(Užs5!F58="PVC-2mm",(Užs5!E58/1000)*Užs5!L58,0)+(IF(Užs5!G58="PVC-2mm",(Užs5!E58/1000)*Užs5!L58,0)+(IF(Užs5!I58="PVC-2mm",(Užs5!H58/1000)*Užs5!L58,0)+(IF(Užs5!J58="PVC-2mm",(Užs5!H58/1000)*Užs5!L58,0)))))</f>
        <v>0</v>
      </c>
      <c r="Y19" s="92">
        <f>SUM(IF(Užs5!F58="PVC-42/2mm",(Užs5!E58/1000)*Užs5!L58,0)+(IF(Užs5!G58="PVC-42/2mm",(Užs5!E58/1000)*Užs5!L58,0)+(IF(Užs5!I58="PVC-42/2mm",(Užs5!H58/1000)*Užs5!L58,0)+(IF(Užs5!J58="PVC-42/2mm",(Užs5!H58/1000)*Užs5!L58,0)))))</f>
        <v>0</v>
      </c>
      <c r="Z19" s="313">
        <f>SUM(IF(Užs5!F58="BESIULIS-08mm",(Užs5!E58/1000)*Užs5!L58,0)+(IF(Užs5!G58="BESIULIS-08mm",(Užs5!E58/1000)*Užs5!L58,0)+(IF(Užs5!I58="BESIULIS-08mm",(Užs5!H58/1000)*Užs5!L58,0)+(IF(Užs5!J58="BESIULIS-08mm",(Užs5!H58/1000)*Užs5!L58,0)))))</f>
        <v>0</v>
      </c>
      <c r="AA19" s="313">
        <f>SUM(IF(Užs5!F58="BESIULIS-1mm",(Užs5!E58/1000)*Užs5!L58,0)+(IF(Užs5!G58="BESIULIS-1mm",(Užs5!E58/1000)*Užs5!L58,0)+(IF(Užs5!I58="BESIULIS-1mm",(Užs5!H58/1000)*Užs5!L58,0)+(IF(Užs5!J58="BESIULIS-1mm",(Užs5!H58/1000)*Užs5!L58,0)))))</f>
        <v>0</v>
      </c>
      <c r="AB19" s="313">
        <f>SUM(IF(Užs5!F58="BESIULIS-2mm",(Užs5!E58/1000)*Užs5!L58,0)+(IF(Užs5!G58="BESIULIS-2mm",(Užs5!E58/1000)*Užs5!L58,0)+(IF(Užs5!I58="BESIULIS-2mm",(Užs5!H58/1000)*Užs5!L58,0)+(IF(Užs5!J58="BESIULIS-2mm",(Užs5!H58/1000)*Užs5!L58,0)))))</f>
        <v>0</v>
      </c>
      <c r="AC19" s="93">
        <f>SUM(IF(Užs5!F58="KLIEN-PVC-04mm",(Užs5!E58/1000)*Užs5!L58,0)+(IF(Užs5!G58="KLIEN-PVC-04mm",(Užs5!E58/1000)*Užs5!L58,0)+(IF(Užs5!I58="KLIEN-PVC-04mm",(Užs5!H58/1000)*Užs5!L58,0)+(IF(Užs5!J58="KLIEN-PVC-04mm",(Užs5!H58/1000)*Užs5!L58,0)))))</f>
        <v>0</v>
      </c>
      <c r="AD19" s="93">
        <f>SUM(IF(Užs5!F58="KLIEN-PVC-06mm",(Užs5!E58/1000)*Užs5!L58,0)+(IF(Užs5!G58="KLIEN-PVC-06mm",(Užs5!E58/1000)*Užs5!L58,0)+(IF(Užs5!I58="KLIEN-PVC-06mm",(Užs5!H58/1000)*Užs5!L58,0)+(IF(Užs5!J58="KLIEN-PVC-06mm",(Užs5!H58/1000)*Užs5!L58,0)))))</f>
        <v>0</v>
      </c>
      <c r="AE19" s="93">
        <f>SUM(IF(Užs5!F58="KLIEN-PVC-08mm",(Užs5!E58/1000)*Užs5!L58,0)+(IF(Užs5!G58="KLIEN-PVC-08mm",(Užs5!E58/1000)*Užs5!L58,0)+(IF(Užs5!I58="KLIEN-PVC-08mm",(Užs5!H58/1000)*Užs5!L58,0)+(IF(Užs5!J58="KLIEN-PVC-08mm",(Užs5!H58/1000)*Užs5!L58,0)))))</f>
        <v>0</v>
      </c>
      <c r="AF19" s="93">
        <f>SUM(IF(Užs5!F58="KLIEN-PVC-1mm",(Užs5!E58/1000)*Užs5!L58,0)+(IF(Užs5!G58="KLIEN-PVC-1mm",(Užs5!E58/1000)*Užs5!L58,0)+(IF(Užs5!I58="KLIEN-PVC-1mm",(Užs5!H58/1000)*Užs5!L58,0)+(IF(Užs5!J58="KLIEN-PVC-1mm",(Užs5!H58/1000)*Užs5!L58,0)))))</f>
        <v>0</v>
      </c>
      <c r="AG19" s="93">
        <f>SUM(IF(Užs5!F58="KLIEN-PVC-2mm",(Užs5!E58/1000)*Užs5!L58,0)+(IF(Užs5!G58="KLIEN-PVC-2mm",(Užs5!E58/1000)*Užs5!L58,0)+(IF(Užs5!I58="KLIEN-PVC-2mm",(Užs5!H58/1000)*Užs5!L58,0)+(IF(Užs5!J58="KLIEN-PVC-2mm",(Užs5!H58/1000)*Užs5!L58,0)))))</f>
        <v>0</v>
      </c>
      <c r="AH19" s="93">
        <f>SUM(IF(Užs5!F58="KLIEN-PVC-42/2mm",(Užs5!E58/1000)*Užs5!L58,0)+(IF(Užs5!G58="KLIEN-PVC-42/2mm",(Užs5!E58/1000)*Užs5!L58,0)+(IF(Užs5!I58="KLIEN-PVC-42/2mm",(Užs5!H58/1000)*Užs5!L58,0)+(IF(Užs5!J58="KLIEN-PVC-42/2mm",(Užs5!H58/1000)*Užs5!L58,0)))))</f>
        <v>0</v>
      </c>
      <c r="AI19" s="315">
        <f>SUM(IF(Užs5!F58="KLIEN-BESIUL-08mm",(Užs5!E58/1000)*Užs5!L58,0)+(IF(Užs5!G58="KLIEN-BESIUL-08mm",(Užs5!E58/1000)*Užs5!L58,0)+(IF(Užs5!I58="KLIEN-BESIUL-08mm",(Užs5!H58/1000)*Užs5!L58,0)+(IF(Užs5!J58="KLIEN-BESIUL-08mm",(Užs5!H58/1000)*Užs5!L58,0)))))</f>
        <v>0</v>
      </c>
      <c r="AJ19" s="315">
        <f>SUM(IF(Užs5!F58="KLIEN-BESIUL-1mm",(Užs5!E58/1000)*Užs5!L58,0)+(IF(Užs5!G58="KLIEN-BESIUL-1mm",(Užs5!E58/1000)*Užs5!L58,0)+(IF(Užs5!I58="KLIEN-BESIUL-1mm",(Užs5!H58/1000)*Užs5!L58,0)+(IF(Užs5!J58="KLIEN-BESIUL-1mm",(Užs5!H58/1000)*Užs5!L58,0)))))</f>
        <v>0</v>
      </c>
      <c r="AK19" s="315">
        <f>SUM(IF(Užs5!F58="KLIEN-BESIUL-2mm",(Užs5!E58/1000)*Užs5!L58,0)+(IF(Užs5!G58="KLIEN-BESIUL-2mm",(Užs5!E58/1000)*Užs5!L58,0)+(IF(Užs5!I58="KLIEN-BESIUL-2mm",(Užs5!H58/1000)*Užs5!L58,0)+(IF(Užs5!J58="KLIEN-BESIUL-2mm",(Užs5!H58/1000)*Užs5!L58,0)))))</f>
        <v>0</v>
      </c>
      <c r="AL19" s="94">
        <f>SUM(IF(Užs5!F58="NE-PL-PVC-04mm",(Užs5!E58/1000)*Užs5!L58,0)+(IF(Užs5!G58="NE-PL-PVC-04mm",(Užs5!E58/1000)*Užs5!L58,0)+(IF(Užs5!I58="NE-PL-PVC-04mm",(Užs5!H58/1000)*Užs5!L58,0)+(IF(Užs5!J58="NE-PL-PVC-04mm",(Užs5!H58/1000)*Užs5!L58,0)))))</f>
        <v>0</v>
      </c>
      <c r="AM19" s="94">
        <f>SUM(IF(Užs5!F58="NE-PL-PVC-06mm",(Užs5!E58/1000)*Užs5!L58,0)+(IF(Užs5!G58="NE-PL-PVC-06mm",(Užs5!E58/1000)*Užs5!L58,0)+(IF(Užs5!I58="NE-PL-PVC-06mm",(Užs5!H58/1000)*Užs5!L58,0)+(IF(Užs5!J58="NE-PL-PVC-06mm",(Užs5!H58/1000)*Užs5!L58,0)))))</f>
        <v>0</v>
      </c>
      <c r="AN19" s="94">
        <f>SUM(IF(Užs5!F58="NE-PL-PVC-08mm",(Užs5!E58/1000)*Užs5!L58,0)+(IF(Užs5!G58="NE-PL-PVC-08mm",(Užs5!E58/1000)*Užs5!L58,0)+(IF(Užs5!I58="NE-PL-PVC-08mm",(Užs5!H58/1000)*Užs5!L58,0)+(IF(Užs5!J58="NE-PL-PVC-08mm",(Užs5!H58/1000)*Užs5!L58,0)))))</f>
        <v>0</v>
      </c>
      <c r="AO19" s="94">
        <f>SUM(IF(Užs5!F58="NE-PL-PVC-1mm",(Užs5!E58/1000)*Užs5!L58,0)+(IF(Užs5!G58="NE-PL-PVC-1mm",(Užs5!E58/1000)*Užs5!L58,0)+(IF(Užs5!I58="NE-PL-PVC-1mm",(Užs5!H58/1000)*Užs5!L58,0)+(IF(Užs5!J58="NE-PL-PVC-1mm",(Užs5!H58/1000)*Užs5!L58,0)))))</f>
        <v>0</v>
      </c>
      <c r="AP19" s="94">
        <f>SUM(IF(Užs5!F58="NE-PL-PVC-2mm",(Užs5!E58/1000)*Užs5!L58,0)+(IF(Užs5!G58="NE-PL-PVC-2mm",(Užs5!E58/1000)*Užs5!L58,0)+(IF(Užs5!I58="NE-PL-PVC-2mm",(Užs5!H58/1000)*Užs5!L58,0)+(IF(Užs5!J58="NE-PL-PVC-2mm",(Užs5!H58/1000)*Užs5!L58,0)))))</f>
        <v>0</v>
      </c>
      <c r="AQ19" s="94">
        <f>SUM(IF(Užs5!F58="NE-PL-PVC-42/2mm",(Užs5!E58/1000)*Užs5!L58,0)+(IF(Užs5!G58="NE-PL-PVC-42/2mm",(Užs5!E58/1000)*Užs5!L58,0)+(IF(Užs5!I58="NE-PL-PVC-42/2mm",(Užs5!H58/1000)*Užs5!L58,0)+(IF(Užs5!J58="NE-PL-PVC-42/2mm",(Užs5!H58/1000)*Užs5!L58,0)))))</f>
        <v>0</v>
      </c>
      <c r="AR19" s="79"/>
    </row>
    <row r="20" spans="1:44" ht="17.100000000000001" customHeight="1">
      <c r="A20" s="79"/>
      <c r="B20" s="233" t="s">
        <v>43</v>
      </c>
      <c r="C20" s="236" t="s">
        <v>433</v>
      </c>
      <c r="D20" s="79"/>
      <c r="E20" s="79"/>
      <c r="F20" s="79"/>
      <c r="G20" s="79"/>
      <c r="H20" s="79"/>
      <c r="I20" s="79"/>
      <c r="J20" s="79"/>
      <c r="K20" s="87">
        <v>19</v>
      </c>
      <c r="L20" s="88">
        <f>Užs5!L59</f>
        <v>0</v>
      </c>
      <c r="M20" s="89">
        <f>(Užs5!E59/1000)*(Užs5!H59/1000)*Užs5!L59</f>
        <v>0</v>
      </c>
      <c r="N20" s="90">
        <f>SUM(IF(Užs5!F59="MEL",(Užs5!E59/1000)*Užs5!L59,0)+(IF(Užs5!G59="MEL",(Užs5!E59/1000)*Užs5!L59,0)+(IF(Užs5!I59="MEL",(Užs5!H59/1000)*Užs5!L59,0)+(IF(Užs5!J59="MEL",(Užs5!H59/1000)*Užs5!L59,0)))))</f>
        <v>0</v>
      </c>
      <c r="O20" s="91">
        <f>SUM(IF(Užs5!F59="MEL-BALTAS",(Užs5!E59/1000)*Užs5!L59,0)+(IF(Užs5!G59="MEL-BALTAS",(Užs5!E59/1000)*Užs5!L59,0)+(IF(Užs5!I59="MEL-BALTAS",(Užs5!H59/1000)*Užs5!L59,0)+(IF(Užs5!J59="MEL-BALTAS",(Užs5!H59/1000)*Užs5!L59,0)))))</f>
        <v>0</v>
      </c>
      <c r="P20" s="91">
        <f>SUM(IF(Užs5!F59="MEL-PILKAS",(Užs5!E59/1000)*Užs5!L59,0)+(IF(Užs5!G59="MEL-PILKAS",(Užs5!E59/1000)*Užs5!L59,0)+(IF(Užs5!I59="MEL-PILKAS",(Užs5!H59/1000)*Užs5!L59,0)+(IF(Užs5!J59="MEL-PILKAS",(Užs5!H59/1000)*Užs5!L59,0)))))</f>
        <v>0</v>
      </c>
      <c r="Q20" s="91">
        <f>SUM(IF(Užs5!F59="MEL-KLIENTO",(Užs5!E59/1000)*Užs5!L59,0)+(IF(Užs5!G59="MEL-KLIENTO",(Užs5!E59/1000)*Užs5!L59,0)+(IF(Užs5!I59="MEL-KLIENTO",(Užs5!H59/1000)*Užs5!L59,0)+(IF(Užs5!J59="MEL-KLIENTO",(Užs5!H59/1000)*Užs5!L59,0)))))</f>
        <v>0</v>
      </c>
      <c r="R20" s="91">
        <f>SUM(IF(Užs5!F59="MEL-NE-PL",(Užs5!E59/1000)*Užs5!L59,0)+(IF(Užs5!G59="MEL-NE-PL",(Užs5!E59/1000)*Užs5!L59,0)+(IF(Užs5!I59="MEL-NE-PL",(Užs5!H59/1000)*Užs5!L59,0)+(IF(Užs5!J59="MEL-NE-PL",(Užs5!H59/1000)*Užs5!L59,0)))))</f>
        <v>0</v>
      </c>
      <c r="S20" s="91">
        <f>SUM(IF(Užs5!F59="MEL-40mm",(Užs5!E59/1000)*Užs5!L59,0)+(IF(Užs5!G59="MEL-40mm",(Užs5!E59/1000)*Užs5!L59,0)+(IF(Užs5!I59="MEL-40mm",(Užs5!H59/1000)*Užs5!L59,0)+(IF(Užs5!J59="MEL-40mm",(Užs5!H59/1000)*Užs5!L59,0)))))</f>
        <v>0</v>
      </c>
      <c r="T20" s="92">
        <f>SUM(IF(Užs5!F59="PVC-04mm",(Užs5!E59/1000)*Užs5!L59,0)+(IF(Užs5!G59="PVC-04mm",(Užs5!E59/1000)*Užs5!L59,0)+(IF(Užs5!I59="PVC-04mm",(Užs5!H59/1000)*Užs5!L59,0)+(IF(Užs5!J59="PVC-04mm",(Užs5!H59/1000)*Užs5!L59,0)))))</f>
        <v>0</v>
      </c>
      <c r="U20" s="92">
        <f>SUM(IF(Užs5!F59="PVC-06mm",(Užs5!E59/1000)*Užs5!L59,0)+(IF(Užs5!G59="PVC-06mm",(Užs5!E59/1000)*Užs5!L59,0)+(IF(Užs5!I59="PVC-06mm",(Užs5!H59/1000)*Užs5!L59,0)+(IF(Užs5!J59="PVC-06mm",(Užs5!H59/1000)*Užs5!L59,0)))))</f>
        <v>0</v>
      </c>
      <c r="V20" s="92">
        <f>SUM(IF(Užs5!F59="PVC-08mm",(Užs5!E59/1000)*Užs5!L59,0)+(IF(Užs5!G59="PVC-08mm",(Užs5!E59/1000)*Užs5!L59,0)+(IF(Užs5!I59="PVC-08mm",(Užs5!H59/1000)*Užs5!L59,0)+(IF(Užs5!J59="PVC-08mm",(Užs5!H59/1000)*Užs5!L59,0)))))</f>
        <v>0</v>
      </c>
      <c r="W20" s="92">
        <f>SUM(IF(Užs5!F59="PVC-1mm",(Užs5!E59/1000)*Užs5!L59,0)+(IF(Užs5!G59="PVC-1mm",(Užs5!E59/1000)*Užs5!L59,0)+(IF(Užs5!I59="PVC-1mm",(Užs5!H59/1000)*Užs5!L59,0)+(IF(Užs5!J59="PVC-1mm",(Užs5!H59/1000)*Užs5!L59,0)))))</f>
        <v>0</v>
      </c>
      <c r="X20" s="92">
        <f>SUM(IF(Užs5!F59="PVC-2mm",(Užs5!E59/1000)*Užs5!L59,0)+(IF(Užs5!G59="PVC-2mm",(Užs5!E59/1000)*Užs5!L59,0)+(IF(Užs5!I59="PVC-2mm",(Užs5!H59/1000)*Užs5!L59,0)+(IF(Užs5!J59="PVC-2mm",(Užs5!H59/1000)*Užs5!L59,0)))))</f>
        <v>0</v>
      </c>
      <c r="Y20" s="92">
        <f>SUM(IF(Užs5!F59="PVC-42/2mm",(Užs5!E59/1000)*Užs5!L59,0)+(IF(Užs5!G59="PVC-42/2mm",(Užs5!E59/1000)*Užs5!L59,0)+(IF(Užs5!I59="PVC-42/2mm",(Užs5!H59/1000)*Užs5!L59,0)+(IF(Užs5!J59="PVC-42/2mm",(Užs5!H59/1000)*Užs5!L59,0)))))</f>
        <v>0</v>
      </c>
      <c r="Z20" s="313">
        <f>SUM(IF(Užs5!F59="BESIULIS-08mm",(Užs5!E59/1000)*Užs5!L59,0)+(IF(Užs5!G59="BESIULIS-08mm",(Užs5!E59/1000)*Užs5!L59,0)+(IF(Užs5!I59="BESIULIS-08mm",(Užs5!H59/1000)*Užs5!L59,0)+(IF(Užs5!J59="BESIULIS-08mm",(Užs5!H59/1000)*Užs5!L59,0)))))</f>
        <v>0</v>
      </c>
      <c r="AA20" s="313">
        <f>SUM(IF(Užs5!F59="BESIULIS-1mm",(Užs5!E59/1000)*Užs5!L59,0)+(IF(Užs5!G59="BESIULIS-1mm",(Užs5!E59/1000)*Užs5!L59,0)+(IF(Užs5!I59="BESIULIS-1mm",(Užs5!H59/1000)*Užs5!L59,0)+(IF(Užs5!J59="BESIULIS-1mm",(Užs5!H59/1000)*Užs5!L59,0)))))</f>
        <v>0</v>
      </c>
      <c r="AB20" s="313">
        <f>SUM(IF(Užs5!F59="BESIULIS-2mm",(Užs5!E59/1000)*Užs5!L59,0)+(IF(Užs5!G59="BESIULIS-2mm",(Užs5!E59/1000)*Užs5!L59,0)+(IF(Užs5!I59="BESIULIS-2mm",(Užs5!H59/1000)*Užs5!L59,0)+(IF(Užs5!J59="BESIULIS-2mm",(Užs5!H59/1000)*Užs5!L59,0)))))</f>
        <v>0</v>
      </c>
      <c r="AC20" s="93">
        <f>SUM(IF(Užs5!F59="KLIEN-PVC-04mm",(Užs5!E59/1000)*Užs5!L59,0)+(IF(Užs5!G59="KLIEN-PVC-04mm",(Užs5!E59/1000)*Užs5!L59,0)+(IF(Užs5!I59="KLIEN-PVC-04mm",(Užs5!H59/1000)*Užs5!L59,0)+(IF(Užs5!J59="KLIEN-PVC-04mm",(Užs5!H59/1000)*Užs5!L59,0)))))</f>
        <v>0</v>
      </c>
      <c r="AD20" s="93">
        <f>SUM(IF(Užs5!F59="KLIEN-PVC-06mm",(Užs5!E59/1000)*Užs5!L59,0)+(IF(Užs5!G59="KLIEN-PVC-06mm",(Užs5!E59/1000)*Užs5!L59,0)+(IF(Užs5!I59="KLIEN-PVC-06mm",(Užs5!H59/1000)*Užs5!L59,0)+(IF(Užs5!J59="KLIEN-PVC-06mm",(Užs5!H59/1000)*Užs5!L59,0)))))</f>
        <v>0</v>
      </c>
      <c r="AE20" s="93">
        <f>SUM(IF(Užs5!F59="KLIEN-PVC-08mm",(Užs5!E59/1000)*Užs5!L59,0)+(IF(Užs5!G59="KLIEN-PVC-08mm",(Užs5!E59/1000)*Užs5!L59,0)+(IF(Užs5!I59="KLIEN-PVC-08mm",(Užs5!H59/1000)*Užs5!L59,0)+(IF(Užs5!J59="KLIEN-PVC-08mm",(Užs5!H59/1000)*Užs5!L59,0)))))</f>
        <v>0</v>
      </c>
      <c r="AF20" s="93">
        <f>SUM(IF(Užs5!F59="KLIEN-PVC-1mm",(Užs5!E59/1000)*Užs5!L59,0)+(IF(Užs5!G59="KLIEN-PVC-1mm",(Užs5!E59/1000)*Užs5!L59,0)+(IF(Užs5!I59="KLIEN-PVC-1mm",(Užs5!H59/1000)*Užs5!L59,0)+(IF(Užs5!J59="KLIEN-PVC-1mm",(Užs5!H59/1000)*Užs5!L59,0)))))</f>
        <v>0</v>
      </c>
      <c r="AG20" s="93">
        <f>SUM(IF(Užs5!F59="KLIEN-PVC-2mm",(Užs5!E59/1000)*Užs5!L59,0)+(IF(Užs5!G59="KLIEN-PVC-2mm",(Užs5!E59/1000)*Užs5!L59,0)+(IF(Užs5!I59="KLIEN-PVC-2mm",(Užs5!H59/1000)*Užs5!L59,0)+(IF(Užs5!J59="KLIEN-PVC-2mm",(Užs5!H59/1000)*Užs5!L59,0)))))</f>
        <v>0</v>
      </c>
      <c r="AH20" s="93">
        <f>SUM(IF(Užs5!F59="KLIEN-PVC-42/2mm",(Užs5!E59/1000)*Užs5!L59,0)+(IF(Užs5!G59="KLIEN-PVC-42/2mm",(Užs5!E59/1000)*Užs5!L59,0)+(IF(Užs5!I59="KLIEN-PVC-42/2mm",(Užs5!H59/1000)*Užs5!L59,0)+(IF(Užs5!J59="KLIEN-PVC-42/2mm",(Užs5!H59/1000)*Užs5!L59,0)))))</f>
        <v>0</v>
      </c>
      <c r="AI20" s="315">
        <f>SUM(IF(Užs5!F59="KLIEN-BESIUL-08mm",(Užs5!E59/1000)*Užs5!L59,0)+(IF(Užs5!G59="KLIEN-BESIUL-08mm",(Užs5!E59/1000)*Užs5!L59,0)+(IF(Užs5!I59="KLIEN-BESIUL-08mm",(Užs5!H59/1000)*Užs5!L59,0)+(IF(Užs5!J59="KLIEN-BESIUL-08mm",(Užs5!H59/1000)*Užs5!L59,0)))))</f>
        <v>0</v>
      </c>
      <c r="AJ20" s="315">
        <f>SUM(IF(Užs5!F59="KLIEN-BESIUL-1mm",(Užs5!E59/1000)*Užs5!L59,0)+(IF(Užs5!G59="KLIEN-BESIUL-1mm",(Užs5!E59/1000)*Užs5!L59,0)+(IF(Užs5!I59="KLIEN-BESIUL-1mm",(Užs5!H59/1000)*Užs5!L59,0)+(IF(Užs5!J59="KLIEN-BESIUL-1mm",(Užs5!H59/1000)*Užs5!L59,0)))))</f>
        <v>0</v>
      </c>
      <c r="AK20" s="315">
        <f>SUM(IF(Užs5!F59="KLIEN-BESIUL-2mm",(Užs5!E59/1000)*Užs5!L59,0)+(IF(Užs5!G59="KLIEN-BESIUL-2mm",(Užs5!E59/1000)*Užs5!L59,0)+(IF(Užs5!I59="KLIEN-BESIUL-2mm",(Užs5!H59/1000)*Užs5!L59,0)+(IF(Užs5!J59="KLIEN-BESIUL-2mm",(Užs5!H59/1000)*Užs5!L59,0)))))</f>
        <v>0</v>
      </c>
      <c r="AL20" s="94">
        <f>SUM(IF(Užs5!F59="NE-PL-PVC-04mm",(Užs5!E59/1000)*Užs5!L59,0)+(IF(Užs5!G59="NE-PL-PVC-04mm",(Užs5!E59/1000)*Užs5!L59,0)+(IF(Užs5!I59="NE-PL-PVC-04mm",(Užs5!H59/1000)*Užs5!L59,0)+(IF(Užs5!J59="NE-PL-PVC-04mm",(Užs5!H59/1000)*Užs5!L59,0)))))</f>
        <v>0</v>
      </c>
      <c r="AM20" s="94">
        <f>SUM(IF(Užs5!F59="NE-PL-PVC-06mm",(Užs5!E59/1000)*Užs5!L59,0)+(IF(Užs5!G59="NE-PL-PVC-06mm",(Užs5!E59/1000)*Užs5!L59,0)+(IF(Užs5!I59="NE-PL-PVC-06mm",(Užs5!H59/1000)*Užs5!L59,0)+(IF(Užs5!J59="NE-PL-PVC-06mm",(Užs5!H59/1000)*Užs5!L59,0)))))</f>
        <v>0</v>
      </c>
      <c r="AN20" s="94">
        <f>SUM(IF(Užs5!F59="NE-PL-PVC-08mm",(Užs5!E59/1000)*Užs5!L59,0)+(IF(Užs5!G59="NE-PL-PVC-08mm",(Užs5!E59/1000)*Užs5!L59,0)+(IF(Užs5!I59="NE-PL-PVC-08mm",(Užs5!H59/1000)*Užs5!L59,0)+(IF(Užs5!J59="NE-PL-PVC-08mm",(Užs5!H59/1000)*Užs5!L59,0)))))</f>
        <v>0</v>
      </c>
      <c r="AO20" s="94">
        <f>SUM(IF(Užs5!F59="NE-PL-PVC-1mm",(Užs5!E59/1000)*Užs5!L59,0)+(IF(Užs5!G59="NE-PL-PVC-1mm",(Užs5!E59/1000)*Užs5!L59,0)+(IF(Užs5!I59="NE-PL-PVC-1mm",(Užs5!H59/1000)*Užs5!L59,0)+(IF(Užs5!J59="NE-PL-PVC-1mm",(Užs5!H59/1000)*Užs5!L59,0)))))</f>
        <v>0</v>
      </c>
      <c r="AP20" s="94">
        <f>SUM(IF(Užs5!F59="NE-PL-PVC-2mm",(Užs5!E59/1000)*Užs5!L59,0)+(IF(Užs5!G59="NE-PL-PVC-2mm",(Užs5!E59/1000)*Užs5!L59,0)+(IF(Užs5!I59="NE-PL-PVC-2mm",(Užs5!H59/1000)*Užs5!L59,0)+(IF(Užs5!J59="NE-PL-PVC-2mm",(Užs5!H59/1000)*Užs5!L59,0)))))</f>
        <v>0</v>
      </c>
      <c r="AQ20" s="94">
        <f>SUM(IF(Užs5!F59="NE-PL-PVC-42/2mm",(Užs5!E59/1000)*Užs5!L59,0)+(IF(Užs5!G59="NE-PL-PVC-42/2mm",(Užs5!E59/1000)*Užs5!L59,0)+(IF(Užs5!I59="NE-PL-PVC-42/2mm",(Užs5!H59/1000)*Užs5!L59,0)+(IF(Užs5!J59="NE-PL-PVC-42/2mm",(Užs5!H59/1000)*Užs5!L59,0)))))</f>
        <v>0</v>
      </c>
      <c r="AR20" s="79"/>
    </row>
    <row r="21" spans="1:44" ht="17.100000000000001" customHeight="1">
      <c r="A21" s="79"/>
      <c r="B21" s="233" t="s">
        <v>45</v>
      </c>
      <c r="C21" s="236" t="s">
        <v>434</v>
      </c>
      <c r="D21" s="79"/>
      <c r="E21" s="79"/>
      <c r="F21" s="79"/>
      <c r="G21" s="79"/>
      <c r="H21" s="79"/>
      <c r="I21" s="79"/>
      <c r="J21" s="79"/>
      <c r="K21" s="87">
        <v>20</v>
      </c>
      <c r="L21" s="88">
        <f>Užs5!L60</f>
        <v>0</v>
      </c>
      <c r="M21" s="89">
        <f>(Užs5!E60/1000)*(Užs5!H60/1000)*Užs5!L60</f>
        <v>0</v>
      </c>
      <c r="N21" s="90">
        <f>SUM(IF(Užs5!F60="MEL",(Užs5!E60/1000)*Užs5!L60,0)+(IF(Užs5!G60="MEL",(Užs5!E60/1000)*Užs5!L60,0)+(IF(Užs5!I60="MEL",(Užs5!H60/1000)*Užs5!L60,0)+(IF(Užs5!J60="MEL",(Užs5!H60/1000)*Užs5!L60,0)))))</f>
        <v>0</v>
      </c>
      <c r="O21" s="91">
        <f>SUM(IF(Užs5!F60="MEL-BALTAS",(Užs5!E60/1000)*Užs5!L60,0)+(IF(Užs5!G60="MEL-BALTAS",(Užs5!E60/1000)*Užs5!L60,0)+(IF(Užs5!I60="MEL-BALTAS",(Užs5!H60/1000)*Užs5!L60,0)+(IF(Užs5!J60="MEL-BALTAS",(Užs5!H60/1000)*Užs5!L60,0)))))</f>
        <v>0</v>
      </c>
      <c r="P21" s="91">
        <f>SUM(IF(Užs5!F60="MEL-PILKAS",(Užs5!E60/1000)*Užs5!L60,0)+(IF(Užs5!G60="MEL-PILKAS",(Užs5!E60/1000)*Užs5!L60,0)+(IF(Užs5!I60="MEL-PILKAS",(Užs5!H60/1000)*Užs5!L60,0)+(IF(Užs5!J60="MEL-PILKAS",(Užs5!H60/1000)*Užs5!L60,0)))))</f>
        <v>0</v>
      </c>
      <c r="Q21" s="91">
        <f>SUM(IF(Užs5!F60="MEL-KLIENTO",(Užs5!E60/1000)*Užs5!L60,0)+(IF(Užs5!G60="MEL-KLIENTO",(Užs5!E60/1000)*Užs5!L60,0)+(IF(Užs5!I60="MEL-KLIENTO",(Užs5!H60/1000)*Užs5!L60,0)+(IF(Užs5!J60="MEL-KLIENTO",(Užs5!H60/1000)*Užs5!L60,0)))))</f>
        <v>0</v>
      </c>
      <c r="R21" s="91">
        <f>SUM(IF(Užs5!F60="MEL-NE-PL",(Užs5!E60/1000)*Užs5!L60,0)+(IF(Užs5!G60="MEL-NE-PL",(Užs5!E60/1000)*Užs5!L60,0)+(IF(Užs5!I60="MEL-NE-PL",(Užs5!H60/1000)*Užs5!L60,0)+(IF(Užs5!J60="MEL-NE-PL",(Užs5!H60/1000)*Užs5!L60,0)))))</f>
        <v>0</v>
      </c>
      <c r="S21" s="91">
        <f>SUM(IF(Užs5!F60="MEL-40mm",(Užs5!E60/1000)*Užs5!L60,0)+(IF(Užs5!G60="MEL-40mm",(Užs5!E60/1000)*Užs5!L60,0)+(IF(Užs5!I60="MEL-40mm",(Užs5!H60/1000)*Užs5!L60,0)+(IF(Užs5!J60="MEL-40mm",(Užs5!H60/1000)*Užs5!L60,0)))))</f>
        <v>0</v>
      </c>
      <c r="T21" s="92">
        <f>SUM(IF(Užs5!F60="PVC-04mm",(Užs5!E60/1000)*Užs5!L60,0)+(IF(Užs5!G60="PVC-04mm",(Užs5!E60/1000)*Užs5!L60,0)+(IF(Užs5!I60="PVC-04mm",(Užs5!H60/1000)*Užs5!L60,0)+(IF(Užs5!J60="PVC-04mm",(Užs5!H60/1000)*Užs5!L60,0)))))</f>
        <v>0</v>
      </c>
      <c r="U21" s="92">
        <f>SUM(IF(Užs5!F60="PVC-06mm",(Užs5!E60/1000)*Užs5!L60,0)+(IF(Užs5!G60="PVC-06mm",(Užs5!E60/1000)*Užs5!L60,0)+(IF(Užs5!I60="PVC-06mm",(Užs5!H60/1000)*Užs5!L60,0)+(IF(Užs5!J60="PVC-06mm",(Užs5!H60/1000)*Užs5!L60,0)))))</f>
        <v>0</v>
      </c>
      <c r="V21" s="92">
        <f>SUM(IF(Užs5!F60="PVC-08mm",(Užs5!E60/1000)*Užs5!L60,0)+(IF(Užs5!G60="PVC-08mm",(Užs5!E60/1000)*Užs5!L60,0)+(IF(Užs5!I60="PVC-08mm",(Užs5!H60/1000)*Užs5!L60,0)+(IF(Užs5!J60="PVC-08mm",(Užs5!H60/1000)*Užs5!L60,0)))))</f>
        <v>0</v>
      </c>
      <c r="W21" s="92">
        <f>SUM(IF(Užs5!F60="PVC-1mm",(Užs5!E60/1000)*Užs5!L60,0)+(IF(Užs5!G60="PVC-1mm",(Užs5!E60/1000)*Užs5!L60,0)+(IF(Užs5!I60="PVC-1mm",(Užs5!H60/1000)*Užs5!L60,0)+(IF(Užs5!J60="PVC-1mm",(Užs5!H60/1000)*Užs5!L60,0)))))</f>
        <v>0</v>
      </c>
      <c r="X21" s="92">
        <f>SUM(IF(Užs5!F60="PVC-2mm",(Užs5!E60/1000)*Užs5!L60,0)+(IF(Užs5!G60="PVC-2mm",(Užs5!E60/1000)*Užs5!L60,0)+(IF(Užs5!I60="PVC-2mm",(Užs5!H60/1000)*Užs5!L60,0)+(IF(Užs5!J60="PVC-2mm",(Užs5!H60/1000)*Užs5!L60,0)))))</f>
        <v>0</v>
      </c>
      <c r="Y21" s="92">
        <f>SUM(IF(Užs5!F60="PVC-42/2mm",(Užs5!E60/1000)*Užs5!L60,0)+(IF(Užs5!G60="PVC-42/2mm",(Užs5!E60/1000)*Užs5!L60,0)+(IF(Užs5!I60="PVC-42/2mm",(Užs5!H60/1000)*Užs5!L60,0)+(IF(Užs5!J60="PVC-42/2mm",(Užs5!H60/1000)*Užs5!L60,0)))))</f>
        <v>0</v>
      </c>
      <c r="Z21" s="313">
        <f>SUM(IF(Užs5!F60="BESIULIS-08mm",(Užs5!E60/1000)*Užs5!L60,0)+(IF(Užs5!G60="BESIULIS-08mm",(Užs5!E60/1000)*Užs5!L60,0)+(IF(Užs5!I60="BESIULIS-08mm",(Užs5!H60/1000)*Užs5!L60,0)+(IF(Užs5!J60="BESIULIS-08mm",(Užs5!H60/1000)*Užs5!L60,0)))))</f>
        <v>0</v>
      </c>
      <c r="AA21" s="313">
        <f>SUM(IF(Užs5!F60="BESIULIS-1mm",(Užs5!E60/1000)*Užs5!L60,0)+(IF(Užs5!G60="BESIULIS-1mm",(Užs5!E60/1000)*Užs5!L60,0)+(IF(Užs5!I60="BESIULIS-1mm",(Užs5!H60/1000)*Užs5!L60,0)+(IF(Užs5!J60="BESIULIS-1mm",(Užs5!H60/1000)*Užs5!L60,0)))))</f>
        <v>0</v>
      </c>
      <c r="AB21" s="313">
        <f>SUM(IF(Užs5!F60="BESIULIS-2mm",(Užs5!E60/1000)*Užs5!L60,0)+(IF(Užs5!G60="BESIULIS-2mm",(Užs5!E60/1000)*Užs5!L60,0)+(IF(Užs5!I60="BESIULIS-2mm",(Užs5!H60/1000)*Užs5!L60,0)+(IF(Užs5!J60="BESIULIS-2mm",(Užs5!H60/1000)*Užs5!L60,0)))))</f>
        <v>0</v>
      </c>
      <c r="AC21" s="93">
        <f>SUM(IF(Užs5!F60="KLIEN-PVC-04mm",(Užs5!E60/1000)*Užs5!L60,0)+(IF(Užs5!G60="KLIEN-PVC-04mm",(Užs5!E60/1000)*Užs5!L60,0)+(IF(Užs5!I60="KLIEN-PVC-04mm",(Užs5!H60/1000)*Užs5!L60,0)+(IF(Užs5!J60="KLIEN-PVC-04mm",(Užs5!H60/1000)*Užs5!L60,0)))))</f>
        <v>0</v>
      </c>
      <c r="AD21" s="93">
        <f>SUM(IF(Užs5!F60="KLIEN-PVC-06mm",(Užs5!E60/1000)*Užs5!L60,0)+(IF(Užs5!G60="KLIEN-PVC-06mm",(Užs5!E60/1000)*Užs5!L60,0)+(IF(Užs5!I60="KLIEN-PVC-06mm",(Užs5!H60/1000)*Užs5!L60,0)+(IF(Užs5!J60="KLIEN-PVC-06mm",(Užs5!H60/1000)*Užs5!L60,0)))))</f>
        <v>0</v>
      </c>
      <c r="AE21" s="93">
        <f>SUM(IF(Užs5!F60="KLIEN-PVC-08mm",(Užs5!E60/1000)*Užs5!L60,0)+(IF(Užs5!G60="KLIEN-PVC-08mm",(Užs5!E60/1000)*Užs5!L60,0)+(IF(Užs5!I60="KLIEN-PVC-08mm",(Užs5!H60/1000)*Užs5!L60,0)+(IF(Užs5!J60="KLIEN-PVC-08mm",(Užs5!H60/1000)*Užs5!L60,0)))))</f>
        <v>0</v>
      </c>
      <c r="AF21" s="93">
        <f>SUM(IF(Užs5!F60="KLIEN-PVC-1mm",(Užs5!E60/1000)*Užs5!L60,0)+(IF(Užs5!G60="KLIEN-PVC-1mm",(Užs5!E60/1000)*Užs5!L60,0)+(IF(Užs5!I60="KLIEN-PVC-1mm",(Užs5!H60/1000)*Užs5!L60,0)+(IF(Užs5!J60="KLIEN-PVC-1mm",(Užs5!H60/1000)*Užs5!L60,0)))))</f>
        <v>0</v>
      </c>
      <c r="AG21" s="93">
        <f>SUM(IF(Užs5!F60="KLIEN-PVC-2mm",(Užs5!E60/1000)*Užs5!L60,0)+(IF(Užs5!G60="KLIEN-PVC-2mm",(Užs5!E60/1000)*Užs5!L60,0)+(IF(Užs5!I60="KLIEN-PVC-2mm",(Užs5!H60/1000)*Užs5!L60,0)+(IF(Užs5!J60="KLIEN-PVC-2mm",(Užs5!H60/1000)*Užs5!L60,0)))))</f>
        <v>0</v>
      </c>
      <c r="AH21" s="93">
        <f>SUM(IF(Užs5!F60="KLIEN-PVC-42/2mm",(Užs5!E60/1000)*Užs5!L60,0)+(IF(Užs5!G60="KLIEN-PVC-42/2mm",(Užs5!E60/1000)*Užs5!L60,0)+(IF(Užs5!I60="KLIEN-PVC-42/2mm",(Užs5!H60/1000)*Užs5!L60,0)+(IF(Užs5!J60="KLIEN-PVC-42/2mm",(Užs5!H60/1000)*Užs5!L60,0)))))</f>
        <v>0</v>
      </c>
      <c r="AI21" s="315">
        <f>SUM(IF(Užs5!F60="KLIEN-BESIUL-08mm",(Užs5!E60/1000)*Užs5!L60,0)+(IF(Užs5!G60="KLIEN-BESIUL-08mm",(Užs5!E60/1000)*Užs5!L60,0)+(IF(Užs5!I60="KLIEN-BESIUL-08mm",(Užs5!H60/1000)*Užs5!L60,0)+(IF(Užs5!J60="KLIEN-BESIUL-08mm",(Užs5!H60/1000)*Užs5!L60,0)))))</f>
        <v>0</v>
      </c>
      <c r="AJ21" s="315">
        <f>SUM(IF(Užs5!F60="KLIEN-BESIUL-1mm",(Užs5!E60/1000)*Užs5!L60,0)+(IF(Užs5!G60="KLIEN-BESIUL-1mm",(Užs5!E60/1000)*Užs5!L60,0)+(IF(Užs5!I60="KLIEN-BESIUL-1mm",(Užs5!H60/1000)*Užs5!L60,0)+(IF(Užs5!J60="KLIEN-BESIUL-1mm",(Užs5!H60/1000)*Užs5!L60,0)))))</f>
        <v>0</v>
      </c>
      <c r="AK21" s="315">
        <f>SUM(IF(Užs5!F60="KLIEN-BESIUL-2mm",(Užs5!E60/1000)*Užs5!L60,0)+(IF(Užs5!G60="KLIEN-BESIUL-2mm",(Užs5!E60/1000)*Užs5!L60,0)+(IF(Užs5!I60="KLIEN-BESIUL-2mm",(Užs5!H60/1000)*Užs5!L60,0)+(IF(Užs5!J60="KLIEN-BESIUL-2mm",(Užs5!H60/1000)*Užs5!L60,0)))))</f>
        <v>0</v>
      </c>
      <c r="AL21" s="94">
        <f>SUM(IF(Užs5!F60="NE-PL-PVC-04mm",(Užs5!E60/1000)*Užs5!L60,0)+(IF(Užs5!G60="NE-PL-PVC-04mm",(Užs5!E60/1000)*Užs5!L60,0)+(IF(Užs5!I60="NE-PL-PVC-04mm",(Užs5!H60/1000)*Užs5!L60,0)+(IF(Užs5!J60="NE-PL-PVC-04mm",(Užs5!H60/1000)*Užs5!L60,0)))))</f>
        <v>0</v>
      </c>
      <c r="AM21" s="94">
        <f>SUM(IF(Užs5!F60="NE-PL-PVC-06mm",(Užs5!E60/1000)*Užs5!L60,0)+(IF(Užs5!G60="NE-PL-PVC-06mm",(Užs5!E60/1000)*Užs5!L60,0)+(IF(Užs5!I60="NE-PL-PVC-06mm",(Užs5!H60/1000)*Užs5!L60,0)+(IF(Užs5!J60="NE-PL-PVC-06mm",(Užs5!H60/1000)*Užs5!L60,0)))))</f>
        <v>0</v>
      </c>
      <c r="AN21" s="94">
        <f>SUM(IF(Užs5!F60="NE-PL-PVC-08mm",(Užs5!E60/1000)*Užs5!L60,0)+(IF(Užs5!G60="NE-PL-PVC-08mm",(Užs5!E60/1000)*Užs5!L60,0)+(IF(Užs5!I60="NE-PL-PVC-08mm",(Užs5!H60/1000)*Užs5!L60,0)+(IF(Užs5!J60="NE-PL-PVC-08mm",(Užs5!H60/1000)*Užs5!L60,0)))))</f>
        <v>0</v>
      </c>
      <c r="AO21" s="94">
        <f>SUM(IF(Užs5!F60="NE-PL-PVC-1mm",(Užs5!E60/1000)*Užs5!L60,0)+(IF(Užs5!G60="NE-PL-PVC-1mm",(Užs5!E60/1000)*Užs5!L60,0)+(IF(Užs5!I60="NE-PL-PVC-1mm",(Užs5!H60/1000)*Užs5!L60,0)+(IF(Užs5!J60="NE-PL-PVC-1mm",(Užs5!H60/1000)*Užs5!L60,0)))))</f>
        <v>0</v>
      </c>
      <c r="AP21" s="94">
        <f>SUM(IF(Užs5!F60="NE-PL-PVC-2mm",(Užs5!E60/1000)*Užs5!L60,0)+(IF(Užs5!G60="NE-PL-PVC-2mm",(Užs5!E60/1000)*Užs5!L60,0)+(IF(Užs5!I60="NE-PL-PVC-2mm",(Užs5!H60/1000)*Užs5!L60,0)+(IF(Užs5!J60="NE-PL-PVC-2mm",(Užs5!H60/1000)*Užs5!L60,0)))))</f>
        <v>0</v>
      </c>
      <c r="AQ21" s="94">
        <f>SUM(IF(Užs5!F60="NE-PL-PVC-42/2mm",(Užs5!E60/1000)*Užs5!L60,0)+(IF(Užs5!G60="NE-PL-PVC-42/2mm",(Užs5!E60/1000)*Užs5!L60,0)+(IF(Užs5!I60="NE-PL-PVC-42/2mm",(Užs5!H60/1000)*Užs5!L60,0)+(IF(Užs5!J60="NE-PL-PVC-42/2mm",(Užs5!H60/1000)*Užs5!L60,0)))))</f>
        <v>0</v>
      </c>
      <c r="AR21" s="79"/>
    </row>
    <row r="22" spans="1:44" ht="17.100000000000001" customHeight="1">
      <c r="A22" s="79"/>
      <c r="B22" s="233" t="s">
        <v>47</v>
      </c>
      <c r="C22" s="236" t="s">
        <v>435</v>
      </c>
      <c r="D22" s="79"/>
      <c r="E22" s="79"/>
      <c r="F22" s="79"/>
      <c r="G22" s="79"/>
      <c r="H22" s="79"/>
      <c r="I22" s="79"/>
      <c r="J22" s="79"/>
      <c r="K22" s="87">
        <v>21</v>
      </c>
      <c r="L22" s="88">
        <f>Užs5!L61</f>
        <v>0</v>
      </c>
      <c r="M22" s="89">
        <f>(Užs5!E61/1000)*(Užs5!H61/1000)*Užs5!L61</f>
        <v>0</v>
      </c>
      <c r="N22" s="90">
        <f>SUM(IF(Užs5!F61="MEL",(Užs5!E61/1000)*Užs5!L61,0)+(IF(Užs5!G61="MEL",(Užs5!E61/1000)*Užs5!L61,0)+(IF(Užs5!I61="MEL",(Užs5!H61/1000)*Užs5!L61,0)+(IF(Užs5!J61="MEL",(Užs5!H61/1000)*Užs5!L61,0)))))</f>
        <v>0</v>
      </c>
      <c r="O22" s="91">
        <f>SUM(IF(Užs5!F61="MEL-BALTAS",(Užs5!E61/1000)*Užs5!L61,0)+(IF(Užs5!G61="MEL-BALTAS",(Užs5!E61/1000)*Užs5!L61,0)+(IF(Užs5!I61="MEL-BALTAS",(Užs5!H61/1000)*Užs5!L61,0)+(IF(Užs5!J61="MEL-BALTAS",(Užs5!H61/1000)*Užs5!L61,0)))))</f>
        <v>0</v>
      </c>
      <c r="P22" s="91">
        <f>SUM(IF(Užs5!F61="MEL-PILKAS",(Užs5!E61/1000)*Užs5!L61,0)+(IF(Užs5!G61="MEL-PILKAS",(Užs5!E61/1000)*Užs5!L61,0)+(IF(Užs5!I61="MEL-PILKAS",(Užs5!H61/1000)*Užs5!L61,0)+(IF(Užs5!J61="MEL-PILKAS",(Užs5!H61/1000)*Užs5!L61,0)))))</f>
        <v>0</v>
      </c>
      <c r="Q22" s="91">
        <f>SUM(IF(Užs5!F61="MEL-KLIENTO",(Užs5!E61/1000)*Užs5!L61,0)+(IF(Užs5!G61="MEL-KLIENTO",(Užs5!E61/1000)*Užs5!L61,0)+(IF(Užs5!I61="MEL-KLIENTO",(Užs5!H61/1000)*Užs5!L61,0)+(IF(Užs5!J61="MEL-KLIENTO",(Užs5!H61/1000)*Užs5!L61,0)))))</f>
        <v>0</v>
      </c>
      <c r="R22" s="91">
        <f>SUM(IF(Užs5!F61="MEL-NE-PL",(Užs5!E61/1000)*Užs5!L61,0)+(IF(Užs5!G61="MEL-NE-PL",(Užs5!E61/1000)*Užs5!L61,0)+(IF(Užs5!I61="MEL-NE-PL",(Užs5!H61/1000)*Užs5!L61,0)+(IF(Užs5!J61="MEL-NE-PL",(Užs5!H61/1000)*Užs5!L61,0)))))</f>
        <v>0</v>
      </c>
      <c r="S22" s="91">
        <f>SUM(IF(Užs5!F61="MEL-40mm",(Užs5!E61/1000)*Užs5!L61,0)+(IF(Užs5!G61="MEL-40mm",(Užs5!E61/1000)*Užs5!L61,0)+(IF(Užs5!I61="MEL-40mm",(Užs5!H61/1000)*Užs5!L61,0)+(IF(Užs5!J61="MEL-40mm",(Užs5!H61/1000)*Užs5!L61,0)))))</f>
        <v>0</v>
      </c>
      <c r="T22" s="92">
        <f>SUM(IF(Užs5!F61="PVC-04mm",(Užs5!E61/1000)*Užs5!L61,0)+(IF(Užs5!G61="PVC-04mm",(Užs5!E61/1000)*Užs5!L61,0)+(IF(Užs5!I61="PVC-04mm",(Užs5!H61/1000)*Užs5!L61,0)+(IF(Užs5!J61="PVC-04mm",(Užs5!H61/1000)*Užs5!L61,0)))))</f>
        <v>0</v>
      </c>
      <c r="U22" s="92">
        <f>SUM(IF(Užs5!F61="PVC-06mm",(Užs5!E61/1000)*Užs5!L61,0)+(IF(Užs5!G61="PVC-06mm",(Užs5!E61/1000)*Užs5!L61,0)+(IF(Užs5!I61="PVC-06mm",(Užs5!H61/1000)*Užs5!L61,0)+(IF(Užs5!J61="PVC-06mm",(Užs5!H61/1000)*Užs5!L61,0)))))</f>
        <v>0</v>
      </c>
      <c r="V22" s="92">
        <f>SUM(IF(Užs5!F61="PVC-08mm",(Užs5!E61/1000)*Užs5!L61,0)+(IF(Užs5!G61="PVC-08mm",(Užs5!E61/1000)*Užs5!L61,0)+(IF(Užs5!I61="PVC-08mm",(Užs5!H61/1000)*Užs5!L61,0)+(IF(Užs5!J61="PVC-08mm",(Užs5!H61/1000)*Užs5!L61,0)))))</f>
        <v>0</v>
      </c>
      <c r="W22" s="92">
        <f>SUM(IF(Užs5!F61="PVC-1mm",(Užs5!E61/1000)*Užs5!L61,0)+(IF(Užs5!G61="PVC-1mm",(Užs5!E61/1000)*Užs5!L61,0)+(IF(Užs5!I61="PVC-1mm",(Užs5!H61/1000)*Užs5!L61,0)+(IF(Užs5!J61="PVC-1mm",(Užs5!H61/1000)*Užs5!L61,0)))))</f>
        <v>0</v>
      </c>
      <c r="X22" s="92">
        <f>SUM(IF(Užs5!F61="PVC-2mm",(Užs5!E61/1000)*Užs5!L61,0)+(IF(Užs5!G61="PVC-2mm",(Užs5!E61/1000)*Užs5!L61,0)+(IF(Užs5!I61="PVC-2mm",(Užs5!H61/1000)*Užs5!L61,0)+(IF(Užs5!J61="PVC-2mm",(Užs5!H61/1000)*Užs5!L61,0)))))</f>
        <v>0</v>
      </c>
      <c r="Y22" s="92">
        <f>SUM(IF(Užs5!F61="PVC-42/2mm",(Užs5!E61/1000)*Užs5!L61,0)+(IF(Užs5!G61="PVC-42/2mm",(Užs5!E61/1000)*Užs5!L61,0)+(IF(Užs5!I61="PVC-42/2mm",(Užs5!H61/1000)*Užs5!L61,0)+(IF(Užs5!J61="PVC-42/2mm",(Užs5!H61/1000)*Užs5!L61,0)))))</f>
        <v>0</v>
      </c>
      <c r="Z22" s="313">
        <f>SUM(IF(Užs5!F61="BESIULIS-08mm",(Užs5!E61/1000)*Užs5!L61,0)+(IF(Užs5!G61="BESIULIS-08mm",(Užs5!E61/1000)*Užs5!L61,0)+(IF(Užs5!I61="BESIULIS-08mm",(Užs5!H61/1000)*Užs5!L61,0)+(IF(Užs5!J61="BESIULIS-08mm",(Užs5!H61/1000)*Užs5!L61,0)))))</f>
        <v>0</v>
      </c>
      <c r="AA22" s="313">
        <f>SUM(IF(Užs5!F61="BESIULIS-1mm",(Užs5!E61/1000)*Užs5!L61,0)+(IF(Užs5!G61="BESIULIS-1mm",(Užs5!E61/1000)*Užs5!L61,0)+(IF(Užs5!I61="BESIULIS-1mm",(Užs5!H61/1000)*Užs5!L61,0)+(IF(Užs5!J61="BESIULIS-1mm",(Užs5!H61/1000)*Užs5!L61,0)))))</f>
        <v>0</v>
      </c>
      <c r="AB22" s="313">
        <f>SUM(IF(Užs5!F61="BESIULIS-2mm",(Užs5!E61/1000)*Užs5!L61,0)+(IF(Užs5!G61="BESIULIS-2mm",(Užs5!E61/1000)*Užs5!L61,0)+(IF(Užs5!I61="BESIULIS-2mm",(Užs5!H61/1000)*Užs5!L61,0)+(IF(Užs5!J61="BESIULIS-2mm",(Užs5!H61/1000)*Užs5!L61,0)))))</f>
        <v>0</v>
      </c>
      <c r="AC22" s="93">
        <f>SUM(IF(Užs5!F61="KLIEN-PVC-04mm",(Užs5!E61/1000)*Užs5!L61,0)+(IF(Užs5!G61="KLIEN-PVC-04mm",(Užs5!E61/1000)*Užs5!L61,0)+(IF(Užs5!I61="KLIEN-PVC-04mm",(Užs5!H61/1000)*Užs5!L61,0)+(IF(Užs5!J61="KLIEN-PVC-04mm",(Užs5!H61/1000)*Užs5!L61,0)))))</f>
        <v>0</v>
      </c>
      <c r="AD22" s="93">
        <f>SUM(IF(Užs5!F61="KLIEN-PVC-06mm",(Užs5!E61/1000)*Užs5!L61,0)+(IF(Užs5!G61="KLIEN-PVC-06mm",(Užs5!E61/1000)*Užs5!L61,0)+(IF(Užs5!I61="KLIEN-PVC-06mm",(Užs5!H61/1000)*Užs5!L61,0)+(IF(Užs5!J61="KLIEN-PVC-06mm",(Užs5!H61/1000)*Užs5!L61,0)))))</f>
        <v>0</v>
      </c>
      <c r="AE22" s="93">
        <f>SUM(IF(Užs5!F61="KLIEN-PVC-08mm",(Užs5!E61/1000)*Užs5!L61,0)+(IF(Užs5!G61="KLIEN-PVC-08mm",(Užs5!E61/1000)*Užs5!L61,0)+(IF(Užs5!I61="KLIEN-PVC-08mm",(Užs5!H61/1000)*Užs5!L61,0)+(IF(Užs5!J61="KLIEN-PVC-08mm",(Užs5!H61/1000)*Užs5!L61,0)))))</f>
        <v>0</v>
      </c>
      <c r="AF22" s="93">
        <f>SUM(IF(Užs5!F61="KLIEN-PVC-1mm",(Užs5!E61/1000)*Užs5!L61,0)+(IF(Užs5!G61="KLIEN-PVC-1mm",(Užs5!E61/1000)*Užs5!L61,0)+(IF(Užs5!I61="KLIEN-PVC-1mm",(Užs5!H61/1000)*Užs5!L61,0)+(IF(Užs5!J61="KLIEN-PVC-1mm",(Užs5!H61/1000)*Užs5!L61,0)))))</f>
        <v>0</v>
      </c>
      <c r="AG22" s="93">
        <f>SUM(IF(Užs5!F61="KLIEN-PVC-2mm",(Užs5!E61/1000)*Užs5!L61,0)+(IF(Užs5!G61="KLIEN-PVC-2mm",(Užs5!E61/1000)*Užs5!L61,0)+(IF(Užs5!I61="KLIEN-PVC-2mm",(Užs5!H61/1000)*Užs5!L61,0)+(IF(Užs5!J61="KLIEN-PVC-2mm",(Užs5!H61/1000)*Užs5!L61,0)))))</f>
        <v>0</v>
      </c>
      <c r="AH22" s="93">
        <f>SUM(IF(Užs5!F61="KLIEN-PVC-42/2mm",(Užs5!E61/1000)*Užs5!L61,0)+(IF(Užs5!G61="KLIEN-PVC-42/2mm",(Užs5!E61/1000)*Užs5!L61,0)+(IF(Užs5!I61="KLIEN-PVC-42/2mm",(Užs5!H61/1000)*Užs5!L61,0)+(IF(Užs5!J61="KLIEN-PVC-42/2mm",(Užs5!H61/1000)*Užs5!L61,0)))))</f>
        <v>0</v>
      </c>
      <c r="AI22" s="315">
        <f>SUM(IF(Užs5!F61="KLIEN-BESIUL-08mm",(Užs5!E61/1000)*Užs5!L61,0)+(IF(Užs5!G61="KLIEN-BESIUL-08mm",(Užs5!E61/1000)*Užs5!L61,0)+(IF(Užs5!I61="KLIEN-BESIUL-08mm",(Užs5!H61/1000)*Užs5!L61,0)+(IF(Užs5!J61="KLIEN-BESIUL-08mm",(Užs5!H61/1000)*Užs5!L61,0)))))</f>
        <v>0</v>
      </c>
      <c r="AJ22" s="315">
        <f>SUM(IF(Užs5!F61="KLIEN-BESIUL-1mm",(Užs5!E61/1000)*Užs5!L61,0)+(IF(Užs5!G61="KLIEN-BESIUL-1mm",(Užs5!E61/1000)*Užs5!L61,0)+(IF(Užs5!I61="KLIEN-BESIUL-1mm",(Užs5!H61/1000)*Užs5!L61,0)+(IF(Užs5!J61="KLIEN-BESIUL-1mm",(Užs5!H61/1000)*Užs5!L61,0)))))</f>
        <v>0</v>
      </c>
      <c r="AK22" s="315">
        <f>SUM(IF(Užs5!F61="KLIEN-BESIUL-2mm",(Užs5!E61/1000)*Užs5!L61,0)+(IF(Užs5!G61="KLIEN-BESIUL-2mm",(Užs5!E61/1000)*Užs5!L61,0)+(IF(Užs5!I61="KLIEN-BESIUL-2mm",(Užs5!H61/1000)*Užs5!L61,0)+(IF(Užs5!J61="KLIEN-BESIUL-2mm",(Užs5!H61/1000)*Užs5!L61,0)))))</f>
        <v>0</v>
      </c>
      <c r="AL22" s="94">
        <f>SUM(IF(Užs5!F61="NE-PL-PVC-04mm",(Užs5!E61/1000)*Užs5!L61,0)+(IF(Užs5!G61="NE-PL-PVC-04mm",(Užs5!E61/1000)*Užs5!L61,0)+(IF(Užs5!I61="NE-PL-PVC-04mm",(Užs5!H61/1000)*Užs5!L61,0)+(IF(Užs5!J61="NE-PL-PVC-04mm",(Užs5!H61/1000)*Užs5!L61,0)))))</f>
        <v>0</v>
      </c>
      <c r="AM22" s="94">
        <f>SUM(IF(Užs5!F61="NE-PL-PVC-06mm",(Užs5!E61/1000)*Užs5!L61,0)+(IF(Užs5!G61="NE-PL-PVC-06mm",(Užs5!E61/1000)*Užs5!L61,0)+(IF(Užs5!I61="NE-PL-PVC-06mm",(Užs5!H61/1000)*Užs5!L61,0)+(IF(Užs5!J61="NE-PL-PVC-06mm",(Užs5!H61/1000)*Užs5!L61,0)))))</f>
        <v>0</v>
      </c>
      <c r="AN22" s="94">
        <f>SUM(IF(Užs5!F61="NE-PL-PVC-08mm",(Užs5!E61/1000)*Užs5!L61,0)+(IF(Užs5!G61="NE-PL-PVC-08mm",(Užs5!E61/1000)*Užs5!L61,0)+(IF(Užs5!I61="NE-PL-PVC-08mm",(Užs5!H61/1000)*Užs5!L61,0)+(IF(Užs5!J61="NE-PL-PVC-08mm",(Užs5!H61/1000)*Užs5!L61,0)))))</f>
        <v>0</v>
      </c>
      <c r="AO22" s="94">
        <f>SUM(IF(Užs5!F61="NE-PL-PVC-1mm",(Užs5!E61/1000)*Užs5!L61,0)+(IF(Užs5!G61="NE-PL-PVC-1mm",(Užs5!E61/1000)*Užs5!L61,0)+(IF(Užs5!I61="NE-PL-PVC-1mm",(Užs5!H61/1000)*Užs5!L61,0)+(IF(Užs5!J61="NE-PL-PVC-1mm",(Užs5!H61/1000)*Užs5!L61,0)))))</f>
        <v>0</v>
      </c>
      <c r="AP22" s="94">
        <f>SUM(IF(Užs5!F61="NE-PL-PVC-2mm",(Užs5!E61/1000)*Užs5!L61,0)+(IF(Užs5!G61="NE-PL-PVC-2mm",(Užs5!E61/1000)*Užs5!L61,0)+(IF(Užs5!I61="NE-PL-PVC-2mm",(Užs5!H61/1000)*Užs5!L61,0)+(IF(Užs5!J61="NE-PL-PVC-2mm",(Užs5!H61/1000)*Užs5!L61,0)))))</f>
        <v>0</v>
      </c>
      <c r="AQ22" s="94">
        <f>SUM(IF(Užs5!F61="NE-PL-PVC-42/2mm",(Užs5!E61/1000)*Užs5!L61,0)+(IF(Užs5!G61="NE-PL-PVC-42/2mm",(Užs5!E61/1000)*Užs5!L61,0)+(IF(Užs5!I61="NE-PL-PVC-42/2mm",(Užs5!H61/1000)*Užs5!L61,0)+(IF(Užs5!J61="NE-PL-PVC-42/2mm",(Užs5!H61/1000)*Užs5!L61,0)))))</f>
        <v>0</v>
      </c>
      <c r="AR22" s="79"/>
    </row>
    <row r="23" spans="1:44" ht="17.100000000000001" customHeight="1">
      <c r="A23" s="79"/>
      <c r="B23" s="233" t="s">
        <v>49</v>
      </c>
      <c r="C23" s="236" t="s">
        <v>436</v>
      </c>
      <c r="D23" s="79"/>
      <c r="E23" s="79"/>
      <c r="F23" s="79"/>
      <c r="G23" s="79"/>
      <c r="H23" s="79"/>
      <c r="I23" s="79"/>
      <c r="J23" s="79"/>
      <c r="K23" s="87">
        <v>22</v>
      </c>
      <c r="L23" s="88">
        <f>Užs5!L62</f>
        <v>0</v>
      </c>
      <c r="M23" s="89">
        <f>(Užs5!E62/1000)*(Užs5!H62/1000)*Užs5!L62</f>
        <v>0</v>
      </c>
      <c r="N23" s="90">
        <f>SUM(IF(Užs5!F62="MEL",(Užs5!E62/1000)*Užs5!L62,0)+(IF(Užs5!G62="MEL",(Užs5!E62/1000)*Užs5!L62,0)+(IF(Užs5!I62="MEL",(Užs5!H62/1000)*Užs5!L62,0)+(IF(Užs5!J62="MEL",(Užs5!H62/1000)*Užs5!L62,0)))))</f>
        <v>0</v>
      </c>
      <c r="O23" s="91">
        <f>SUM(IF(Užs5!F62="MEL-BALTAS",(Užs5!E62/1000)*Užs5!L62,0)+(IF(Užs5!G62="MEL-BALTAS",(Užs5!E62/1000)*Užs5!L62,0)+(IF(Užs5!I62="MEL-BALTAS",(Užs5!H62/1000)*Užs5!L62,0)+(IF(Užs5!J62="MEL-BALTAS",(Užs5!H62/1000)*Užs5!L62,0)))))</f>
        <v>0</v>
      </c>
      <c r="P23" s="91">
        <f>SUM(IF(Užs5!F62="MEL-PILKAS",(Užs5!E62/1000)*Užs5!L62,0)+(IF(Užs5!G62="MEL-PILKAS",(Užs5!E62/1000)*Užs5!L62,0)+(IF(Užs5!I62="MEL-PILKAS",(Užs5!H62/1000)*Užs5!L62,0)+(IF(Užs5!J62="MEL-PILKAS",(Užs5!H62/1000)*Užs5!L62,0)))))</f>
        <v>0</v>
      </c>
      <c r="Q23" s="91">
        <f>SUM(IF(Užs5!F62="MEL-KLIENTO",(Užs5!E62/1000)*Užs5!L62,0)+(IF(Užs5!G62="MEL-KLIENTO",(Užs5!E62/1000)*Užs5!L62,0)+(IF(Užs5!I62="MEL-KLIENTO",(Užs5!H62/1000)*Užs5!L62,0)+(IF(Užs5!J62="MEL-KLIENTO",(Užs5!H62/1000)*Užs5!L62,0)))))</f>
        <v>0</v>
      </c>
      <c r="R23" s="91">
        <f>SUM(IF(Užs5!F62="MEL-NE-PL",(Užs5!E62/1000)*Užs5!L62,0)+(IF(Užs5!G62="MEL-NE-PL",(Užs5!E62/1000)*Užs5!L62,0)+(IF(Užs5!I62="MEL-NE-PL",(Užs5!H62/1000)*Užs5!L62,0)+(IF(Užs5!J62="MEL-NE-PL",(Užs5!H62/1000)*Užs5!L62,0)))))</f>
        <v>0</v>
      </c>
      <c r="S23" s="91">
        <f>SUM(IF(Užs5!F62="MEL-40mm",(Užs5!E62/1000)*Užs5!L62,0)+(IF(Užs5!G62="MEL-40mm",(Užs5!E62/1000)*Užs5!L62,0)+(IF(Užs5!I62="MEL-40mm",(Užs5!H62/1000)*Užs5!L62,0)+(IF(Užs5!J62="MEL-40mm",(Užs5!H62/1000)*Užs5!L62,0)))))</f>
        <v>0</v>
      </c>
      <c r="T23" s="92">
        <f>SUM(IF(Užs5!F62="PVC-04mm",(Užs5!E62/1000)*Užs5!L62,0)+(IF(Užs5!G62="PVC-04mm",(Užs5!E62/1000)*Užs5!L62,0)+(IF(Užs5!I62="PVC-04mm",(Užs5!H62/1000)*Užs5!L62,0)+(IF(Užs5!J62="PVC-04mm",(Užs5!H62/1000)*Užs5!L62,0)))))</f>
        <v>0</v>
      </c>
      <c r="U23" s="92">
        <f>SUM(IF(Užs5!F62="PVC-06mm",(Užs5!E62/1000)*Užs5!L62,0)+(IF(Užs5!G62="PVC-06mm",(Užs5!E62/1000)*Užs5!L62,0)+(IF(Užs5!I62="PVC-06mm",(Užs5!H62/1000)*Užs5!L62,0)+(IF(Užs5!J62="PVC-06mm",(Užs5!H62/1000)*Užs5!L62,0)))))</f>
        <v>0</v>
      </c>
      <c r="V23" s="92">
        <f>SUM(IF(Užs5!F62="PVC-08mm",(Užs5!E62/1000)*Užs5!L62,0)+(IF(Užs5!G62="PVC-08mm",(Užs5!E62/1000)*Užs5!L62,0)+(IF(Užs5!I62="PVC-08mm",(Užs5!H62/1000)*Užs5!L62,0)+(IF(Užs5!J62="PVC-08mm",(Užs5!H62/1000)*Užs5!L62,0)))))</f>
        <v>0</v>
      </c>
      <c r="W23" s="92">
        <f>SUM(IF(Užs5!F62="PVC-1mm",(Užs5!E62/1000)*Užs5!L62,0)+(IF(Užs5!G62="PVC-1mm",(Užs5!E62/1000)*Užs5!L62,0)+(IF(Užs5!I62="PVC-1mm",(Užs5!H62/1000)*Užs5!L62,0)+(IF(Užs5!J62="PVC-1mm",(Užs5!H62/1000)*Užs5!L62,0)))))</f>
        <v>0</v>
      </c>
      <c r="X23" s="92">
        <f>SUM(IF(Užs5!F62="PVC-2mm",(Užs5!E62/1000)*Užs5!L62,0)+(IF(Užs5!G62="PVC-2mm",(Užs5!E62/1000)*Užs5!L62,0)+(IF(Užs5!I62="PVC-2mm",(Užs5!H62/1000)*Užs5!L62,0)+(IF(Užs5!J62="PVC-2mm",(Užs5!H62/1000)*Užs5!L62,0)))))</f>
        <v>0</v>
      </c>
      <c r="Y23" s="92">
        <f>SUM(IF(Užs5!F62="PVC-42/2mm",(Užs5!E62/1000)*Užs5!L62,0)+(IF(Užs5!G62="PVC-42/2mm",(Užs5!E62/1000)*Užs5!L62,0)+(IF(Užs5!I62="PVC-42/2mm",(Užs5!H62/1000)*Užs5!L62,0)+(IF(Užs5!J62="PVC-42/2mm",(Užs5!H62/1000)*Užs5!L62,0)))))</f>
        <v>0</v>
      </c>
      <c r="Z23" s="313">
        <f>SUM(IF(Užs5!F62="BESIULIS-08mm",(Užs5!E62/1000)*Užs5!L62,0)+(IF(Užs5!G62="BESIULIS-08mm",(Užs5!E62/1000)*Užs5!L62,0)+(IF(Užs5!I62="BESIULIS-08mm",(Užs5!H62/1000)*Užs5!L62,0)+(IF(Užs5!J62="BESIULIS-08mm",(Užs5!H62/1000)*Užs5!L62,0)))))</f>
        <v>0</v>
      </c>
      <c r="AA23" s="313">
        <f>SUM(IF(Užs5!F62="BESIULIS-1mm",(Užs5!E62/1000)*Užs5!L62,0)+(IF(Užs5!G62="BESIULIS-1mm",(Užs5!E62/1000)*Užs5!L62,0)+(IF(Užs5!I62="BESIULIS-1mm",(Užs5!H62/1000)*Užs5!L62,0)+(IF(Užs5!J62="BESIULIS-1mm",(Užs5!H62/1000)*Užs5!L62,0)))))</f>
        <v>0</v>
      </c>
      <c r="AB23" s="313">
        <f>SUM(IF(Užs5!F62="BESIULIS-2mm",(Užs5!E62/1000)*Užs5!L62,0)+(IF(Užs5!G62="BESIULIS-2mm",(Užs5!E62/1000)*Užs5!L62,0)+(IF(Užs5!I62="BESIULIS-2mm",(Užs5!H62/1000)*Užs5!L62,0)+(IF(Užs5!J62="BESIULIS-2mm",(Užs5!H62/1000)*Užs5!L62,0)))))</f>
        <v>0</v>
      </c>
      <c r="AC23" s="93">
        <f>SUM(IF(Užs5!F62="KLIEN-PVC-04mm",(Užs5!E62/1000)*Užs5!L62,0)+(IF(Užs5!G62="KLIEN-PVC-04mm",(Užs5!E62/1000)*Užs5!L62,0)+(IF(Užs5!I62="KLIEN-PVC-04mm",(Užs5!H62/1000)*Užs5!L62,0)+(IF(Užs5!J62="KLIEN-PVC-04mm",(Užs5!H62/1000)*Užs5!L62,0)))))</f>
        <v>0</v>
      </c>
      <c r="AD23" s="93">
        <f>SUM(IF(Užs5!F62="KLIEN-PVC-06mm",(Užs5!E62/1000)*Užs5!L62,0)+(IF(Užs5!G62="KLIEN-PVC-06mm",(Užs5!E62/1000)*Užs5!L62,0)+(IF(Užs5!I62="KLIEN-PVC-06mm",(Užs5!H62/1000)*Užs5!L62,0)+(IF(Užs5!J62="KLIEN-PVC-06mm",(Užs5!H62/1000)*Užs5!L62,0)))))</f>
        <v>0</v>
      </c>
      <c r="AE23" s="93">
        <f>SUM(IF(Užs5!F62="KLIEN-PVC-08mm",(Užs5!E62/1000)*Užs5!L62,0)+(IF(Užs5!G62="KLIEN-PVC-08mm",(Užs5!E62/1000)*Užs5!L62,0)+(IF(Užs5!I62="KLIEN-PVC-08mm",(Užs5!H62/1000)*Užs5!L62,0)+(IF(Užs5!J62="KLIEN-PVC-08mm",(Užs5!H62/1000)*Užs5!L62,0)))))</f>
        <v>0</v>
      </c>
      <c r="AF23" s="93">
        <f>SUM(IF(Užs5!F62="KLIEN-PVC-1mm",(Užs5!E62/1000)*Užs5!L62,0)+(IF(Užs5!G62="KLIEN-PVC-1mm",(Užs5!E62/1000)*Užs5!L62,0)+(IF(Užs5!I62="KLIEN-PVC-1mm",(Užs5!H62/1000)*Užs5!L62,0)+(IF(Užs5!J62="KLIEN-PVC-1mm",(Užs5!H62/1000)*Užs5!L62,0)))))</f>
        <v>0</v>
      </c>
      <c r="AG23" s="93">
        <f>SUM(IF(Užs5!F62="KLIEN-PVC-2mm",(Užs5!E62/1000)*Užs5!L62,0)+(IF(Užs5!G62="KLIEN-PVC-2mm",(Užs5!E62/1000)*Užs5!L62,0)+(IF(Užs5!I62="KLIEN-PVC-2mm",(Užs5!H62/1000)*Užs5!L62,0)+(IF(Užs5!J62="KLIEN-PVC-2mm",(Užs5!H62/1000)*Užs5!L62,0)))))</f>
        <v>0</v>
      </c>
      <c r="AH23" s="93">
        <f>SUM(IF(Užs5!F62="KLIEN-PVC-42/2mm",(Užs5!E62/1000)*Užs5!L62,0)+(IF(Užs5!G62="KLIEN-PVC-42/2mm",(Užs5!E62/1000)*Užs5!L62,0)+(IF(Užs5!I62="KLIEN-PVC-42/2mm",(Užs5!H62/1000)*Užs5!L62,0)+(IF(Užs5!J62="KLIEN-PVC-42/2mm",(Užs5!H62/1000)*Užs5!L62,0)))))</f>
        <v>0</v>
      </c>
      <c r="AI23" s="315">
        <f>SUM(IF(Užs5!F62="KLIEN-BESIUL-08mm",(Užs5!E62/1000)*Užs5!L62,0)+(IF(Užs5!G62="KLIEN-BESIUL-08mm",(Užs5!E62/1000)*Užs5!L62,0)+(IF(Užs5!I62="KLIEN-BESIUL-08mm",(Užs5!H62/1000)*Užs5!L62,0)+(IF(Užs5!J62="KLIEN-BESIUL-08mm",(Užs5!H62/1000)*Užs5!L62,0)))))</f>
        <v>0</v>
      </c>
      <c r="AJ23" s="315">
        <f>SUM(IF(Užs5!F62="KLIEN-BESIUL-1mm",(Užs5!E62/1000)*Užs5!L62,0)+(IF(Užs5!G62="KLIEN-BESIUL-1mm",(Užs5!E62/1000)*Užs5!L62,0)+(IF(Užs5!I62="KLIEN-BESIUL-1mm",(Užs5!H62/1000)*Užs5!L62,0)+(IF(Užs5!J62="KLIEN-BESIUL-1mm",(Užs5!H62/1000)*Užs5!L62,0)))))</f>
        <v>0</v>
      </c>
      <c r="AK23" s="315">
        <f>SUM(IF(Užs5!F62="KLIEN-BESIUL-2mm",(Užs5!E62/1000)*Užs5!L62,0)+(IF(Užs5!G62="KLIEN-BESIUL-2mm",(Užs5!E62/1000)*Užs5!L62,0)+(IF(Užs5!I62="KLIEN-BESIUL-2mm",(Užs5!H62/1000)*Užs5!L62,0)+(IF(Užs5!J62="KLIEN-BESIUL-2mm",(Užs5!H62/1000)*Užs5!L62,0)))))</f>
        <v>0</v>
      </c>
      <c r="AL23" s="94">
        <f>SUM(IF(Užs5!F62="NE-PL-PVC-04mm",(Užs5!E62/1000)*Užs5!L62,0)+(IF(Užs5!G62="NE-PL-PVC-04mm",(Užs5!E62/1000)*Užs5!L62,0)+(IF(Užs5!I62="NE-PL-PVC-04mm",(Užs5!H62/1000)*Užs5!L62,0)+(IF(Užs5!J62="NE-PL-PVC-04mm",(Užs5!H62/1000)*Užs5!L62,0)))))</f>
        <v>0</v>
      </c>
      <c r="AM23" s="94">
        <f>SUM(IF(Užs5!F62="NE-PL-PVC-06mm",(Užs5!E62/1000)*Užs5!L62,0)+(IF(Užs5!G62="NE-PL-PVC-06mm",(Užs5!E62/1000)*Užs5!L62,0)+(IF(Užs5!I62="NE-PL-PVC-06mm",(Užs5!H62/1000)*Užs5!L62,0)+(IF(Užs5!J62="NE-PL-PVC-06mm",(Užs5!H62/1000)*Užs5!L62,0)))))</f>
        <v>0</v>
      </c>
      <c r="AN23" s="94">
        <f>SUM(IF(Užs5!F62="NE-PL-PVC-08mm",(Užs5!E62/1000)*Užs5!L62,0)+(IF(Užs5!G62="NE-PL-PVC-08mm",(Užs5!E62/1000)*Užs5!L62,0)+(IF(Užs5!I62="NE-PL-PVC-08mm",(Užs5!H62/1000)*Užs5!L62,0)+(IF(Užs5!J62="NE-PL-PVC-08mm",(Užs5!H62/1000)*Užs5!L62,0)))))</f>
        <v>0</v>
      </c>
      <c r="AO23" s="94">
        <f>SUM(IF(Užs5!F62="NE-PL-PVC-1mm",(Užs5!E62/1000)*Užs5!L62,0)+(IF(Užs5!G62="NE-PL-PVC-1mm",(Užs5!E62/1000)*Užs5!L62,0)+(IF(Užs5!I62="NE-PL-PVC-1mm",(Užs5!H62/1000)*Užs5!L62,0)+(IF(Užs5!J62="NE-PL-PVC-1mm",(Užs5!H62/1000)*Užs5!L62,0)))))</f>
        <v>0</v>
      </c>
      <c r="AP23" s="94">
        <f>SUM(IF(Užs5!F62="NE-PL-PVC-2mm",(Užs5!E62/1000)*Užs5!L62,0)+(IF(Užs5!G62="NE-PL-PVC-2mm",(Užs5!E62/1000)*Užs5!L62,0)+(IF(Užs5!I62="NE-PL-PVC-2mm",(Užs5!H62/1000)*Užs5!L62,0)+(IF(Užs5!J62="NE-PL-PVC-2mm",(Užs5!H62/1000)*Užs5!L62,0)))))</f>
        <v>0</v>
      </c>
      <c r="AQ23" s="94">
        <f>SUM(IF(Užs5!F62="NE-PL-PVC-42/2mm",(Užs5!E62/1000)*Užs5!L62,0)+(IF(Užs5!G62="NE-PL-PVC-42/2mm",(Užs5!E62/1000)*Užs5!L62,0)+(IF(Užs5!I62="NE-PL-PVC-42/2mm",(Užs5!H62/1000)*Užs5!L62,0)+(IF(Užs5!J62="NE-PL-PVC-42/2mm",(Užs5!H62/1000)*Užs5!L62,0)))))</f>
        <v>0</v>
      </c>
      <c r="AR23" s="79"/>
    </row>
    <row r="24" spans="1:44" ht="17.100000000000001" customHeight="1">
      <c r="A24" s="79"/>
      <c r="B24" s="233" t="s">
        <v>51</v>
      </c>
      <c r="C24" s="236" t="s">
        <v>437</v>
      </c>
      <c r="D24" s="79"/>
      <c r="E24" s="79"/>
      <c r="F24" s="79"/>
      <c r="G24" s="79"/>
      <c r="H24" s="79"/>
      <c r="I24" s="79"/>
      <c r="J24" s="79"/>
      <c r="K24" s="87">
        <v>23</v>
      </c>
      <c r="L24" s="88">
        <f>Užs5!L63</f>
        <v>0</v>
      </c>
      <c r="M24" s="89">
        <f>(Užs5!E63/1000)*(Užs5!H63/1000)*Užs5!L63</f>
        <v>0</v>
      </c>
      <c r="N24" s="90">
        <f>SUM(IF(Užs5!F63="MEL",(Užs5!E63/1000)*Užs5!L63,0)+(IF(Užs5!G63="MEL",(Užs5!E63/1000)*Užs5!L63,0)+(IF(Užs5!I63="MEL",(Užs5!H63/1000)*Užs5!L63,0)+(IF(Užs5!J63="MEL",(Užs5!H63/1000)*Užs5!L63,0)))))</f>
        <v>0</v>
      </c>
      <c r="O24" s="91">
        <f>SUM(IF(Užs5!F63="MEL-BALTAS",(Užs5!E63/1000)*Užs5!L63,0)+(IF(Užs5!G63="MEL-BALTAS",(Užs5!E63/1000)*Užs5!L63,0)+(IF(Užs5!I63="MEL-BALTAS",(Užs5!H63/1000)*Užs5!L63,0)+(IF(Užs5!J63="MEL-BALTAS",(Užs5!H63/1000)*Užs5!L63,0)))))</f>
        <v>0</v>
      </c>
      <c r="P24" s="91">
        <f>SUM(IF(Užs5!F63="MEL-PILKAS",(Užs5!E63/1000)*Užs5!L63,0)+(IF(Užs5!G63="MEL-PILKAS",(Užs5!E63/1000)*Užs5!L63,0)+(IF(Užs5!I63="MEL-PILKAS",(Užs5!H63/1000)*Užs5!L63,0)+(IF(Užs5!J63="MEL-PILKAS",(Užs5!H63/1000)*Užs5!L63,0)))))</f>
        <v>0</v>
      </c>
      <c r="Q24" s="91">
        <f>SUM(IF(Užs5!F63="MEL-KLIENTO",(Užs5!E63/1000)*Užs5!L63,0)+(IF(Užs5!G63="MEL-KLIENTO",(Užs5!E63/1000)*Užs5!L63,0)+(IF(Užs5!I63="MEL-KLIENTO",(Užs5!H63/1000)*Užs5!L63,0)+(IF(Užs5!J63="MEL-KLIENTO",(Užs5!H63/1000)*Užs5!L63,0)))))</f>
        <v>0</v>
      </c>
      <c r="R24" s="91">
        <f>SUM(IF(Užs5!F63="MEL-NE-PL",(Užs5!E63/1000)*Užs5!L63,0)+(IF(Užs5!G63="MEL-NE-PL",(Užs5!E63/1000)*Užs5!L63,0)+(IF(Užs5!I63="MEL-NE-PL",(Užs5!H63/1000)*Užs5!L63,0)+(IF(Užs5!J63="MEL-NE-PL",(Užs5!H63/1000)*Užs5!L63,0)))))</f>
        <v>0</v>
      </c>
      <c r="S24" s="91">
        <f>SUM(IF(Užs5!F63="MEL-40mm",(Užs5!E63/1000)*Užs5!L63,0)+(IF(Užs5!G63="MEL-40mm",(Užs5!E63/1000)*Užs5!L63,0)+(IF(Užs5!I63="MEL-40mm",(Užs5!H63/1000)*Užs5!L63,0)+(IF(Užs5!J63="MEL-40mm",(Užs5!H63/1000)*Užs5!L63,0)))))</f>
        <v>0</v>
      </c>
      <c r="T24" s="92">
        <f>SUM(IF(Užs5!F63="PVC-04mm",(Užs5!E63/1000)*Užs5!L63,0)+(IF(Užs5!G63="PVC-04mm",(Užs5!E63/1000)*Užs5!L63,0)+(IF(Užs5!I63="PVC-04mm",(Užs5!H63/1000)*Užs5!L63,0)+(IF(Užs5!J63="PVC-04mm",(Užs5!H63/1000)*Užs5!L63,0)))))</f>
        <v>0</v>
      </c>
      <c r="U24" s="92">
        <f>SUM(IF(Užs5!F63="PVC-06mm",(Užs5!E63/1000)*Užs5!L63,0)+(IF(Užs5!G63="PVC-06mm",(Užs5!E63/1000)*Užs5!L63,0)+(IF(Užs5!I63="PVC-06mm",(Užs5!H63/1000)*Užs5!L63,0)+(IF(Užs5!J63="PVC-06mm",(Užs5!H63/1000)*Užs5!L63,0)))))</f>
        <v>0</v>
      </c>
      <c r="V24" s="92">
        <f>SUM(IF(Užs5!F63="PVC-08mm",(Užs5!E63/1000)*Užs5!L63,0)+(IF(Užs5!G63="PVC-08mm",(Užs5!E63/1000)*Užs5!L63,0)+(IF(Užs5!I63="PVC-08mm",(Užs5!H63/1000)*Užs5!L63,0)+(IF(Užs5!J63="PVC-08mm",(Užs5!H63/1000)*Užs5!L63,0)))))</f>
        <v>0</v>
      </c>
      <c r="W24" s="92">
        <f>SUM(IF(Užs5!F63="PVC-1mm",(Užs5!E63/1000)*Užs5!L63,0)+(IF(Užs5!G63="PVC-1mm",(Užs5!E63/1000)*Užs5!L63,0)+(IF(Užs5!I63="PVC-1mm",(Užs5!H63/1000)*Užs5!L63,0)+(IF(Užs5!J63="PVC-1mm",(Užs5!H63/1000)*Užs5!L63,0)))))</f>
        <v>0</v>
      </c>
      <c r="X24" s="92">
        <f>SUM(IF(Užs5!F63="PVC-2mm",(Užs5!E63/1000)*Užs5!L63,0)+(IF(Užs5!G63="PVC-2mm",(Užs5!E63/1000)*Užs5!L63,0)+(IF(Užs5!I63="PVC-2mm",(Užs5!H63/1000)*Užs5!L63,0)+(IF(Užs5!J63="PVC-2mm",(Užs5!H63/1000)*Užs5!L63,0)))))</f>
        <v>0</v>
      </c>
      <c r="Y24" s="92">
        <f>SUM(IF(Užs5!F63="PVC-42/2mm",(Užs5!E63/1000)*Užs5!L63,0)+(IF(Užs5!G63="PVC-42/2mm",(Užs5!E63/1000)*Užs5!L63,0)+(IF(Užs5!I63="PVC-42/2mm",(Užs5!H63/1000)*Užs5!L63,0)+(IF(Užs5!J63="PVC-42/2mm",(Užs5!H63/1000)*Užs5!L63,0)))))</f>
        <v>0</v>
      </c>
      <c r="Z24" s="313">
        <f>SUM(IF(Užs5!F63="BESIULIS-08mm",(Užs5!E63/1000)*Užs5!L63,0)+(IF(Užs5!G63="BESIULIS-08mm",(Užs5!E63/1000)*Užs5!L63,0)+(IF(Užs5!I63="BESIULIS-08mm",(Užs5!H63/1000)*Užs5!L63,0)+(IF(Užs5!J63="BESIULIS-08mm",(Užs5!H63/1000)*Užs5!L63,0)))))</f>
        <v>0</v>
      </c>
      <c r="AA24" s="313">
        <f>SUM(IF(Užs5!F63="BESIULIS-1mm",(Užs5!E63/1000)*Užs5!L63,0)+(IF(Užs5!G63="BESIULIS-1mm",(Užs5!E63/1000)*Užs5!L63,0)+(IF(Užs5!I63="BESIULIS-1mm",(Užs5!H63/1000)*Užs5!L63,0)+(IF(Užs5!J63="BESIULIS-1mm",(Užs5!H63/1000)*Užs5!L63,0)))))</f>
        <v>0</v>
      </c>
      <c r="AB24" s="313">
        <f>SUM(IF(Užs5!F63="BESIULIS-2mm",(Užs5!E63/1000)*Užs5!L63,0)+(IF(Užs5!G63="BESIULIS-2mm",(Užs5!E63/1000)*Užs5!L63,0)+(IF(Užs5!I63="BESIULIS-2mm",(Užs5!H63/1000)*Užs5!L63,0)+(IF(Užs5!J63="BESIULIS-2mm",(Užs5!H63/1000)*Užs5!L63,0)))))</f>
        <v>0</v>
      </c>
      <c r="AC24" s="93">
        <f>SUM(IF(Užs5!F63="KLIEN-PVC-04mm",(Užs5!E63/1000)*Užs5!L63,0)+(IF(Užs5!G63="KLIEN-PVC-04mm",(Užs5!E63/1000)*Užs5!L63,0)+(IF(Užs5!I63="KLIEN-PVC-04mm",(Užs5!H63/1000)*Užs5!L63,0)+(IF(Užs5!J63="KLIEN-PVC-04mm",(Užs5!H63/1000)*Užs5!L63,0)))))</f>
        <v>0</v>
      </c>
      <c r="AD24" s="93">
        <f>SUM(IF(Užs5!F63="KLIEN-PVC-06mm",(Užs5!E63/1000)*Užs5!L63,0)+(IF(Užs5!G63="KLIEN-PVC-06mm",(Užs5!E63/1000)*Užs5!L63,0)+(IF(Užs5!I63="KLIEN-PVC-06mm",(Užs5!H63/1000)*Užs5!L63,0)+(IF(Užs5!J63="KLIEN-PVC-06mm",(Užs5!H63/1000)*Užs5!L63,0)))))</f>
        <v>0</v>
      </c>
      <c r="AE24" s="93">
        <f>SUM(IF(Užs5!F63="KLIEN-PVC-08mm",(Užs5!E63/1000)*Užs5!L63,0)+(IF(Užs5!G63="KLIEN-PVC-08mm",(Užs5!E63/1000)*Užs5!L63,0)+(IF(Užs5!I63="KLIEN-PVC-08mm",(Užs5!H63/1000)*Užs5!L63,0)+(IF(Užs5!J63="KLIEN-PVC-08mm",(Užs5!H63/1000)*Užs5!L63,0)))))</f>
        <v>0</v>
      </c>
      <c r="AF24" s="93">
        <f>SUM(IF(Užs5!F63="KLIEN-PVC-1mm",(Užs5!E63/1000)*Užs5!L63,0)+(IF(Užs5!G63="KLIEN-PVC-1mm",(Užs5!E63/1000)*Užs5!L63,0)+(IF(Užs5!I63="KLIEN-PVC-1mm",(Užs5!H63/1000)*Užs5!L63,0)+(IF(Užs5!J63="KLIEN-PVC-1mm",(Užs5!H63/1000)*Užs5!L63,0)))))</f>
        <v>0</v>
      </c>
      <c r="AG24" s="93">
        <f>SUM(IF(Užs5!F63="KLIEN-PVC-2mm",(Užs5!E63/1000)*Užs5!L63,0)+(IF(Užs5!G63="KLIEN-PVC-2mm",(Užs5!E63/1000)*Užs5!L63,0)+(IF(Užs5!I63="KLIEN-PVC-2mm",(Užs5!H63/1000)*Užs5!L63,0)+(IF(Užs5!J63="KLIEN-PVC-2mm",(Užs5!H63/1000)*Užs5!L63,0)))))</f>
        <v>0</v>
      </c>
      <c r="AH24" s="93">
        <f>SUM(IF(Užs5!F63="KLIEN-PVC-42/2mm",(Užs5!E63/1000)*Užs5!L63,0)+(IF(Užs5!G63="KLIEN-PVC-42/2mm",(Užs5!E63/1000)*Užs5!L63,0)+(IF(Užs5!I63="KLIEN-PVC-42/2mm",(Užs5!H63/1000)*Užs5!L63,0)+(IF(Užs5!J63="KLIEN-PVC-42/2mm",(Užs5!H63/1000)*Užs5!L63,0)))))</f>
        <v>0</v>
      </c>
      <c r="AI24" s="315">
        <f>SUM(IF(Užs5!F63="KLIEN-BESIUL-08mm",(Užs5!E63/1000)*Užs5!L63,0)+(IF(Užs5!G63="KLIEN-BESIUL-08mm",(Užs5!E63/1000)*Užs5!L63,0)+(IF(Užs5!I63="KLIEN-BESIUL-08mm",(Užs5!H63/1000)*Užs5!L63,0)+(IF(Užs5!J63="KLIEN-BESIUL-08mm",(Užs5!H63/1000)*Užs5!L63,0)))))</f>
        <v>0</v>
      </c>
      <c r="AJ24" s="315">
        <f>SUM(IF(Užs5!F63="KLIEN-BESIUL-1mm",(Užs5!E63/1000)*Užs5!L63,0)+(IF(Užs5!G63="KLIEN-BESIUL-1mm",(Užs5!E63/1000)*Užs5!L63,0)+(IF(Užs5!I63="KLIEN-BESIUL-1mm",(Užs5!H63/1000)*Užs5!L63,0)+(IF(Užs5!J63="KLIEN-BESIUL-1mm",(Užs5!H63/1000)*Užs5!L63,0)))))</f>
        <v>0</v>
      </c>
      <c r="AK24" s="315">
        <f>SUM(IF(Užs5!F63="KLIEN-BESIUL-2mm",(Užs5!E63/1000)*Užs5!L63,0)+(IF(Užs5!G63="KLIEN-BESIUL-2mm",(Užs5!E63/1000)*Užs5!L63,0)+(IF(Užs5!I63="KLIEN-BESIUL-2mm",(Užs5!H63/1000)*Užs5!L63,0)+(IF(Užs5!J63="KLIEN-BESIUL-2mm",(Užs5!H63/1000)*Užs5!L63,0)))))</f>
        <v>0</v>
      </c>
      <c r="AL24" s="94">
        <f>SUM(IF(Užs5!F63="NE-PL-PVC-04mm",(Užs5!E63/1000)*Užs5!L63,0)+(IF(Užs5!G63="NE-PL-PVC-04mm",(Užs5!E63/1000)*Užs5!L63,0)+(IF(Užs5!I63="NE-PL-PVC-04mm",(Užs5!H63/1000)*Užs5!L63,0)+(IF(Užs5!J63="NE-PL-PVC-04mm",(Užs5!H63/1000)*Užs5!L63,0)))))</f>
        <v>0</v>
      </c>
      <c r="AM24" s="94">
        <f>SUM(IF(Užs5!F63="NE-PL-PVC-06mm",(Užs5!E63/1000)*Užs5!L63,0)+(IF(Užs5!G63="NE-PL-PVC-06mm",(Užs5!E63/1000)*Užs5!L63,0)+(IF(Užs5!I63="NE-PL-PVC-06mm",(Užs5!H63/1000)*Užs5!L63,0)+(IF(Užs5!J63="NE-PL-PVC-06mm",(Užs5!H63/1000)*Užs5!L63,0)))))</f>
        <v>0</v>
      </c>
      <c r="AN24" s="94">
        <f>SUM(IF(Užs5!F63="NE-PL-PVC-08mm",(Užs5!E63/1000)*Užs5!L63,0)+(IF(Užs5!G63="NE-PL-PVC-08mm",(Užs5!E63/1000)*Užs5!L63,0)+(IF(Užs5!I63="NE-PL-PVC-08mm",(Užs5!H63/1000)*Užs5!L63,0)+(IF(Užs5!J63="NE-PL-PVC-08mm",(Užs5!H63/1000)*Užs5!L63,0)))))</f>
        <v>0</v>
      </c>
      <c r="AO24" s="94">
        <f>SUM(IF(Užs5!F63="NE-PL-PVC-1mm",(Užs5!E63/1000)*Užs5!L63,0)+(IF(Užs5!G63="NE-PL-PVC-1mm",(Užs5!E63/1000)*Užs5!L63,0)+(IF(Užs5!I63="NE-PL-PVC-1mm",(Užs5!H63/1000)*Užs5!L63,0)+(IF(Užs5!J63="NE-PL-PVC-1mm",(Užs5!H63/1000)*Užs5!L63,0)))))</f>
        <v>0</v>
      </c>
      <c r="AP24" s="94">
        <f>SUM(IF(Užs5!F63="NE-PL-PVC-2mm",(Užs5!E63/1000)*Užs5!L63,0)+(IF(Užs5!G63="NE-PL-PVC-2mm",(Užs5!E63/1000)*Užs5!L63,0)+(IF(Užs5!I63="NE-PL-PVC-2mm",(Užs5!H63/1000)*Užs5!L63,0)+(IF(Užs5!J63="NE-PL-PVC-2mm",(Užs5!H63/1000)*Užs5!L63,0)))))</f>
        <v>0</v>
      </c>
      <c r="AQ24" s="94">
        <f>SUM(IF(Užs5!F63="NE-PL-PVC-42/2mm",(Užs5!E63/1000)*Užs5!L63,0)+(IF(Užs5!G63="NE-PL-PVC-42/2mm",(Užs5!E63/1000)*Užs5!L63,0)+(IF(Užs5!I63="NE-PL-PVC-42/2mm",(Užs5!H63/1000)*Užs5!L63,0)+(IF(Užs5!J63="NE-PL-PVC-42/2mm",(Užs5!H63/1000)*Užs5!L63,0)))))</f>
        <v>0</v>
      </c>
      <c r="AR24" s="79"/>
    </row>
    <row r="25" spans="1:44" ht="17.100000000000001" customHeight="1">
      <c r="A25" s="79"/>
      <c r="B25" s="233" t="s">
        <v>735</v>
      </c>
      <c r="C25" s="236" t="s">
        <v>732</v>
      </c>
      <c r="D25" s="79"/>
      <c r="E25" s="79"/>
      <c r="F25" s="79"/>
      <c r="G25" s="79"/>
      <c r="H25" s="79"/>
      <c r="I25" s="79"/>
      <c r="J25" s="79"/>
      <c r="K25" s="87">
        <v>24</v>
      </c>
      <c r="L25" s="88">
        <f>Užs5!L64</f>
        <v>0</v>
      </c>
      <c r="M25" s="89">
        <f>(Užs5!E64/1000)*(Užs5!H64/1000)*Užs5!L64</f>
        <v>0</v>
      </c>
      <c r="N25" s="90">
        <f>SUM(IF(Užs5!F64="MEL",(Užs5!E64/1000)*Užs5!L64,0)+(IF(Užs5!G64="MEL",(Užs5!E64/1000)*Užs5!L64,0)+(IF(Užs5!I64="MEL",(Užs5!H64/1000)*Užs5!L64,0)+(IF(Užs5!J64="MEL",(Užs5!H64/1000)*Užs5!L64,0)))))</f>
        <v>0</v>
      </c>
      <c r="O25" s="91">
        <f>SUM(IF(Užs5!F64="MEL-BALTAS",(Užs5!E64/1000)*Užs5!L64,0)+(IF(Užs5!G64="MEL-BALTAS",(Užs5!E64/1000)*Užs5!L64,0)+(IF(Užs5!I64="MEL-BALTAS",(Užs5!H64/1000)*Užs5!L64,0)+(IF(Užs5!J64="MEL-BALTAS",(Užs5!H64/1000)*Užs5!L64,0)))))</f>
        <v>0</v>
      </c>
      <c r="P25" s="91">
        <f>SUM(IF(Užs5!F64="MEL-PILKAS",(Užs5!E64/1000)*Užs5!L64,0)+(IF(Užs5!G64="MEL-PILKAS",(Užs5!E64/1000)*Užs5!L64,0)+(IF(Užs5!I64="MEL-PILKAS",(Užs5!H64/1000)*Užs5!L64,0)+(IF(Užs5!J64="MEL-PILKAS",(Užs5!H64/1000)*Užs5!L64,0)))))</f>
        <v>0</v>
      </c>
      <c r="Q25" s="91">
        <f>SUM(IF(Užs5!F64="MEL-KLIENTO",(Užs5!E64/1000)*Užs5!L64,0)+(IF(Užs5!G64="MEL-KLIENTO",(Užs5!E64/1000)*Užs5!L64,0)+(IF(Užs5!I64="MEL-KLIENTO",(Užs5!H64/1000)*Užs5!L64,0)+(IF(Užs5!J64="MEL-KLIENTO",(Užs5!H64/1000)*Užs5!L64,0)))))</f>
        <v>0</v>
      </c>
      <c r="R25" s="91">
        <f>SUM(IF(Užs5!F64="MEL-NE-PL",(Užs5!E64/1000)*Užs5!L64,0)+(IF(Užs5!G64="MEL-NE-PL",(Užs5!E64/1000)*Užs5!L64,0)+(IF(Užs5!I64="MEL-NE-PL",(Užs5!H64/1000)*Užs5!L64,0)+(IF(Užs5!J64="MEL-NE-PL",(Užs5!H64/1000)*Užs5!L64,0)))))</f>
        <v>0</v>
      </c>
      <c r="S25" s="91">
        <f>SUM(IF(Užs5!F64="MEL-40mm",(Užs5!E64/1000)*Užs5!L64,0)+(IF(Užs5!G64="MEL-40mm",(Užs5!E64/1000)*Užs5!L64,0)+(IF(Užs5!I64="MEL-40mm",(Užs5!H64/1000)*Užs5!L64,0)+(IF(Užs5!J64="MEL-40mm",(Užs5!H64/1000)*Užs5!L64,0)))))</f>
        <v>0</v>
      </c>
      <c r="T25" s="92">
        <f>SUM(IF(Užs5!F64="PVC-04mm",(Užs5!E64/1000)*Užs5!L64,0)+(IF(Užs5!G64="PVC-04mm",(Užs5!E64/1000)*Užs5!L64,0)+(IF(Užs5!I64="PVC-04mm",(Užs5!H64/1000)*Užs5!L64,0)+(IF(Užs5!J64="PVC-04mm",(Užs5!H64/1000)*Užs5!L64,0)))))</f>
        <v>0</v>
      </c>
      <c r="U25" s="92">
        <f>SUM(IF(Užs5!F64="PVC-06mm",(Užs5!E64/1000)*Užs5!L64,0)+(IF(Užs5!G64="PVC-06mm",(Užs5!E64/1000)*Užs5!L64,0)+(IF(Užs5!I64="PVC-06mm",(Užs5!H64/1000)*Užs5!L64,0)+(IF(Užs5!J64="PVC-06mm",(Užs5!H64/1000)*Užs5!L64,0)))))</f>
        <v>0</v>
      </c>
      <c r="V25" s="92">
        <f>SUM(IF(Užs5!F64="PVC-08mm",(Užs5!E64/1000)*Užs5!L64,0)+(IF(Užs5!G64="PVC-08mm",(Užs5!E64/1000)*Užs5!L64,0)+(IF(Užs5!I64="PVC-08mm",(Užs5!H64/1000)*Užs5!L64,0)+(IF(Užs5!J64="PVC-08mm",(Užs5!H64/1000)*Užs5!L64,0)))))</f>
        <v>0</v>
      </c>
      <c r="W25" s="92">
        <f>SUM(IF(Užs5!F64="PVC-1mm",(Užs5!E64/1000)*Užs5!L64,0)+(IF(Užs5!G64="PVC-1mm",(Užs5!E64/1000)*Užs5!L64,0)+(IF(Užs5!I64="PVC-1mm",(Užs5!H64/1000)*Užs5!L64,0)+(IF(Užs5!J64="PVC-1mm",(Užs5!H64/1000)*Užs5!L64,0)))))</f>
        <v>0</v>
      </c>
      <c r="X25" s="92">
        <f>SUM(IF(Užs5!F64="PVC-2mm",(Užs5!E64/1000)*Užs5!L64,0)+(IF(Užs5!G64="PVC-2mm",(Užs5!E64/1000)*Užs5!L64,0)+(IF(Užs5!I64="PVC-2mm",(Užs5!H64/1000)*Užs5!L64,0)+(IF(Užs5!J64="PVC-2mm",(Užs5!H64/1000)*Užs5!L64,0)))))</f>
        <v>0</v>
      </c>
      <c r="Y25" s="92">
        <f>SUM(IF(Užs5!F64="PVC-42/2mm",(Užs5!E64/1000)*Užs5!L64,0)+(IF(Užs5!G64="PVC-42/2mm",(Užs5!E64/1000)*Užs5!L64,0)+(IF(Užs5!I64="PVC-42/2mm",(Užs5!H64/1000)*Užs5!L64,0)+(IF(Užs5!J64="PVC-42/2mm",(Užs5!H64/1000)*Užs5!L64,0)))))</f>
        <v>0</v>
      </c>
      <c r="Z25" s="313">
        <f>SUM(IF(Užs5!F64="BESIULIS-08mm",(Užs5!E64/1000)*Užs5!L64,0)+(IF(Užs5!G64="BESIULIS-08mm",(Užs5!E64/1000)*Užs5!L64,0)+(IF(Užs5!I64="BESIULIS-08mm",(Užs5!H64/1000)*Užs5!L64,0)+(IF(Užs5!J64="BESIULIS-08mm",(Užs5!H64/1000)*Užs5!L64,0)))))</f>
        <v>0</v>
      </c>
      <c r="AA25" s="313">
        <f>SUM(IF(Užs5!F64="BESIULIS-1mm",(Užs5!E64/1000)*Užs5!L64,0)+(IF(Užs5!G64="BESIULIS-1mm",(Užs5!E64/1000)*Užs5!L64,0)+(IF(Užs5!I64="BESIULIS-1mm",(Užs5!H64/1000)*Užs5!L64,0)+(IF(Užs5!J64="BESIULIS-1mm",(Užs5!H64/1000)*Užs5!L64,0)))))</f>
        <v>0</v>
      </c>
      <c r="AB25" s="313">
        <f>SUM(IF(Užs5!F64="BESIULIS-2mm",(Užs5!E64/1000)*Užs5!L64,0)+(IF(Užs5!G64="BESIULIS-2mm",(Užs5!E64/1000)*Užs5!L64,0)+(IF(Užs5!I64="BESIULIS-2mm",(Užs5!H64/1000)*Užs5!L64,0)+(IF(Užs5!J64="BESIULIS-2mm",(Užs5!H64/1000)*Užs5!L64,0)))))</f>
        <v>0</v>
      </c>
      <c r="AC25" s="93">
        <f>SUM(IF(Užs5!F64="KLIEN-PVC-04mm",(Užs5!E64/1000)*Užs5!L64,0)+(IF(Užs5!G64="KLIEN-PVC-04mm",(Užs5!E64/1000)*Užs5!L64,0)+(IF(Užs5!I64="KLIEN-PVC-04mm",(Užs5!H64/1000)*Užs5!L64,0)+(IF(Užs5!J64="KLIEN-PVC-04mm",(Užs5!H64/1000)*Užs5!L64,0)))))</f>
        <v>0</v>
      </c>
      <c r="AD25" s="93">
        <f>SUM(IF(Užs5!F64="KLIEN-PVC-06mm",(Užs5!E64/1000)*Užs5!L64,0)+(IF(Užs5!G64="KLIEN-PVC-06mm",(Užs5!E64/1000)*Užs5!L64,0)+(IF(Užs5!I64="KLIEN-PVC-06mm",(Užs5!H64/1000)*Užs5!L64,0)+(IF(Užs5!J64="KLIEN-PVC-06mm",(Užs5!H64/1000)*Užs5!L64,0)))))</f>
        <v>0</v>
      </c>
      <c r="AE25" s="93">
        <f>SUM(IF(Užs5!F64="KLIEN-PVC-08mm",(Užs5!E64/1000)*Užs5!L64,0)+(IF(Užs5!G64="KLIEN-PVC-08mm",(Užs5!E64/1000)*Užs5!L64,0)+(IF(Užs5!I64="KLIEN-PVC-08mm",(Užs5!H64/1000)*Užs5!L64,0)+(IF(Užs5!J64="KLIEN-PVC-08mm",(Užs5!H64/1000)*Užs5!L64,0)))))</f>
        <v>0</v>
      </c>
      <c r="AF25" s="93">
        <f>SUM(IF(Užs5!F64="KLIEN-PVC-1mm",(Užs5!E64/1000)*Užs5!L64,0)+(IF(Užs5!G64="KLIEN-PVC-1mm",(Užs5!E64/1000)*Užs5!L64,0)+(IF(Užs5!I64="KLIEN-PVC-1mm",(Užs5!H64/1000)*Užs5!L64,0)+(IF(Užs5!J64="KLIEN-PVC-1mm",(Užs5!H64/1000)*Užs5!L64,0)))))</f>
        <v>0</v>
      </c>
      <c r="AG25" s="93">
        <f>SUM(IF(Užs5!F64="KLIEN-PVC-2mm",(Užs5!E64/1000)*Užs5!L64,0)+(IF(Užs5!G64="KLIEN-PVC-2mm",(Užs5!E64/1000)*Užs5!L64,0)+(IF(Užs5!I64="KLIEN-PVC-2mm",(Užs5!H64/1000)*Užs5!L64,0)+(IF(Užs5!J64="KLIEN-PVC-2mm",(Užs5!H64/1000)*Užs5!L64,0)))))</f>
        <v>0</v>
      </c>
      <c r="AH25" s="93">
        <f>SUM(IF(Užs5!F64="KLIEN-PVC-42/2mm",(Užs5!E64/1000)*Užs5!L64,0)+(IF(Užs5!G64="KLIEN-PVC-42/2mm",(Užs5!E64/1000)*Užs5!L64,0)+(IF(Užs5!I64="KLIEN-PVC-42/2mm",(Užs5!H64/1000)*Užs5!L64,0)+(IF(Užs5!J64="KLIEN-PVC-42/2mm",(Užs5!H64/1000)*Užs5!L64,0)))))</f>
        <v>0</v>
      </c>
      <c r="AI25" s="315">
        <f>SUM(IF(Užs5!F64="KLIEN-BESIUL-08mm",(Užs5!E64/1000)*Užs5!L64,0)+(IF(Užs5!G64="KLIEN-BESIUL-08mm",(Užs5!E64/1000)*Užs5!L64,0)+(IF(Užs5!I64="KLIEN-BESIUL-08mm",(Užs5!H64/1000)*Užs5!L64,0)+(IF(Užs5!J64="KLIEN-BESIUL-08mm",(Užs5!H64/1000)*Užs5!L64,0)))))</f>
        <v>0</v>
      </c>
      <c r="AJ25" s="315">
        <f>SUM(IF(Užs5!F64="KLIEN-BESIUL-1mm",(Užs5!E64/1000)*Užs5!L64,0)+(IF(Užs5!G64="KLIEN-BESIUL-1mm",(Užs5!E64/1000)*Užs5!L64,0)+(IF(Užs5!I64="KLIEN-BESIUL-1mm",(Užs5!H64/1000)*Užs5!L64,0)+(IF(Užs5!J64="KLIEN-BESIUL-1mm",(Užs5!H64/1000)*Užs5!L64,0)))))</f>
        <v>0</v>
      </c>
      <c r="AK25" s="315">
        <f>SUM(IF(Užs5!F64="KLIEN-BESIUL-2mm",(Užs5!E64/1000)*Užs5!L64,0)+(IF(Užs5!G64="KLIEN-BESIUL-2mm",(Užs5!E64/1000)*Užs5!L64,0)+(IF(Užs5!I64="KLIEN-BESIUL-2mm",(Užs5!H64/1000)*Užs5!L64,0)+(IF(Užs5!J64="KLIEN-BESIUL-2mm",(Užs5!H64/1000)*Užs5!L64,0)))))</f>
        <v>0</v>
      </c>
      <c r="AL25" s="94">
        <f>SUM(IF(Užs5!F64="NE-PL-PVC-04mm",(Užs5!E64/1000)*Užs5!L64,0)+(IF(Užs5!G64="NE-PL-PVC-04mm",(Užs5!E64/1000)*Užs5!L64,0)+(IF(Užs5!I64="NE-PL-PVC-04mm",(Užs5!H64/1000)*Užs5!L64,0)+(IF(Užs5!J64="NE-PL-PVC-04mm",(Užs5!H64/1000)*Užs5!L64,0)))))</f>
        <v>0</v>
      </c>
      <c r="AM25" s="94">
        <f>SUM(IF(Užs5!F64="NE-PL-PVC-06mm",(Užs5!E64/1000)*Užs5!L64,0)+(IF(Užs5!G64="NE-PL-PVC-06mm",(Užs5!E64/1000)*Užs5!L64,0)+(IF(Užs5!I64="NE-PL-PVC-06mm",(Užs5!H64/1000)*Užs5!L64,0)+(IF(Užs5!J64="NE-PL-PVC-06mm",(Užs5!H64/1000)*Užs5!L64,0)))))</f>
        <v>0</v>
      </c>
      <c r="AN25" s="94">
        <f>SUM(IF(Užs5!F64="NE-PL-PVC-08mm",(Užs5!E64/1000)*Užs5!L64,0)+(IF(Užs5!G64="NE-PL-PVC-08mm",(Užs5!E64/1000)*Užs5!L64,0)+(IF(Užs5!I64="NE-PL-PVC-08mm",(Užs5!H64/1000)*Užs5!L64,0)+(IF(Užs5!J64="NE-PL-PVC-08mm",(Užs5!H64/1000)*Užs5!L64,0)))))</f>
        <v>0</v>
      </c>
      <c r="AO25" s="94">
        <f>SUM(IF(Užs5!F64="NE-PL-PVC-1mm",(Užs5!E64/1000)*Užs5!L64,0)+(IF(Užs5!G64="NE-PL-PVC-1mm",(Užs5!E64/1000)*Užs5!L64,0)+(IF(Užs5!I64="NE-PL-PVC-1mm",(Užs5!H64/1000)*Užs5!L64,0)+(IF(Užs5!J64="NE-PL-PVC-1mm",(Užs5!H64/1000)*Užs5!L64,0)))))</f>
        <v>0</v>
      </c>
      <c r="AP25" s="94">
        <f>SUM(IF(Užs5!F64="NE-PL-PVC-2mm",(Užs5!E64/1000)*Užs5!L64,0)+(IF(Užs5!G64="NE-PL-PVC-2mm",(Užs5!E64/1000)*Užs5!L64,0)+(IF(Užs5!I64="NE-PL-PVC-2mm",(Užs5!H64/1000)*Užs5!L64,0)+(IF(Užs5!J64="NE-PL-PVC-2mm",(Užs5!H64/1000)*Užs5!L64,0)))))</f>
        <v>0</v>
      </c>
      <c r="AQ25" s="94">
        <f>SUM(IF(Užs5!F64="NE-PL-PVC-42/2mm",(Užs5!E64/1000)*Užs5!L64,0)+(IF(Užs5!G64="NE-PL-PVC-42/2mm",(Užs5!E64/1000)*Užs5!L64,0)+(IF(Užs5!I64="NE-PL-PVC-42/2mm",(Užs5!H64/1000)*Užs5!L64,0)+(IF(Užs5!J64="NE-PL-PVC-42/2mm",(Užs5!H64/1000)*Užs5!L64,0)))))</f>
        <v>0</v>
      </c>
      <c r="AR25" s="79"/>
    </row>
    <row r="26" spans="1:44" ht="17.100000000000001" customHeight="1">
      <c r="A26" s="79"/>
      <c r="B26" s="233" t="s">
        <v>736</v>
      </c>
      <c r="C26" s="236" t="s">
        <v>733</v>
      </c>
      <c r="D26" s="79"/>
      <c r="E26" s="79"/>
      <c r="F26" s="79"/>
      <c r="G26" s="79"/>
      <c r="H26" s="79"/>
      <c r="I26" s="79"/>
      <c r="J26" s="79"/>
      <c r="K26" s="87">
        <v>25</v>
      </c>
      <c r="L26" s="88">
        <f>Užs5!L65</f>
        <v>0</v>
      </c>
      <c r="M26" s="89">
        <f>(Užs5!E65/1000)*(Užs5!H65/1000)*Užs5!L65</f>
        <v>0</v>
      </c>
      <c r="N26" s="90">
        <f>SUM(IF(Užs5!F65="MEL",(Užs5!E65/1000)*Užs5!L65,0)+(IF(Užs5!G65="MEL",(Užs5!E65/1000)*Užs5!L65,0)+(IF(Užs5!I65="MEL",(Užs5!H65/1000)*Užs5!L65,0)+(IF(Užs5!J65="MEL",(Užs5!H65/1000)*Užs5!L65,0)))))</f>
        <v>0</v>
      </c>
      <c r="O26" s="91">
        <f>SUM(IF(Užs5!F65="MEL-BALTAS",(Užs5!E65/1000)*Užs5!L65,0)+(IF(Užs5!G65="MEL-BALTAS",(Užs5!E65/1000)*Užs5!L65,0)+(IF(Užs5!I65="MEL-BALTAS",(Užs5!H65/1000)*Užs5!L65,0)+(IF(Užs5!J65="MEL-BALTAS",(Užs5!H65/1000)*Užs5!L65,0)))))</f>
        <v>0</v>
      </c>
      <c r="P26" s="91">
        <f>SUM(IF(Užs5!F65="MEL-PILKAS",(Užs5!E65/1000)*Užs5!L65,0)+(IF(Užs5!G65="MEL-PILKAS",(Užs5!E65/1000)*Užs5!L65,0)+(IF(Užs5!I65="MEL-PILKAS",(Užs5!H65/1000)*Užs5!L65,0)+(IF(Užs5!J65="MEL-PILKAS",(Užs5!H65/1000)*Užs5!L65,0)))))</f>
        <v>0</v>
      </c>
      <c r="Q26" s="91">
        <f>SUM(IF(Užs5!F65="MEL-KLIENTO",(Užs5!E65/1000)*Užs5!L65,0)+(IF(Užs5!G65="MEL-KLIENTO",(Užs5!E65/1000)*Užs5!L65,0)+(IF(Užs5!I65="MEL-KLIENTO",(Užs5!H65/1000)*Užs5!L65,0)+(IF(Užs5!J65="MEL-KLIENTO",(Užs5!H65/1000)*Užs5!L65,0)))))</f>
        <v>0</v>
      </c>
      <c r="R26" s="91">
        <f>SUM(IF(Užs5!F65="MEL-NE-PL",(Užs5!E65/1000)*Užs5!L65,0)+(IF(Užs5!G65="MEL-NE-PL",(Užs5!E65/1000)*Užs5!L65,0)+(IF(Užs5!I65="MEL-NE-PL",(Užs5!H65/1000)*Užs5!L65,0)+(IF(Užs5!J65="MEL-NE-PL",(Užs5!H65/1000)*Užs5!L65,0)))))</f>
        <v>0</v>
      </c>
      <c r="S26" s="91">
        <f>SUM(IF(Užs5!F65="MEL-40mm",(Užs5!E65/1000)*Užs5!L65,0)+(IF(Užs5!G65="MEL-40mm",(Užs5!E65/1000)*Užs5!L65,0)+(IF(Užs5!I65="MEL-40mm",(Užs5!H65/1000)*Užs5!L65,0)+(IF(Užs5!J65="MEL-40mm",(Užs5!H65/1000)*Užs5!L65,0)))))</f>
        <v>0</v>
      </c>
      <c r="T26" s="92">
        <f>SUM(IF(Užs5!F65="PVC-04mm",(Užs5!E65/1000)*Užs5!L65,0)+(IF(Užs5!G65="PVC-04mm",(Užs5!E65/1000)*Užs5!L65,0)+(IF(Užs5!I65="PVC-04mm",(Užs5!H65/1000)*Užs5!L65,0)+(IF(Užs5!J65="PVC-04mm",(Užs5!H65/1000)*Užs5!L65,0)))))</f>
        <v>0</v>
      </c>
      <c r="U26" s="92">
        <f>SUM(IF(Užs5!F65="PVC-06mm",(Užs5!E65/1000)*Užs5!L65,0)+(IF(Užs5!G65="PVC-06mm",(Užs5!E65/1000)*Užs5!L65,0)+(IF(Užs5!I65="PVC-06mm",(Užs5!H65/1000)*Užs5!L65,0)+(IF(Užs5!J65="PVC-06mm",(Užs5!H65/1000)*Užs5!L65,0)))))</f>
        <v>0</v>
      </c>
      <c r="V26" s="92">
        <f>SUM(IF(Užs5!F65="PVC-08mm",(Užs5!E65/1000)*Užs5!L65,0)+(IF(Užs5!G65="PVC-08mm",(Užs5!E65/1000)*Užs5!L65,0)+(IF(Užs5!I65="PVC-08mm",(Užs5!H65/1000)*Užs5!L65,0)+(IF(Užs5!J65="PVC-08mm",(Užs5!H65/1000)*Užs5!L65,0)))))</f>
        <v>0</v>
      </c>
      <c r="W26" s="92">
        <f>SUM(IF(Užs5!F65="PVC-1mm",(Užs5!E65/1000)*Užs5!L65,0)+(IF(Užs5!G65="PVC-1mm",(Užs5!E65/1000)*Užs5!L65,0)+(IF(Užs5!I65="PVC-1mm",(Užs5!H65/1000)*Užs5!L65,0)+(IF(Užs5!J65="PVC-1mm",(Užs5!H65/1000)*Užs5!L65,0)))))</f>
        <v>0</v>
      </c>
      <c r="X26" s="92">
        <f>SUM(IF(Užs5!F65="PVC-2mm",(Užs5!E65/1000)*Užs5!L65,0)+(IF(Užs5!G65="PVC-2mm",(Užs5!E65/1000)*Užs5!L65,0)+(IF(Užs5!I65="PVC-2mm",(Užs5!H65/1000)*Užs5!L65,0)+(IF(Užs5!J65="PVC-2mm",(Užs5!H65/1000)*Užs5!L65,0)))))</f>
        <v>0</v>
      </c>
      <c r="Y26" s="92">
        <f>SUM(IF(Užs5!F65="PVC-42/2mm",(Užs5!E65/1000)*Užs5!L65,0)+(IF(Užs5!G65="PVC-42/2mm",(Užs5!E65/1000)*Užs5!L65,0)+(IF(Užs5!I65="PVC-42/2mm",(Užs5!H65/1000)*Užs5!L65,0)+(IF(Užs5!J65="PVC-42/2mm",(Užs5!H65/1000)*Užs5!L65,0)))))</f>
        <v>0</v>
      </c>
      <c r="Z26" s="313">
        <f>SUM(IF(Užs5!F65="BESIULIS-08mm",(Užs5!E65/1000)*Užs5!L65,0)+(IF(Užs5!G65="BESIULIS-08mm",(Užs5!E65/1000)*Užs5!L65,0)+(IF(Užs5!I65="BESIULIS-08mm",(Užs5!H65/1000)*Užs5!L65,0)+(IF(Užs5!J65="BESIULIS-08mm",(Užs5!H65/1000)*Užs5!L65,0)))))</f>
        <v>0</v>
      </c>
      <c r="AA26" s="313">
        <f>SUM(IF(Užs5!F65="BESIULIS-1mm",(Užs5!E65/1000)*Užs5!L65,0)+(IF(Užs5!G65="BESIULIS-1mm",(Užs5!E65/1000)*Užs5!L65,0)+(IF(Užs5!I65="BESIULIS-1mm",(Užs5!H65/1000)*Užs5!L65,0)+(IF(Užs5!J65="BESIULIS-1mm",(Užs5!H65/1000)*Užs5!L65,0)))))</f>
        <v>0</v>
      </c>
      <c r="AB26" s="313">
        <f>SUM(IF(Užs5!F65="BESIULIS-2mm",(Užs5!E65/1000)*Užs5!L65,0)+(IF(Užs5!G65="BESIULIS-2mm",(Užs5!E65/1000)*Užs5!L65,0)+(IF(Užs5!I65="BESIULIS-2mm",(Užs5!H65/1000)*Užs5!L65,0)+(IF(Užs5!J65="BESIULIS-2mm",(Užs5!H65/1000)*Užs5!L65,0)))))</f>
        <v>0</v>
      </c>
      <c r="AC26" s="93">
        <f>SUM(IF(Užs5!F65="KLIEN-PVC-04mm",(Užs5!E65/1000)*Užs5!L65,0)+(IF(Užs5!G65="KLIEN-PVC-04mm",(Užs5!E65/1000)*Užs5!L65,0)+(IF(Užs5!I65="KLIEN-PVC-04mm",(Užs5!H65/1000)*Užs5!L65,0)+(IF(Užs5!J65="KLIEN-PVC-04mm",(Užs5!H65/1000)*Užs5!L65,0)))))</f>
        <v>0</v>
      </c>
      <c r="AD26" s="93">
        <f>SUM(IF(Užs5!F65="KLIEN-PVC-06mm",(Užs5!E65/1000)*Užs5!L65,0)+(IF(Užs5!G65="KLIEN-PVC-06mm",(Užs5!E65/1000)*Užs5!L65,0)+(IF(Užs5!I65="KLIEN-PVC-06mm",(Užs5!H65/1000)*Užs5!L65,0)+(IF(Užs5!J65="KLIEN-PVC-06mm",(Užs5!H65/1000)*Užs5!L65,0)))))</f>
        <v>0</v>
      </c>
      <c r="AE26" s="93">
        <f>SUM(IF(Užs5!F65="KLIEN-PVC-08mm",(Užs5!E65/1000)*Užs5!L65,0)+(IF(Užs5!G65="KLIEN-PVC-08mm",(Užs5!E65/1000)*Užs5!L65,0)+(IF(Užs5!I65="KLIEN-PVC-08mm",(Užs5!H65/1000)*Užs5!L65,0)+(IF(Užs5!J65="KLIEN-PVC-08mm",(Užs5!H65/1000)*Užs5!L65,0)))))</f>
        <v>0</v>
      </c>
      <c r="AF26" s="93">
        <f>SUM(IF(Užs5!F65="KLIEN-PVC-1mm",(Užs5!E65/1000)*Užs5!L65,0)+(IF(Užs5!G65="KLIEN-PVC-1mm",(Užs5!E65/1000)*Užs5!L65,0)+(IF(Užs5!I65="KLIEN-PVC-1mm",(Užs5!H65/1000)*Užs5!L65,0)+(IF(Užs5!J65="KLIEN-PVC-1mm",(Užs5!H65/1000)*Užs5!L65,0)))))</f>
        <v>0</v>
      </c>
      <c r="AG26" s="93">
        <f>SUM(IF(Užs5!F65="KLIEN-PVC-2mm",(Užs5!E65/1000)*Užs5!L65,0)+(IF(Užs5!G65="KLIEN-PVC-2mm",(Užs5!E65/1000)*Užs5!L65,0)+(IF(Užs5!I65="KLIEN-PVC-2mm",(Užs5!H65/1000)*Užs5!L65,0)+(IF(Užs5!J65="KLIEN-PVC-2mm",(Užs5!H65/1000)*Užs5!L65,0)))))</f>
        <v>0</v>
      </c>
      <c r="AH26" s="93">
        <f>SUM(IF(Užs5!F65="KLIEN-PVC-42/2mm",(Užs5!E65/1000)*Užs5!L65,0)+(IF(Užs5!G65="KLIEN-PVC-42/2mm",(Užs5!E65/1000)*Užs5!L65,0)+(IF(Užs5!I65="KLIEN-PVC-42/2mm",(Užs5!H65/1000)*Užs5!L65,0)+(IF(Užs5!J65="KLIEN-PVC-42/2mm",(Užs5!H65/1000)*Užs5!L65,0)))))</f>
        <v>0</v>
      </c>
      <c r="AI26" s="315">
        <f>SUM(IF(Užs5!F65="KLIEN-BESIUL-08mm",(Užs5!E65/1000)*Užs5!L65,0)+(IF(Užs5!G65="KLIEN-BESIUL-08mm",(Užs5!E65/1000)*Užs5!L65,0)+(IF(Užs5!I65="KLIEN-BESIUL-08mm",(Užs5!H65/1000)*Užs5!L65,0)+(IF(Užs5!J65="KLIEN-BESIUL-08mm",(Užs5!H65/1000)*Užs5!L65,0)))))</f>
        <v>0</v>
      </c>
      <c r="AJ26" s="315">
        <f>SUM(IF(Užs5!F65="KLIEN-BESIUL-1mm",(Užs5!E65/1000)*Užs5!L65,0)+(IF(Užs5!G65="KLIEN-BESIUL-1mm",(Užs5!E65/1000)*Užs5!L65,0)+(IF(Užs5!I65="KLIEN-BESIUL-1mm",(Užs5!H65/1000)*Užs5!L65,0)+(IF(Užs5!J65="KLIEN-BESIUL-1mm",(Užs5!H65/1000)*Užs5!L65,0)))))</f>
        <v>0</v>
      </c>
      <c r="AK26" s="315">
        <f>SUM(IF(Užs5!F65="KLIEN-BESIUL-2mm",(Užs5!E65/1000)*Užs5!L65,0)+(IF(Užs5!G65="KLIEN-BESIUL-2mm",(Užs5!E65/1000)*Užs5!L65,0)+(IF(Užs5!I65="KLIEN-BESIUL-2mm",(Užs5!H65/1000)*Užs5!L65,0)+(IF(Užs5!J65="KLIEN-BESIUL-2mm",(Užs5!H65/1000)*Užs5!L65,0)))))</f>
        <v>0</v>
      </c>
      <c r="AL26" s="94">
        <f>SUM(IF(Užs5!F65="NE-PL-PVC-04mm",(Užs5!E65/1000)*Užs5!L65,0)+(IF(Užs5!G65="NE-PL-PVC-04mm",(Užs5!E65/1000)*Užs5!L65,0)+(IF(Užs5!I65="NE-PL-PVC-04mm",(Užs5!H65/1000)*Užs5!L65,0)+(IF(Užs5!J65="NE-PL-PVC-04mm",(Užs5!H65/1000)*Užs5!L65,0)))))</f>
        <v>0</v>
      </c>
      <c r="AM26" s="94">
        <f>SUM(IF(Užs5!F65="NE-PL-PVC-06mm",(Užs5!E65/1000)*Užs5!L65,0)+(IF(Užs5!G65="NE-PL-PVC-06mm",(Užs5!E65/1000)*Užs5!L65,0)+(IF(Užs5!I65="NE-PL-PVC-06mm",(Užs5!H65/1000)*Užs5!L65,0)+(IF(Užs5!J65="NE-PL-PVC-06mm",(Užs5!H65/1000)*Užs5!L65,0)))))</f>
        <v>0</v>
      </c>
      <c r="AN26" s="94">
        <f>SUM(IF(Užs5!F65="NE-PL-PVC-08mm",(Užs5!E65/1000)*Užs5!L65,0)+(IF(Užs5!G65="NE-PL-PVC-08mm",(Užs5!E65/1000)*Užs5!L65,0)+(IF(Užs5!I65="NE-PL-PVC-08mm",(Užs5!H65/1000)*Užs5!L65,0)+(IF(Užs5!J65="NE-PL-PVC-08mm",(Užs5!H65/1000)*Užs5!L65,0)))))</f>
        <v>0</v>
      </c>
      <c r="AO26" s="94">
        <f>SUM(IF(Užs5!F65="NE-PL-PVC-1mm",(Užs5!E65/1000)*Užs5!L65,0)+(IF(Užs5!G65="NE-PL-PVC-1mm",(Užs5!E65/1000)*Užs5!L65,0)+(IF(Užs5!I65="NE-PL-PVC-1mm",(Užs5!H65/1000)*Užs5!L65,0)+(IF(Užs5!J65="NE-PL-PVC-1mm",(Užs5!H65/1000)*Užs5!L65,0)))))</f>
        <v>0</v>
      </c>
      <c r="AP26" s="94">
        <f>SUM(IF(Užs5!F65="NE-PL-PVC-2mm",(Užs5!E65/1000)*Užs5!L65,0)+(IF(Užs5!G65="NE-PL-PVC-2mm",(Užs5!E65/1000)*Užs5!L65,0)+(IF(Užs5!I65="NE-PL-PVC-2mm",(Užs5!H65/1000)*Užs5!L65,0)+(IF(Užs5!J65="NE-PL-PVC-2mm",(Užs5!H65/1000)*Užs5!L65,0)))))</f>
        <v>0</v>
      </c>
      <c r="AQ26" s="94">
        <f>SUM(IF(Užs5!F65="NE-PL-PVC-42/2mm",(Užs5!E65/1000)*Užs5!L65,0)+(IF(Užs5!G65="NE-PL-PVC-42/2mm",(Užs5!E65/1000)*Užs5!L65,0)+(IF(Užs5!I65="NE-PL-PVC-42/2mm",(Užs5!H65/1000)*Užs5!L65,0)+(IF(Užs5!J65="NE-PL-PVC-42/2mm",(Užs5!H65/1000)*Užs5!L65,0)))))</f>
        <v>0</v>
      </c>
      <c r="AR26" s="79"/>
    </row>
    <row r="27" spans="1:44" ht="17.100000000000001" customHeight="1">
      <c r="A27" s="79"/>
      <c r="B27" s="233" t="s">
        <v>737</v>
      </c>
      <c r="C27" s="236" t="s">
        <v>734</v>
      </c>
      <c r="D27" s="79"/>
      <c r="E27" s="79"/>
      <c r="F27" s="79"/>
      <c r="G27" s="79"/>
      <c r="H27" s="79"/>
      <c r="I27" s="79"/>
      <c r="J27" s="79"/>
      <c r="K27" s="87">
        <v>26</v>
      </c>
      <c r="L27" s="88">
        <f>Užs5!L66</f>
        <v>0</v>
      </c>
      <c r="M27" s="89">
        <f>(Užs5!E66/1000)*(Užs5!H66/1000)*Užs5!L66</f>
        <v>0</v>
      </c>
      <c r="N27" s="90">
        <f>SUM(IF(Užs5!F66="MEL",(Užs5!E66/1000)*Užs5!L66,0)+(IF(Užs5!G66="MEL",(Užs5!E66/1000)*Užs5!L66,0)+(IF(Užs5!I66="MEL",(Užs5!H66/1000)*Užs5!L66,0)+(IF(Užs5!J66="MEL",(Užs5!H66/1000)*Užs5!L66,0)))))</f>
        <v>0</v>
      </c>
      <c r="O27" s="91">
        <f>SUM(IF(Užs5!F66="MEL-BALTAS",(Užs5!E66/1000)*Užs5!L66,0)+(IF(Užs5!G66="MEL-BALTAS",(Užs5!E66/1000)*Užs5!L66,0)+(IF(Užs5!I66="MEL-BALTAS",(Užs5!H66/1000)*Užs5!L66,0)+(IF(Užs5!J66="MEL-BALTAS",(Užs5!H66/1000)*Užs5!L66,0)))))</f>
        <v>0</v>
      </c>
      <c r="P27" s="91">
        <f>SUM(IF(Užs5!F66="MEL-PILKAS",(Užs5!E66/1000)*Užs5!L66,0)+(IF(Užs5!G66="MEL-PILKAS",(Užs5!E66/1000)*Užs5!L66,0)+(IF(Užs5!I66="MEL-PILKAS",(Užs5!H66/1000)*Užs5!L66,0)+(IF(Užs5!J66="MEL-PILKAS",(Užs5!H66/1000)*Užs5!L66,0)))))</f>
        <v>0</v>
      </c>
      <c r="Q27" s="91">
        <f>SUM(IF(Užs5!F66="MEL-KLIENTO",(Užs5!E66/1000)*Užs5!L66,0)+(IF(Užs5!G66="MEL-KLIENTO",(Užs5!E66/1000)*Užs5!L66,0)+(IF(Užs5!I66="MEL-KLIENTO",(Užs5!H66/1000)*Užs5!L66,0)+(IF(Užs5!J66="MEL-KLIENTO",(Užs5!H66/1000)*Užs5!L66,0)))))</f>
        <v>0</v>
      </c>
      <c r="R27" s="91">
        <f>SUM(IF(Užs5!F66="MEL-NE-PL",(Užs5!E66/1000)*Užs5!L66,0)+(IF(Užs5!G66="MEL-NE-PL",(Užs5!E66/1000)*Užs5!L66,0)+(IF(Užs5!I66="MEL-NE-PL",(Užs5!H66/1000)*Užs5!L66,0)+(IF(Užs5!J66="MEL-NE-PL",(Užs5!H66/1000)*Užs5!L66,0)))))</f>
        <v>0</v>
      </c>
      <c r="S27" s="91">
        <f>SUM(IF(Užs5!F66="MEL-40mm",(Užs5!E66/1000)*Užs5!L66,0)+(IF(Užs5!G66="MEL-40mm",(Užs5!E66/1000)*Užs5!L66,0)+(IF(Užs5!I66="MEL-40mm",(Užs5!H66/1000)*Užs5!L66,0)+(IF(Užs5!J66="MEL-40mm",(Užs5!H66/1000)*Užs5!L66,0)))))</f>
        <v>0</v>
      </c>
      <c r="T27" s="92">
        <f>SUM(IF(Užs5!F66="PVC-04mm",(Užs5!E66/1000)*Užs5!L66,0)+(IF(Užs5!G66="PVC-04mm",(Užs5!E66/1000)*Užs5!L66,0)+(IF(Užs5!I66="PVC-04mm",(Užs5!H66/1000)*Užs5!L66,0)+(IF(Užs5!J66="PVC-04mm",(Užs5!H66/1000)*Užs5!L66,0)))))</f>
        <v>0</v>
      </c>
      <c r="U27" s="92">
        <f>SUM(IF(Užs5!F66="PVC-06mm",(Užs5!E66/1000)*Užs5!L66,0)+(IF(Užs5!G66="PVC-06mm",(Užs5!E66/1000)*Užs5!L66,0)+(IF(Užs5!I66="PVC-06mm",(Užs5!H66/1000)*Užs5!L66,0)+(IF(Užs5!J66="PVC-06mm",(Užs5!H66/1000)*Užs5!L66,0)))))</f>
        <v>0</v>
      </c>
      <c r="V27" s="92">
        <f>SUM(IF(Užs5!F66="PVC-08mm",(Užs5!E66/1000)*Užs5!L66,0)+(IF(Užs5!G66="PVC-08mm",(Užs5!E66/1000)*Užs5!L66,0)+(IF(Užs5!I66="PVC-08mm",(Užs5!H66/1000)*Užs5!L66,0)+(IF(Užs5!J66="PVC-08mm",(Užs5!H66/1000)*Užs5!L66,0)))))</f>
        <v>0</v>
      </c>
      <c r="W27" s="92">
        <f>SUM(IF(Užs5!F66="PVC-1mm",(Užs5!E66/1000)*Užs5!L66,0)+(IF(Užs5!G66="PVC-1mm",(Užs5!E66/1000)*Užs5!L66,0)+(IF(Užs5!I66="PVC-1mm",(Užs5!H66/1000)*Užs5!L66,0)+(IF(Užs5!J66="PVC-1mm",(Užs5!H66/1000)*Užs5!L66,0)))))</f>
        <v>0</v>
      </c>
      <c r="X27" s="92">
        <f>SUM(IF(Užs5!F66="PVC-2mm",(Užs5!E66/1000)*Užs5!L66,0)+(IF(Užs5!G66="PVC-2mm",(Užs5!E66/1000)*Užs5!L66,0)+(IF(Užs5!I66="PVC-2mm",(Užs5!H66/1000)*Užs5!L66,0)+(IF(Užs5!J66="PVC-2mm",(Užs5!H66/1000)*Užs5!L66,0)))))</f>
        <v>0</v>
      </c>
      <c r="Y27" s="92">
        <f>SUM(IF(Užs5!F66="PVC-42/2mm",(Užs5!E66/1000)*Užs5!L66,0)+(IF(Užs5!G66="PVC-42/2mm",(Užs5!E66/1000)*Užs5!L66,0)+(IF(Užs5!I66="PVC-42/2mm",(Užs5!H66/1000)*Užs5!L66,0)+(IF(Užs5!J66="PVC-42/2mm",(Užs5!H66/1000)*Užs5!L66,0)))))</f>
        <v>0</v>
      </c>
      <c r="Z27" s="313">
        <f>SUM(IF(Užs5!F66="BESIULIS-08mm",(Užs5!E66/1000)*Užs5!L66,0)+(IF(Užs5!G66="BESIULIS-08mm",(Užs5!E66/1000)*Užs5!L66,0)+(IF(Užs5!I66="BESIULIS-08mm",(Užs5!H66/1000)*Užs5!L66,0)+(IF(Užs5!J66="BESIULIS-08mm",(Užs5!H66/1000)*Užs5!L66,0)))))</f>
        <v>0</v>
      </c>
      <c r="AA27" s="313">
        <f>SUM(IF(Užs5!F66="BESIULIS-1mm",(Užs5!E66/1000)*Užs5!L66,0)+(IF(Užs5!G66="BESIULIS-1mm",(Užs5!E66/1000)*Užs5!L66,0)+(IF(Užs5!I66="BESIULIS-1mm",(Užs5!H66/1000)*Užs5!L66,0)+(IF(Užs5!J66="BESIULIS-1mm",(Užs5!H66/1000)*Užs5!L66,0)))))</f>
        <v>0</v>
      </c>
      <c r="AB27" s="313">
        <f>SUM(IF(Užs5!F66="BESIULIS-2mm",(Užs5!E66/1000)*Užs5!L66,0)+(IF(Užs5!G66="BESIULIS-2mm",(Užs5!E66/1000)*Užs5!L66,0)+(IF(Užs5!I66="BESIULIS-2mm",(Užs5!H66/1000)*Užs5!L66,0)+(IF(Užs5!J66="BESIULIS-2mm",(Užs5!H66/1000)*Užs5!L66,0)))))</f>
        <v>0</v>
      </c>
      <c r="AC27" s="93">
        <f>SUM(IF(Užs5!F66="KLIEN-PVC-04mm",(Užs5!E66/1000)*Užs5!L66,0)+(IF(Užs5!G66="KLIEN-PVC-04mm",(Užs5!E66/1000)*Užs5!L66,0)+(IF(Užs5!I66="KLIEN-PVC-04mm",(Užs5!H66/1000)*Užs5!L66,0)+(IF(Užs5!J66="KLIEN-PVC-04mm",(Užs5!H66/1000)*Užs5!L66,0)))))</f>
        <v>0</v>
      </c>
      <c r="AD27" s="93">
        <f>SUM(IF(Užs5!F66="KLIEN-PVC-06mm",(Užs5!E66/1000)*Užs5!L66,0)+(IF(Užs5!G66="KLIEN-PVC-06mm",(Užs5!E66/1000)*Užs5!L66,0)+(IF(Užs5!I66="KLIEN-PVC-06mm",(Užs5!H66/1000)*Užs5!L66,0)+(IF(Užs5!J66="KLIEN-PVC-06mm",(Užs5!H66/1000)*Užs5!L66,0)))))</f>
        <v>0</v>
      </c>
      <c r="AE27" s="93">
        <f>SUM(IF(Užs5!F66="KLIEN-PVC-08mm",(Užs5!E66/1000)*Užs5!L66,0)+(IF(Užs5!G66="KLIEN-PVC-08mm",(Užs5!E66/1000)*Užs5!L66,0)+(IF(Užs5!I66="KLIEN-PVC-08mm",(Užs5!H66/1000)*Užs5!L66,0)+(IF(Užs5!J66="KLIEN-PVC-08mm",(Užs5!H66/1000)*Užs5!L66,0)))))</f>
        <v>0</v>
      </c>
      <c r="AF27" s="93">
        <f>SUM(IF(Užs5!F66="KLIEN-PVC-1mm",(Užs5!E66/1000)*Užs5!L66,0)+(IF(Užs5!G66="KLIEN-PVC-1mm",(Užs5!E66/1000)*Užs5!L66,0)+(IF(Užs5!I66="KLIEN-PVC-1mm",(Užs5!H66/1000)*Užs5!L66,0)+(IF(Užs5!J66="KLIEN-PVC-1mm",(Užs5!H66/1000)*Užs5!L66,0)))))</f>
        <v>0</v>
      </c>
      <c r="AG27" s="93">
        <f>SUM(IF(Užs5!F66="KLIEN-PVC-2mm",(Užs5!E66/1000)*Užs5!L66,0)+(IF(Užs5!G66="KLIEN-PVC-2mm",(Užs5!E66/1000)*Užs5!L66,0)+(IF(Užs5!I66="KLIEN-PVC-2mm",(Užs5!H66/1000)*Užs5!L66,0)+(IF(Užs5!J66="KLIEN-PVC-2mm",(Užs5!H66/1000)*Užs5!L66,0)))))</f>
        <v>0</v>
      </c>
      <c r="AH27" s="93">
        <f>SUM(IF(Užs5!F66="KLIEN-PVC-42/2mm",(Užs5!E66/1000)*Užs5!L66,0)+(IF(Užs5!G66="KLIEN-PVC-42/2mm",(Užs5!E66/1000)*Užs5!L66,0)+(IF(Užs5!I66="KLIEN-PVC-42/2mm",(Užs5!H66/1000)*Užs5!L66,0)+(IF(Užs5!J66="KLIEN-PVC-42/2mm",(Užs5!H66/1000)*Užs5!L66,0)))))</f>
        <v>0</v>
      </c>
      <c r="AI27" s="315">
        <f>SUM(IF(Užs5!F66="KLIEN-BESIUL-08mm",(Užs5!E66/1000)*Užs5!L66,0)+(IF(Užs5!G66="KLIEN-BESIUL-08mm",(Užs5!E66/1000)*Užs5!L66,0)+(IF(Užs5!I66="KLIEN-BESIUL-08mm",(Užs5!H66/1000)*Užs5!L66,0)+(IF(Užs5!J66="KLIEN-BESIUL-08mm",(Užs5!H66/1000)*Užs5!L66,0)))))</f>
        <v>0</v>
      </c>
      <c r="AJ27" s="315">
        <f>SUM(IF(Užs5!F66="KLIEN-BESIUL-1mm",(Užs5!E66/1000)*Užs5!L66,0)+(IF(Užs5!G66="KLIEN-BESIUL-1mm",(Užs5!E66/1000)*Užs5!L66,0)+(IF(Užs5!I66="KLIEN-BESIUL-1mm",(Užs5!H66/1000)*Užs5!L66,0)+(IF(Užs5!J66="KLIEN-BESIUL-1mm",(Užs5!H66/1000)*Užs5!L66,0)))))</f>
        <v>0</v>
      </c>
      <c r="AK27" s="315">
        <f>SUM(IF(Užs5!F66="KLIEN-BESIUL-2mm",(Užs5!E66/1000)*Užs5!L66,0)+(IF(Užs5!G66="KLIEN-BESIUL-2mm",(Užs5!E66/1000)*Užs5!L66,0)+(IF(Užs5!I66="KLIEN-BESIUL-2mm",(Užs5!H66/1000)*Užs5!L66,0)+(IF(Užs5!J66="KLIEN-BESIUL-2mm",(Užs5!H66/1000)*Užs5!L66,0)))))</f>
        <v>0</v>
      </c>
      <c r="AL27" s="94">
        <f>SUM(IF(Užs5!F66="NE-PL-PVC-04mm",(Užs5!E66/1000)*Užs5!L66,0)+(IF(Užs5!G66="NE-PL-PVC-04mm",(Užs5!E66/1000)*Užs5!L66,0)+(IF(Užs5!I66="NE-PL-PVC-04mm",(Užs5!H66/1000)*Užs5!L66,0)+(IF(Užs5!J66="NE-PL-PVC-04mm",(Užs5!H66/1000)*Užs5!L66,0)))))</f>
        <v>0</v>
      </c>
      <c r="AM27" s="94">
        <f>SUM(IF(Užs5!F66="NE-PL-PVC-06mm",(Užs5!E66/1000)*Užs5!L66,0)+(IF(Užs5!G66="NE-PL-PVC-06mm",(Užs5!E66/1000)*Užs5!L66,0)+(IF(Užs5!I66="NE-PL-PVC-06mm",(Užs5!H66/1000)*Užs5!L66,0)+(IF(Užs5!J66="NE-PL-PVC-06mm",(Užs5!H66/1000)*Užs5!L66,0)))))</f>
        <v>0</v>
      </c>
      <c r="AN27" s="94">
        <f>SUM(IF(Užs5!F66="NE-PL-PVC-08mm",(Užs5!E66/1000)*Užs5!L66,0)+(IF(Užs5!G66="NE-PL-PVC-08mm",(Užs5!E66/1000)*Užs5!L66,0)+(IF(Užs5!I66="NE-PL-PVC-08mm",(Užs5!H66/1000)*Užs5!L66,0)+(IF(Užs5!J66="NE-PL-PVC-08mm",(Užs5!H66/1000)*Užs5!L66,0)))))</f>
        <v>0</v>
      </c>
      <c r="AO27" s="94">
        <f>SUM(IF(Užs5!F66="NE-PL-PVC-1mm",(Užs5!E66/1000)*Užs5!L66,0)+(IF(Užs5!G66="NE-PL-PVC-1mm",(Užs5!E66/1000)*Užs5!L66,0)+(IF(Užs5!I66="NE-PL-PVC-1mm",(Užs5!H66/1000)*Užs5!L66,0)+(IF(Užs5!J66="NE-PL-PVC-1mm",(Užs5!H66/1000)*Užs5!L66,0)))))</f>
        <v>0</v>
      </c>
      <c r="AP27" s="94">
        <f>SUM(IF(Užs5!F66="NE-PL-PVC-2mm",(Užs5!E66/1000)*Užs5!L66,0)+(IF(Užs5!G66="NE-PL-PVC-2mm",(Užs5!E66/1000)*Užs5!L66,0)+(IF(Užs5!I66="NE-PL-PVC-2mm",(Užs5!H66/1000)*Užs5!L66,0)+(IF(Užs5!J66="NE-PL-PVC-2mm",(Užs5!H66/1000)*Užs5!L66,0)))))</f>
        <v>0</v>
      </c>
      <c r="AQ27" s="94">
        <f>SUM(IF(Užs5!F66="NE-PL-PVC-42/2mm",(Užs5!E66/1000)*Užs5!L66,0)+(IF(Užs5!G66="NE-PL-PVC-42/2mm",(Užs5!E66/1000)*Užs5!L66,0)+(IF(Užs5!I66="NE-PL-PVC-42/2mm",(Užs5!H66/1000)*Užs5!L66,0)+(IF(Užs5!J66="NE-PL-PVC-42/2mm",(Užs5!H66/1000)*Užs5!L66,0)))))</f>
        <v>0</v>
      </c>
      <c r="AR27" s="79"/>
    </row>
    <row r="28" spans="1:44" ht="17.100000000000001" customHeight="1">
      <c r="A28" s="79"/>
      <c r="B28" s="233" t="s">
        <v>425</v>
      </c>
      <c r="C28" s="237" t="s">
        <v>425</v>
      </c>
      <c r="D28" s="79"/>
      <c r="E28" s="79"/>
      <c r="F28" s="79"/>
      <c r="G28" s="79"/>
      <c r="H28" s="79"/>
      <c r="I28" s="79"/>
      <c r="J28" s="79"/>
      <c r="K28" s="87">
        <v>27</v>
      </c>
      <c r="L28" s="88">
        <f>Užs5!L67</f>
        <v>0</v>
      </c>
      <c r="M28" s="89">
        <f>(Užs5!E67/1000)*(Užs5!H67/1000)*Užs5!L67</f>
        <v>0</v>
      </c>
      <c r="N28" s="90">
        <f>SUM(IF(Užs5!F67="MEL",(Užs5!E67/1000)*Užs5!L67,0)+(IF(Užs5!G67="MEL",(Užs5!E67/1000)*Užs5!L67,0)+(IF(Užs5!I67="MEL",(Užs5!H67/1000)*Užs5!L67,0)+(IF(Užs5!J67="MEL",(Užs5!H67/1000)*Užs5!L67,0)))))</f>
        <v>0</v>
      </c>
      <c r="O28" s="91">
        <f>SUM(IF(Užs5!F67="MEL-BALTAS",(Užs5!E67/1000)*Užs5!L67,0)+(IF(Užs5!G67="MEL-BALTAS",(Užs5!E67/1000)*Užs5!L67,0)+(IF(Užs5!I67="MEL-BALTAS",(Užs5!H67/1000)*Užs5!L67,0)+(IF(Užs5!J67="MEL-BALTAS",(Užs5!H67/1000)*Užs5!L67,0)))))</f>
        <v>0</v>
      </c>
      <c r="P28" s="91">
        <f>SUM(IF(Užs5!F67="MEL-PILKAS",(Užs5!E67/1000)*Užs5!L67,0)+(IF(Užs5!G67="MEL-PILKAS",(Užs5!E67/1000)*Užs5!L67,0)+(IF(Užs5!I67="MEL-PILKAS",(Užs5!H67/1000)*Užs5!L67,0)+(IF(Užs5!J67="MEL-PILKAS",(Užs5!H67/1000)*Užs5!L67,0)))))</f>
        <v>0</v>
      </c>
      <c r="Q28" s="91">
        <f>SUM(IF(Užs5!F67="MEL-KLIENTO",(Užs5!E67/1000)*Užs5!L67,0)+(IF(Užs5!G67="MEL-KLIENTO",(Užs5!E67/1000)*Užs5!L67,0)+(IF(Užs5!I67="MEL-KLIENTO",(Užs5!H67/1000)*Užs5!L67,0)+(IF(Užs5!J67="MEL-KLIENTO",(Užs5!H67/1000)*Užs5!L67,0)))))</f>
        <v>0</v>
      </c>
      <c r="R28" s="91">
        <f>SUM(IF(Užs5!F67="MEL-NE-PL",(Užs5!E67/1000)*Užs5!L67,0)+(IF(Užs5!G67="MEL-NE-PL",(Užs5!E67/1000)*Užs5!L67,0)+(IF(Užs5!I67="MEL-NE-PL",(Užs5!H67/1000)*Užs5!L67,0)+(IF(Užs5!J67="MEL-NE-PL",(Užs5!H67/1000)*Užs5!L67,0)))))</f>
        <v>0</v>
      </c>
      <c r="S28" s="91">
        <f>SUM(IF(Užs5!F67="MEL-40mm",(Užs5!E67/1000)*Užs5!L67,0)+(IF(Užs5!G67="MEL-40mm",(Užs5!E67/1000)*Užs5!L67,0)+(IF(Užs5!I67="MEL-40mm",(Užs5!H67/1000)*Užs5!L67,0)+(IF(Užs5!J67="MEL-40mm",(Užs5!H67/1000)*Užs5!L67,0)))))</f>
        <v>0</v>
      </c>
      <c r="T28" s="92">
        <f>SUM(IF(Užs5!F67="PVC-04mm",(Užs5!E67/1000)*Užs5!L67,0)+(IF(Užs5!G67="PVC-04mm",(Užs5!E67/1000)*Užs5!L67,0)+(IF(Užs5!I67="PVC-04mm",(Užs5!H67/1000)*Užs5!L67,0)+(IF(Užs5!J67="PVC-04mm",(Užs5!H67/1000)*Užs5!L67,0)))))</f>
        <v>0</v>
      </c>
      <c r="U28" s="92">
        <f>SUM(IF(Užs5!F67="PVC-06mm",(Užs5!E67/1000)*Užs5!L67,0)+(IF(Užs5!G67="PVC-06mm",(Užs5!E67/1000)*Užs5!L67,0)+(IF(Užs5!I67="PVC-06mm",(Užs5!H67/1000)*Užs5!L67,0)+(IF(Užs5!J67="PVC-06mm",(Užs5!H67/1000)*Užs5!L67,0)))))</f>
        <v>0</v>
      </c>
      <c r="V28" s="92">
        <f>SUM(IF(Užs5!F67="PVC-08mm",(Užs5!E67/1000)*Užs5!L67,0)+(IF(Užs5!G67="PVC-08mm",(Užs5!E67/1000)*Užs5!L67,0)+(IF(Užs5!I67="PVC-08mm",(Užs5!H67/1000)*Užs5!L67,0)+(IF(Užs5!J67="PVC-08mm",(Užs5!H67/1000)*Užs5!L67,0)))))</f>
        <v>0</v>
      </c>
      <c r="W28" s="92">
        <f>SUM(IF(Užs5!F67="PVC-1mm",(Užs5!E67/1000)*Užs5!L67,0)+(IF(Užs5!G67="PVC-1mm",(Užs5!E67/1000)*Užs5!L67,0)+(IF(Užs5!I67="PVC-1mm",(Užs5!H67/1000)*Užs5!L67,0)+(IF(Užs5!J67="PVC-1mm",(Užs5!H67/1000)*Užs5!L67,0)))))</f>
        <v>0</v>
      </c>
      <c r="X28" s="92">
        <f>SUM(IF(Užs5!F67="PVC-2mm",(Užs5!E67/1000)*Užs5!L67,0)+(IF(Užs5!G67="PVC-2mm",(Užs5!E67/1000)*Užs5!L67,0)+(IF(Užs5!I67="PVC-2mm",(Užs5!H67/1000)*Užs5!L67,0)+(IF(Užs5!J67="PVC-2mm",(Užs5!H67/1000)*Užs5!L67,0)))))</f>
        <v>0</v>
      </c>
      <c r="Y28" s="92">
        <f>SUM(IF(Užs5!F67="PVC-42/2mm",(Užs5!E67/1000)*Užs5!L67,0)+(IF(Užs5!G67="PVC-42/2mm",(Užs5!E67/1000)*Užs5!L67,0)+(IF(Užs5!I67="PVC-42/2mm",(Užs5!H67/1000)*Užs5!L67,0)+(IF(Užs5!J67="PVC-42/2mm",(Užs5!H67/1000)*Užs5!L67,0)))))</f>
        <v>0</v>
      </c>
      <c r="Z28" s="313">
        <f>SUM(IF(Užs5!F67="BESIULIS-08mm",(Užs5!E67/1000)*Užs5!L67,0)+(IF(Užs5!G67="BESIULIS-08mm",(Užs5!E67/1000)*Užs5!L67,0)+(IF(Užs5!I67="BESIULIS-08mm",(Užs5!H67/1000)*Užs5!L67,0)+(IF(Užs5!J67="BESIULIS-08mm",(Užs5!H67/1000)*Užs5!L67,0)))))</f>
        <v>0</v>
      </c>
      <c r="AA28" s="313">
        <f>SUM(IF(Užs5!F67="BESIULIS-1mm",(Užs5!E67/1000)*Užs5!L67,0)+(IF(Užs5!G67="BESIULIS-1mm",(Užs5!E67/1000)*Užs5!L67,0)+(IF(Užs5!I67="BESIULIS-1mm",(Užs5!H67/1000)*Užs5!L67,0)+(IF(Užs5!J67="BESIULIS-1mm",(Užs5!H67/1000)*Užs5!L67,0)))))</f>
        <v>0</v>
      </c>
      <c r="AB28" s="313">
        <f>SUM(IF(Užs5!F67="BESIULIS-2mm",(Užs5!E67/1000)*Užs5!L67,0)+(IF(Užs5!G67="BESIULIS-2mm",(Užs5!E67/1000)*Užs5!L67,0)+(IF(Užs5!I67="BESIULIS-2mm",(Užs5!H67/1000)*Užs5!L67,0)+(IF(Užs5!J67="BESIULIS-2mm",(Užs5!H67/1000)*Užs5!L67,0)))))</f>
        <v>0</v>
      </c>
      <c r="AC28" s="93">
        <f>SUM(IF(Užs5!F67="KLIEN-PVC-04mm",(Užs5!E67/1000)*Užs5!L67,0)+(IF(Užs5!G67="KLIEN-PVC-04mm",(Užs5!E67/1000)*Užs5!L67,0)+(IF(Užs5!I67="KLIEN-PVC-04mm",(Užs5!H67/1000)*Užs5!L67,0)+(IF(Užs5!J67="KLIEN-PVC-04mm",(Užs5!H67/1000)*Užs5!L67,0)))))</f>
        <v>0</v>
      </c>
      <c r="AD28" s="93">
        <f>SUM(IF(Užs5!F67="KLIEN-PVC-06mm",(Užs5!E67/1000)*Užs5!L67,0)+(IF(Užs5!G67="KLIEN-PVC-06mm",(Užs5!E67/1000)*Užs5!L67,0)+(IF(Užs5!I67="KLIEN-PVC-06mm",(Užs5!H67/1000)*Užs5!L67,0)+(IF(Užs5!J67="KLIEN-PVC-06mm",(Užs5!H67/1000)*Užs5!L67,0)))))</f>
        <v>0</v>
      </c>
      <c r="AE28" s="93">
        <f>SUM(IF(Užs5!F67="KLIEN-PVC-08mm",(Užs5!E67/1000)*Užs5!L67,0)+(IF(Užs5!G67="KLIEN-PVC-08mm",(Užs5!E67/1000)*Užs5!L67,0)+(IF(Užs5!I67="KLIEN-PVC-08mm",(Užs5!H67/1000)*Užs5!L67,0)+(IF(Užs5!J67="KLIEN-PVC-08mm",(Užs5!H67/1000)*Užs5!L67,0)))))</f>
        <v>0</v>
      </c>
      <c r="AF28" s="93">
        <f>SUM(IF(Užs5!F67="KLIEN-PVC-1mm",(Užs5!E67/1000)*Užs5!L67,0)+(IF(Užs5!G67="KLIEN-PVC-1mm",(Užs5!E67/1000)*Užs5!L67,0)+(IF(Užs5!I67="KLIEN-PVC-1mm",(Užs5!H67/1000)*Užs5!L67,0)+(IF(Užs5!J67="KLIEN-PVC-1mm",(Užs5!H67/1000)*Užs5!L67,0)))))</f>
        <v>0</v>
      </c>
      <c r="AG28" s="93">
        <f>SUM(IF(Užs5!F67="KLIEN-PVC-2mm",(Užs5!E67/1000)*Užs5!L67,0)+(IF(Užs5!G67="KLIEN-PVC-2mm",(Užs5!E67/1000)*Užs5!L67,0)+(IF(Užs5!I67="KLIEN-PVC-2mm",(Užs5!H67/1000)*Užs5!L67,0)+(IF(Užs5!J67="KLIEN-PVC-2mm",(Užs5!H67/1000)*Užs5!L67,0)))))</f>
        <v>0</v>
      </c>
      <c r="AH28" s="93">
        <f>SUM(IF(Užs5!F67="KLIEN-PVC-42/2mm",(Užs5!E67/1000)*Užs5!L67,0)+(IF(Užs5!G67="KLIEN-PVC-42/2mm",(Užs5!E67/1000)*Užs5!L67,0)+(IF(Užs5!I67="KLIEN-PVC-42/2mm",(Užs5!H67/1000)*Užs5!L67,0)+(IF(Užs5!J67="KLIEN-PVC-42/2mm",(Užs5!H67/1000)*Užs5!L67,0)))))</f>
        <v>0</v>
      </c>
      <c r="AI28" s="315">
        <f>SUM(IF(Užs5!F67="KLIEN-BESIUL-08mm",(Užs5!E67/1000)*Užs5!L67,0)+(IF(Užs5!G67="KLIEN-BESIUL-08mm",(Užs5!E67/1000)*Užs5!L67,0)+(IF(Užs5!I67="KLIEN-BESIUL-08mm",(Užs5!H67/1000)*Užs5!L67,0)+(IF(Užs5!J67="KLIEN-BESIUL-08mm",(Užs5!H67/1000)*Užs5!L67,0)))))</f>
        <v>0</v>
      </c>
      <c r="AJ28" s="315">
        <f>SUM(IF(Užs5!F67="KLIEN-BESIUL-1mm",(Užs5!E67/1000)*Užs5!L67,0)+(IF(Užs5!G67="KLIEN-BESIUL-1mm",(Užs5!E67/1000)*Užs5!L67,0)+(IF(Užs5!I67="KLIEN-BESIUL-1mm",(Užs5!H67/1000)*Užs5!L67,0)+(IF(Užs5!J67="KLIEN-BESIUL-1mm",(Užs5!H67/1000)*Užs5!L67,0)))))</f>
        <v>0</v>
      </c>
      <c r="AK28" s="315">
        <f>SUM(IF(Užs5!F67="KLIEN-BESIUL-2mm",(Užs5!E67/1000)*Užs5!L67,0)+(IF(Užs5!G67="KLIEN-BESIUL-2mm",(Užs5!E67/1000)*Užs5!L67,0)+(IF(Užs5!I67="KLIEN-BESIUL-2mm",(Užs5!H67/1000)*Užs5!L67,0)+(IF(Užs5!J67="KLIEN-BESIUL-2mm",(Užs5!H67/1000)*Užs5!L67,0)))))</f>
        <v>0</v>
      </c>
      <c r="AL28" s="94">
        <f>SUM(IF(Užs5!F67="NE-PL-PVC-04mm",(Užs5!E67/1000)*Užs5!L67,0)+(IF(Užs5!G67="NE-PL-PVC-04mm",(Užs5!E67/1000)*Užs5!L67,0)+(IF(Užs5!I67="NE-PL-PVC-04mm",(Užs5!H67/1000)*Užs5!L67,0)+(IF(Užs5!J67="NE-PL-PVC-04mm",(Užs5!H67/1000)*Užs5!L67,0)))))</f>
        <v>0</v>
      </c>
      <c r="AM28" s="94">
        <f>SUM(IF(Užs5!F67="NE-PL-PVC-06mm",(Užs5!E67/1000)*Užs5!L67,0)+(IF(Užs5!G67="NE-PL-PVC-06mm",(Užs5!E67/1000)*Užs5!L67,0)+(IF(Užs5!I67="NE-PL-PVC-06mm",(Užs5!H67/1000)*Užs5!L67,0)+(IF(Užs5!J67="NE-PL-PVC-06mm",(Užs5!H67/1000)*Užs5!L67,0)))))</f>
        <v>0</v>
      </c>
      <c r="AN28" s="94">
        <f>SUM(IF(Užs5!F67="NE-PL-PVC-08mm",(Užs5!E67/1000)*Užs5!L67,0)+(IF(Užs5!G67="NE-PL-PVC-08mm",(Užs5!E67/1000)*Užs5!L67,0)+(IF(Užs5!I67="NE-PL-PVC-08mm",(Užs5!H67/1000)*Užs5!L67,0)+(IF(Užs5!J67="NE-PL-PVC-08mm",(Užs5!H67/1000)*Užs5!L67,0)))))</f>
        <v>0</v>
      </c>
      <c r="AO28" s="94">
        <f>SUM(IF(Užs5!F67="NE-PL-PVC-1mm",(Užs5!E67/1000)*Užs5!L67,0)+(IF(Užs5!G67="NE-PL-PVC-1mm",(Užs5!E67/1000)*Užs5!L67,0)+(IF(Užs5!I67="NE-PL-PVC-1mm",(Užs5!H67/1000)*Užs5!L67,0)+(IF(Užs5!J67="NE-PL-PVC-1mm",(Užs5!H67/1000)*Užs5!L67,0)))))</f>
        <v>0</v>
      </c>
      <c r="AP28" s="94">
        <f>SUM(IF(Užs5!F67="NE-PL-PVC-2mm",(Užs5!E67/1000)*Užs5!L67,0)+(IF(Užs5!G67="NE-PL-PVC-2mm",(Užs5!E67/1000)*Užs5!L67,0)+(IF(Užs5!I67="NE-PL-PVC-2mm",(Užs5!H67/1000)*Užs5!L67,0)+(IF(Užs5!J67="NE-PL-PVC-2mm",(Užs5!H67/1000)*Užs5!L67,0)))))</f>
        <v>0</v>
      </c>
      <c r="AQ28" s="94">
        <f>SUM(IF(Užs5!F67="NE-PL-PVC-42/2mm",(Užs5!E67/1000)*Užs5!L67,0)+(IF(Užs5!G67="NE-PL-PVC-42/2mm",(Užs5!E67/1000)*Užs5!L67,0)+(IF(Užs5!I67="NE-PL-PVC-42/2mm",(Užs5!H67/1000)*Užs5!L67,0)+(IF(Užs5!J67="NE-PL-PVC-42/2mm",(Užs5!H67/1000)*Užs5!L67,0)))))</f>
        <v>0</v>
      </c>
      <c r="AR28" s="79"/>
    </row>
    <row r="29" spans="1:44" ht="16.8">
      <c r="A29" s="79"/>
      <c r="B29" s="233" t="s">
        <v>413</v>
      </c>
      <c r="C29" s="236" t="s">
        <v>438</v>
      </c>
      <c r="D29" s="79"/>
      <c r="E29" s="79"/>
      <c r="F29" s="79"/>
      <c r="G29" s="79"/>
      <c r="H29" s="79"/>
      <c r="I29" s="79"/>
      <c r="J29" s="79"/>
      <c r="K29" s="87">
        <v>28</v>
      </c>
      <c r="L29" s="88">
        <f>Užs5!L68</f>
        <v>0</v>
      </c>
      <c r="M29" s="89">
        <f>(Užs5!E68/1000)*(Užs5!H68/1000)*Užs5!L68</f>
        <v>0</v>
      </c>
      <c r="N29" s="90">
        <f>SUM(IF(Užs5!F68="MEL",(Užs5!E68/1000)*Užs5!L68,0)+(IF(Užs5!G68="MEL",(Užs5!E68/1000)*Užs5!L68,0)+(IF(Užs5!I68="MEL",(Užs5!H68/1000)*Užs5!L68,0)+(IF(Užs5!J68="MEL",(Užs5!H68/1000)*Užs5!L68,0)))))</f>
        <v>0</v>
      </c>
      <c r="O29" s="91">
        <f>SUM(IF(Užs5!F68="MEL-BALTAS",(Užs5!E68/1000)*Užs5!L68,0)+(IF(Užs5!G68="MEL-BALTAS",(Užs5!E68/1000)*Užs5!L68,0)+(IF(Užs5!I68="MEL-BALTAS",(Užs5!H68/1000)*Užs5!L68,0)+(IF(Užs5!J68="MEL-BALTAS",(Užs5!H68/1000)*Užs5!L68,0)))))</f>
        <v>0</v>
      </c>
      <c r="P29" s="91">
        <f>SUM(IF(Užs5!F68="MEL-PILKAS",(Užs5!E68/1000)*Užs5!L68,0)+(IF(Užs5!G68="MEL-PILKAS",(Užs5!E68/1000)*Užs5!L68,0)+(IF(Užs5!I68="MEL-PILKAS",(Užs5!H68/1000)*Užs5!L68,0)+(IF(Užs5!J68="MEL-PILKAS",(Užs5!H68/1000)*Užs5!L68,0)))))</f>
        <v>0</v>
      </c>
      <c r="Q29" s="91">
        <f>SUM(IF(Užs5!F68="MEL-KLIENTO",(Užs5!E68/1000)*Užs5!L68,0)+(IF(Užs5!G68="MEL-KLIENTO",(Užs5!E68/1000)*Užs5!L68,0)+(IF(Užs5!I68="MEL-KLIENTO",(Užs5!H68/1000)*Užs5!L68,0)+(IF(Užs5!J68="MEL-KLIENTO",(Užs5!H68/1000)*Užs5!L68,0)))))</f>
        <v>0</v>
      </c>
      <c r="R29" s="91">
        <f>SUM(IF(Užs5!F68="MEL-NE-PL",(Užs5!E68/1000)*Užs5!L68,0)+(IF(Užs5!G68="MEL-NE-PL",(Užs5!E68/1000)*Užs5!L68,0)+(IF(Užs5!I68="MEL-NE-PL",(Užs5!H68/1000)*Užs5!L68,0)+(IF(Užs5!J68="MEL-NE-PL",(Užs5!H68/1000)*Užs5!L68,0)))))</f>
        <v>0</v>
      </c>
      <c r="S29" s="91">
        <f>SUM(IF(Užs5!F68="MEL-40mm",(Užs5!E68/1000)*Užs5!L68,0)+(IF(Užs5!G68="MEL-40mm",(Užs5!E68/1000)*Užs5!L68,0)+(IF(Užs5!I68="MEL-40mm",(Užs5!H68/1000)*Užs5!L68,0)+(IF(Užs5!J68="MEL-40mm",(Užs5!H68/1000)*Užs5!L68,0)))))</f>
        <v>0</v>
      </c>
      <c r="T29" s="92">
        <f>SUM(IF(Užs5!F68="PVC-04mm",(Užs5!E68/1000)*Užs5!L68,0)+(IF(Užs5!G68="PVC-04mm",(Užs5!E68/1000)*Užs5!L68,0)+(IF(Užs5!I68="PVC-04mm",(Užs5!H68/1000)*Užs5!L68,0)+(IF(Užs5!J68="PVC-04mm",(Užs5!H68/1000)*Užs5!L68,0)))))</f>
        <v>0</v>
      </c>
      <c r="U29" s="92">
        <f>SUM(IF(Užs5!F68="PVC-06mm",(Užs5!E68/1000)*Užs5!L68,0)+(IF(Užs5!G68="PVC-06mm",(Užs5!E68/1000)*Užs5!L68,0)+(IF(Užs5!I68="PVC-06mm",(Užs5!H68/1000)*Užs5!L68,0)+(IF(Užs5!J68="PVC-06mm",(Užs5!H68/1000)*Užs5!L68,0)))))</f>
        <v>0</v>
      </c>
      <c r="V29" s="92">
        <f>SUM(IF(Užs5!F68="PVC-08mm",(Užs5!E68/1000)*Užs5!L68,0)+(IF(Užs5!G68="PVC-08mm",(Užs5!E68/1000)*Užs5!L68,0)+(IF(Užs5!I68="PVC-08mm",(Užs5!H68/1000)*Užs5!L68,0)+(IF(Užs5!J68="PVC-08mm",(Užs5!H68/1000)*Užs5!L68,0)))))</f>
        <v>0</v>
      </c>
      <c r="W29" s="92">
        <f>SUM(IF(Užs5!F68="PVC-1mm",(Užs5!E68/1000)*Užs5!L68,0)+(IF(Užs5!G68="PVC-1mm",(Užs5!E68/1000)*Užs5!L68,0)+(IF(Užs5!I68="PVC-1mm",(Užs5!H68/1000)*Užs5!L68,0)+(IF(Užs5!J68="PVC-1mm",(Užs5!H68/1000)*Užs5!L68,0)))))</f>
        <v>0</v>
      </c>
      <c r="X29" s="92">
        <f>SUM(IF(Užs5!F68="PVC-2mm",(Užs5!E68/1000)*Užs5!L68,0)+(IF(Užs5!G68="PVC-2mm",(Užs5!E68/1000)*Užs5!L68,0)+(IF(Užs5!I68="PVC-2mm",(Užs5!H68/1000)*Užs5!L68,0)+(IF(Užs5!J68="PVC-2mm",(Užs5!H68/1000)*Užs5!L68,0)))))</f>
        <v>0</v>
      </c>
      <c r="Y29" s="92">
        <f>SUM(IF(Užs5!F68="PVC-42/2mm",(Užs5!E68/1000)*Užs5!L68,0)+(IF(Užs5!G68="PVC-42/2mm",(Užs5!E68/1000)*Užs5!L68,0)+(IF(Užs5!I68="PVC-42/2mm",(Užs5!H68/1000)*Užs5!L68,0)+(IF(Užs5!J68="PVC-42/2mm",(Užs5!H68/1000)*Užs5!L68,0)))))</f>
        <v>0</v>
      </c>
      <c r="Z29" s="313">
        <f>SUM(IF(Užs5!F68="BESIULIS-08mm",(Užs5!E68/1000)*Užs5!L68,0)+(IF(Užs5!G68="BESIULIS-08mm",(Užs5!E68/1000)*Užs5!L68,0)+(IF(Užs5!I68="BESIULIS-08mm",(Užs5!H68/1000)*Užs5!L68,0)+(IF(Užs5!J68="BESIULIS-08mm",(Užs5!H68/1000)*Užs5!L68,0)))))</f>
        <v>0</v>
      </c>
      <c r="AA29" s="313">
        <f>SUM(IF(Užs5!F68="BESIULIS-1mm",(Užs5!E68/1000)*Užs5!L68,0)+(IF(Užs5!G68="BESIULIS-1mm",(Užs5!E68/1000)*Užs5!L68,0)+(IF(Užs5!I68="BESIULIS-1mm",(Užs5!H68/1000)*Užs5!L68,0)+(IF(Užs5!J68="BESIULIS-1mm",(Užs5!H68/1000)*Užs5!L68,0)))))</f>
        <v>0</v>
      </c>
      <c r="AB29" s="313">
        <f>SUM(IF(Užs5!F68="BESIULIS-2mm",(Užs5!E68/1000)*Užs5!L68,0)+(IF(Užs5!G68="BESIULIS-2mm",(Užs5!E68/1000)*Užs5!L68,0)+(IF(Užs5!I68="BESIULIS-2mm",(Užs5!H68/1000)*Užs5!L68,0)+(IF(Užs5!J68="BESIULIS-2mm",(Užs5!H68/1000)*Užs5!L68,0)))))</f>
        <v>0</v>
      </c>
      <c r="AC29" s="93">
        <f>SUM(IF(Užs5!F68="KLIEN-PVC-04mm",(Užs5!E68/1000)*Užs5!L68,0)+(IF(Užs5!G68="KLIEN-PVC-04mm",(Užs5!E68/1000)*Užs5!L68,0)+(IF(Užs5!I68="KLIEN-PVC-04mm",(Užs5!H68/1000)*Užs5!L68,0)+(IF(Užs5!J68="KLIEN-PVC-04mm",(Užs5!H68/1000)*Užs5!L68,0)))))</f>
        <v>0</v>
      </c>
      <c r="AD29" s="93">
        <f>SUM(IF(Užs5!F68="KLIEN-PVC-06mm",(Užs5!E68/1000)*Užs5!L68,0)+(IF(Užs5!G68="KLIEN-PVC-06mm",(Užs5!E68/1000)*Užs5!L68,0)+(IF(Užs5!I68="KLIEN-PVC-06mm",(Užs5!H68/1000)*Užs5!L68,0)+(IF(Užs5!J68="KLIEN-PVC-06mm",(Užs5!H68/1000)*Užs5!L68,0)))))</f>
        <v>0</v>
      </c>
      <c r="AE29" s="93">
        <f>SUM(IF(Užs5!F68="KLIEN-PVC-08mm",(Užs5!E68/1000)*Užs5!L68,0)+(IF(Užs5!G68="KLIEN-PVC-08mm",(Užs5!E68/1000)*Užs5!L68,0)+(IF(Užs5!I68="KLIEN-PVC-08mm",(Užs5!H68/1000)*Užs5!L68,0)+(IF(Užs5!J68="KLIEN-PVC-08mm",(Užs5!H68/1000)*Užs5!L68,0)))))</f>
        <v>0</v>
      </c>
      <c r="AF29" s="93">
        <f>SUM(IF(Užs5!F68="KLIEN-PVC-1mm",(Užs5!E68/1000)*Užs5!L68,0)+(IF(Užs5!G68="KLIEN-PVC-1mm",(Užs5!E68/1000)*Užs5!L68,0)+(IF(Užs5!I68="KLIEN-PVC-1mm",(Užs5!H68/1000)*Užs5!L68,0)+(IF(Užs5!J68="KLIEN-PVC-1mm",(Užs5!H68/1000)*Užs5!L68,0)))))</f>
        <v>0</v>
      </c>
      <c r="AG29" s="93">
        <f>SUM(IF(Užs5!F68="KLIEN-PVC-2mm",(Užs5!E68/1000)*Užs5!L68,0)+(IF(Užs5!G68="KLIEN-PVC-2mm",(Užs5!E68/1000)*Užs5!L68,0)+(IF(Užs5!I68="KLIEN-PVC-2mm",(Užs5!H68/1000)*Užs5!L68,0)+(IF(Užs5!J68="KLIEN-PVC-2mm",(Užs5!H68/1000)*Užs5!L68,0)))))</f>
        <v>0</v>
      </c>
      <c r="AH29" s="93">
        <f>SUM(IF(Užs5!F68="KLIEN-PVC-42/2mm",(Užs5!E68/1000)*Užs5!L68,0)+(IF(Užs5!G68="KLIEN-PVC-42/2mm",(Užs5!E68/1000)*Užs5!L68,0)+(IF(Užs5!I68="KLIEN-PVC-42/2mm",(Užs5!H68/1000)*Užs5!L68,0)+(IF(Užs5!J68="KLIEN-PVC-42/2mm",(Užs5!H68/1000)*Užs5!L68,0)))))</f>
        <v>0</v>
      </c>
      <c r="AI29" s="315">
        <f>SUM(IF(Užs5!F68="KLIEN-BESIUL-08mm",(Užs5!E68/1000)*Užs5!L68,0)+(IF(Užs5!G68="KLIEN-BESIUL-08mm",(Užs5!E68/1000)*Užs5!L68,0)+(IF(Užs5!I68="KLIEN-BESIUL-08mm",(Užs5!H68/1000)*Užs5!L68,0)+(IF(Užs5!J68="KLIEN-BESIUL-08mm",(Užs5!H68/1000)*Užs5!L68,0)))))</f>
        <v>0</v>
      </c>
      <c r="AJ29" s="315">
        <f>SUM(IF(Užs5!F68="KLIEN-BESIUL-1mm",(Užs5!E68/1000)*Užs5!L68,0)+(IF(Užs5!G68="KLIEN-BESIUL-1mm",(Užs5!E68/1000)*Užs5!L68,0)+(IF(Užs5!I68="KLIEN-BESIUL-1mm",(Užs5!H68/1000)*Užs5!L68,0)+(IF(Užs5!J68="KLIEN-BESIUL-1mm",(Užs5!H68/1000)*Užs5!L68,0)))))</f>
        <v>0</v>
      </c>
      <c r="AK29" s="315">
        <f>SUM(IF(Užs5!F68="KLIEN-BESIUL-2mm",(Užs5!E68/1000)*Užs5!L68,0)+(IF(Užs5!G68="KLIEN-BESIUL-2mm",(Užs5!E68/1000)*Užs5!L68,0)+(IF(Užs5!I68="KLIEN-BESIUL-2mm",(Užs5!H68/1000)*Užs5!L68,0)+(IF(Užs5!J68="KLIEN-BESIUL-2mm",(Užs5!H68/1000)*Užs5!L68,0)))))</f>
        <v>0</v>
      </c>
      <c r="AL29" s="94">
        <f>SUM(IF(Užs5!F68="NE-PL-PVC-04mm",(Užs5!E68/1000)*Užs5!L68,0)+(IF(Užs5!G68="NE-PL-PVC-04mm",(Užs5!E68/1000)*Užs5!L68,0)+(IF(Užs5!I68="NE-PL-PVC-04mm",(Užs5!H68/1000)*Užs5!L68,0)+(IF(Užs5!J68="NE-PL-PVC-04mm",(Užs5!H68/1000)*Užs5!L68,0)))))</f>
        <v>0</v>
      </c>
      <c r="AM29" s="94">
        <f>SUM(IF(Užs5!F68="NE-PL-PVC-06mm",(Užs5!E68/1000)*Užs5!L68,0)+(IF(Užs5!G68="NE-PL-PVC-06mm",(Užs5!E68/1000)*Užs5!L68,0)+(IF(Užs5!I68="NE-PL-PVC-06mm",(Užs5!H68/1000)*Užs5!L68,0)+(IF(Užs5!J68="NE-PL-PVC-06mm",(Užs5!H68/1000)*Užs5!L68,0)))))</f>
        <v>0</v>
      </c>
      <c r="AN29" s="94">
        <f>SUM(IF(Užs5!F68="NE-PL-PVC-08mm",(Užs5!E68/1000)*Užs5!L68,0)+(IF(Užs5!G68="NE-PL-PVC-08mm",(Užs5!E68/1000)*Užs5!L68,0)+(IF(Užs5!I68="NE-PL-PVC-08mm",(Užs5!H68/1000)*Užs5!L68,0)+(IF(Užs5!J68="NE-PL-PVC-08mm",(Užs5!H68/1000)*Užs5!L68,0)))))</f>
        <v>0</v>
      </c>
      <c r="AO29" s="94">
        <f>SUM(IF(Užs5!F68="NE-PL-PVC-1mm",(Užs5!E68/1000)*Užs5!L68,0)+(IF(Užs5!G68="NE-PL-PVC-1mm",(Užs5!E68/1000)*Užs5!L68,0)+(IF(Užs5!I68="NE-PL-PVC-1mm",(Užs5!H68/1000)*Užs5!L68,0)+(IF(Užs5!J68="NE-PL-PVC-1mm",(Užs5!H68/1000)*Užs5!L68,0)))))</f>
        <v>0</v>
      </c>
      <c r="AP29" s="94">
        <f>SUM(IF(Užs5!F68="NE-PL-PVC-2mm",(Užs5!E68/1000)*Užs5!L68,0)+(IF(Užs5!G68="NE-PL-PVC-2mm",(Užs5!E68/1000)*Užs5!L68,0)+(IF(Užs5!I68="NE-PL-PVC-2mm",(Užs5!H68/1000)*Užs5!L68,0)+(IF(Užs5!J68="NE-PL-PVC-2mm",(Užs5!H68/1000)*Užs5!L68,0)))))</f>
        <v>0</v>
      </c>
      <c r="AQ29" s="94">
        <f>SUM(IF(Užs5!F68="NE-PL-PVC-42/2mm",(Užs5!E68/1000)*Užs5!L68,0)+(IF(Užs5!G68="NE-PL-PVC-42/2mm",(Užs5!E68/1000)*Užs5!L68,0)+(IF(Užs5!I68="NE-PL-PVC-42/2mm",(Užs5!H68/1000)*Užs5!L68,0)+(IF(Užs5!J68="NE-PL-PVC-42/2mm",(Užs5!H68/1000)*Užs5!L68,0)))))</f>
        <v>0</v>
      </c>
      <c r="AR29" s="79"/>
    </row>
    <row r="30" spans="1:44" ht="16.8">
      <c r="A30" s="79"/>
      <c r="B30" s="233" t="s">
        <v>414</v>
      </c>
      <c r="C30" s="236" t="s">
        <v>439</v>
      </c>
      <c r="D30" s="79"/>
      <c r="E30" s="79"/>
      <c r="F30" s="79"/>
      <c r="G30" s="79"/>
      <c r="H30" s="79"/>
      <c r="I30" s="79"/>
      <c r="J30" s="79"/>
      <c r="K30" s="87">
        <v>29</v>
      </c>
      <c r="L30" s="88">
        <f>Užs5!L69</f>
        <v>0</v>
      </c>
      <c r="M30" s="89">
        <f>(Užs5!E69/1000)*(Užs5!H69/1000)*Užs5!L69</f>
        <v>0</v>
      </c>
      <c r="N30" s="90">
        <f>SUM(IF(Užs5!F69="MEL",(Užs5!E69/1000)*Užs5!L69,0)+(IF(Užs5!G69="MEL",(Užs5!E69/1000)*Užs5!L69,0)+(IF(Užs5!I69="MEL",(Užs5!H69/1000)*Užs5!L69,0)+(IF(Užs5!J69="MEL",(Užs5!H69/1000)*Užs5!L69,0)))))</f>
        <v>0</v>
      </c>
      <c r="O30" s="91">
        <f>SUM(IF(Užs5!F69="MEL-BALTAS",(Užs5!E69/1000)*Užs5!L69,0)+(IF(Užs5!G69="MEL-BALTAS",(Užs5!E69/1000)*Užs5!L69,0)+(IF(Užs5!I69="MEL-BALTAS",(Užs5!H69/1000)*Užs5!L69,0)+(IF(Užs5!J69="MEL-BALTAS",(Užs5!H69/1000)*Užs5!L69,0)))))</f>
        <v>0</v>
      </c>
      <c r="P30" s="91">
        <f>SUM(IF(Užs5!F69="MEL-PILKAS",(Užs5!E69/1000)*Užs5!L69,0)+(IF(Užs5!G69="MEL-PILKAS",(Užs5!E69/1000)*Užs5!L69,0)+(IF(Užs5!I69="MEL-PILKAS",(Užs5!H69/1000)*Užs5!L69,0)+(IF(Užs5!J69="MEL-PILKAS",(Užs5!H69/1000)*Užs5!L69,0)))))</f>
        <v>0</v>
      </c>
      <c r="Q30" s="91">
        <f>SUM(IF(Užs5!F69="MEL-KLIENTO",(Užs5!E69/1000)*Užs5!L69,0)+(IF(Užs5!G69="MEL-KLIENTO",(Užs5!E69/1000)*Užs5!L69,0)+(IF(Užs5!I69="MEL-KLIENTO",(Užs5!H69/1000)*Užs5!L69,0)+(IF(Užs5!J69="MEL-KLIENTO",(Užs5!H69/1000)*Užs5!L69,0)))))</f>
        <v>0</v>
      </c>
      <c r="R30" s="91">
        <f>SUM(IF(Užs5!F69="MEL-NE-PL",(Užs5!E69/1000)*Užs5!L69,0)+(IF(Užs5!G69="MEL-NE-PL",(Užs5!E69/1000)*Užs5!L69,0)+(IF(Užs5!I69="MEL-NE-PL",(Užs5!H69/1000)*Užs5!L69,0)+(IF(Užs5!J69="MEL-NE-PL",(Užs5!H69/1000)*Užs5!L69,0)))))</f>
        <v>0</v>
      </c>
      <c r="S30" s="91">
        <f>SUM(IF(Užs5!F69="MEL-40mm",(Užs5!E69/1000)*Užs5!L69,0)+(IF(Užs5!G69="MEL-40mm",(Užs5!E69/1000)*Užs5!L69,0)+(IF(Užs5!I69="MEL-40mm",(Užs5!H69/1000)*Užs5!L69,0)+(IF(Užs5!J69="MEL-40mm",(Užs5!H69/1000)*Užs5!L69,0)))))</f>
        <v>0</v>
      </c>
      <c r="T30" s="92">
        <f>SUM(IF(Užs5!F69="PVC-04mm",(Užs5!E69/1000)*Užs5!L69,0)+(IF(Užs5!G69="PVC-04mm",(Užs5!E69/1000)*Užs5!L69,0)+(IF(Užs5!I69="PVC-04mm",(Užs5!H69/1000)*Užs5!L69,0)+(IF(Užs5!J69="PVC-04mm",(Užs5!H69/1000)*Užs5!L69,0)))))</f>
        <v>0</v>
      </c>
      <c r="U30" s="92">
        <f>SUM(IF(Užs5!F69="PVC-06mm",(Užs5!E69/1000)*Užs5!L69,0)+(IF(Užs5!G69="PVC-06mm",(Užs5!E69/1000)*Užs5!L69,0)+(IF(Užs5!I69="PVC-06mm",(Užs5!H69/1000)*Užs5!L69,0)+(IF(Užs5!J69="PVC-06mm",(Užs5!H69/1000)*Užs5!L69,0)))))</f>
        <v>0</v>
      </c>
      <c r="V30" s="92">
        <f>SUM(IF(Užs5!F69="PVC-08mm",(Užs5!E69/1000)*Užs5!L69,0)+(IF(Užs5!G69="PVC-08mm",(Užs5!E69/1000)*Užs5!L69,0)+(IF(Užs5!I69="PVC-08mm",(Užs5!H69/1000)*Užs5!L69,0)+(IF(Užs5!J69="PVC-08mm",(Užs5!H69/1000)*Užs5!L69,0)))))</f>
        <v>0</v>
      </c>
      <c r="W30" s="92">
        <f>SUM(IF(Užs5!F69="PVC-1mm",(Užs5!E69/1000)*Užs5!L69,0)+(IF(Užs5!G69="PVC-1mm",(Užs5!E69/1000)*Užs5!L69,0)+(IF(Užs5!I69="PVC-1mm",(Užs5!H69/1000)*Užs5!L69,0)+(IF(Užs5!J69="PVC-1mm",(Užs5!H69/1000)*Užs5!L69,0)))))</f>
        <v>0</v>
      </c>
      <c r="X30" s="92">
        <f>SUM(IF(Užs5!F69="PVC-2mm",(Užs5!E69/1000)*Užs5!L69,0)+(IF(Užs5!G69="PVC-2mm",(Užs5!E69/1000)*Užs5!L69,0)+(IF(Užs5!I69="PVC-2mm",(Užs5!H69/1000)*Užs5!L69,0)+(IF(Užs5!J69="PVC-2mm",(Užs5!H69/1000)*Užs5!L69,0)))))</f>
        <v>0</v>
      </c>
      <c r="Y30" s="92">
        <f>SUM(IF(Užs5!F69="PVC-42/2mm",(Užs5!E69/1000)*Užs5!L69,0)+(IF(Užs5!G69="PVC-42/2mm",(Užs5!E69/1000)*Užs5!L69,0)+(IF(Užs5!I69="PVC-42/2mm",(Užs5!H69/1000)*Užs5!L69,0)+(IF(Užs5!J69="PVC-42/2mm",(Užs5!H69/1000)*Užs5!L69,0)))))</f>
        <v>0</v>
      </c>
      <c r="Z30" s="313">
        <f>SUM(IF(Užs5!F69="BESIULIS-08mm",(Užs5!E69/1000)*Užs5!L69,0)+(IF(Užs5!G69="BESIULIS-08mm",(Užs5!E69/1000)*Užs5!L69,0)+(IF(Užs5!I69="BESIULIS-08mm",(Užs5!H69/1000)*Užs5!L69,0)+(IF(Užs5!J69="BESIULIS-08mm",(Užs5!H69/1000)*Užs5!L69,0)))))</f>
        <v>0</v>
      </c>
      <c r="AA30" s="313">
        <f>SUM(IF(Užs5!F69="BESIULIS-1mm",(Užs5!E69/1000)*Užs5!L69,0)+(IF(Užs5!G69="BESIULIS-1mm",(Užs5!E69/1000)*Užs5!L69,0)+(IF(Užs5!I69="BESIULIS-1mm",(Užs5!H69/1000)*Užs5!L69,0)+(IF(Užs5!J69="BESIULIS-1mm",(Užs5!H69/1000)*Užs5!L69,0)))))</f>
        <v>0</v>
      </c>
      <c r="AB30" s="313">
        <f>SUM(IF(Užs5!F69="BESIULIS-2mm",(Užs5!E69/1000)*Užs5!L69,0)+(IF(Užs5!G69="BESIULIS-2mm",(Užs5!E69/1000)*Užs5!L69,0)+(IF(Užs5!I69="BESIULIS-2mm",(Užs5!H69/1000)*Užs5!L69,0)+(IF(Užs5!J69="BESIULIS-2mm",(Užs5!H69/1000)*Užs5!L69,0)))))</f>
        <v>0</v>
      </c>
      <c r="AC30" s="93">
        <f>SUM(IF(Užs5!F69="KLIEN-PVC-04mm",(Užs5!E69/1000)*Užs5!L69,0)+(IF(Užs5!G69="KLIEN-PVC-04mm",(Užs5!E69/1000)*Užs5!L69,0)+(IF(Užs5!I69="KLIEN-PVC-04mm",(Užs5!H69/1000)*Užs5!L69,0)+(IF(Užs5!J69="KLIEN-PVC-04mm",(Užs5!H69/1000)*Užs5!L69,0)))))</f>
        <v>0</v>
      </c>
      <c r="AD30" s="93">
        <f>SUM(IF(Užs5!F69="KLIEN-PVC-06mm",(Užs5!E69/1000)*Užs5!L69,0)+(IF(Užs5!G69="KLIEN-PVC-06mm",(Užs5!E69/1000)*Užs5!L69,0)+(IF(Užs5!I69="KLIEN-PVC-06mm",(Užs5!H69/1000)*Užs5!L69,0)+(IF(Užs5!J69="KLIEN-PVC-06mm",(Užs5!H69/1000)*Užs5!L69,0)))))</f>
        <v>0</v>
      </c>
      <c r="AE30" s="93">
        <f>SUM(IF(Užs5!F69="KLIEN-PVC-08mm",(Užs5!E69/1000)*Užs5!L69,0)+(IF(Užs5!G69="KLIEN-PVC-08mm",(Užs5!E69/1000)*Užs5!L69,0)+(IF(Užs5!I69="KLIEN-PVC-08mm",(Užs5!H69/1000)*Užs5!L69,0)+(IF(Užs5!J69="KLIEN-PVC-08mm",(Užs5!H69/1000)*Užs5!L69,0)))))</f>
        <v>0</v>
      </c>
      <c r="AF30" s="93">
        <f>SUM(IF(Užs5!F69="KLIEN-PVC-1mm",(Užs5!E69/1000)*Užs5!L69,0)+(IF(Užs5!G69="KLIEN-PVC-1mm",(Užs5!E69/1000)*Užs5!L69,0)+(IF(Užs5!I69="KLIEN-PVC-1mm",(Užs5!H69/1000)*Užs5!L69,0)+(IF(Užs5!J69="KLIEN-PVC-1mm",(Užs5!H69/1000)*Užs5!L69,0)))))</f>
        <v>0</v>
      </c>
      <c r="AG30" s="93">
        <f>SUM(IF(Užs5!F69="KLIEN-PVC-2mm",(Užs5!E69/1000)*Užs5!L69,0)+(IF(Užs5!G69="KLIEN-PVC-2mm",(Užs5!E69/1000)*Užs5!L69,0)+(IF(Užs5!I69="KLIEN-PVC-2mm",(Užs5!H69/1000)*Užs5!L69,0)+(IF(Užs5!J69="KLIEN-PVC-2mm",(Užs5!H69/1000)*Užs5!L69,0)))))</f>
        <v>0</v>
      </c>
      <c r="AH30" s="93">
        <f>SUM(IF(Užs5!F69="KLIEN-PVC-42/2mm",(Užs5!E69/1000)*Užs5!L69,0)+(IF(Užs5!G69="KLIEN-PVC-42/2mm",(Užs5!E69/1000)*Užs5!L69,0)+(IF(Užs5!I69="KLIEN-PVC-42/2mm",(Užs5!H69/1000)*Užs5!L69,0)+(IF(Užs5!J69="KLIEN-PVC-42/2mm",(Užs5!H69/1000)*Užs5!L69,0)))))</f>
        <v>0</v>
      </c>
      <c r="AI30" s="315">
        <f>SUM(IF(Užs5!F69="KLIEN-BESIUL-08mm",(Užs5!E69/1000)*Užs5!L69,0)+(IF(Užs5!G69="KLIEN-BESIUL-08mm",(Užs5!E69/1000)*Užs5!L69,0)+(IF(Užs5!I69="KLIEN-BESIUL-08mm",(Užs5!H69/1000)*Užs5!L69,0)+(IF(Užs5!J69="KLIEN-BESIUL-08mm",(Užs5!H69/1000)*Užs5!L69,0)))))</f>
        <v>0</v>
      </c>
      <c r="AJ30" s="315">
        <f>SUM(IF(Užs5!F69="KLIEN-BESIUL-1mm",(Užs5!E69/1000)*Užs5!L69,0)+(IF(Užs5!G69="KLIEN-BESIUL-1mm",(Užs5!E69/1000)*Užs5!L69,0)+(IF(Užs5!I69="KLIEN-BESIUL-1mm",(Užs5!H69/1000)*Užs5!L69,0)+(IF(Užs5!J69="KLIEN-BESIUL-1mm",(Užs5!H69/1000)*Užs5!L69,0)))))</f>
        <v>0</v>
      </c>
      <c r="AK30" s="315">
        <f>SUM(IF(Užs5!F69="KLIEN-BESIUL-2mm",(Užs5!E69/1000)*Užs5!L69,0)+(IF(Užs5!G69="KLIEN-BESIUL-2mm",(Užs5!E69/1000)*Užs5!L69,0)+(IF(Užs5!I69="KLIEN-BESIUL-2mm",(Užs5!H69/1000)*Užs5!L69,0)+(IF(Užs5!J69="KLIEN-BESIUL-2mm",(Užs5!H69/1000)*Užs5!L69,0)))))</f>
        <v>0</v>
      </c>
      <c r="AL30" s="94">
        <f>SUM(IF(Užs5!F69="NE-PL-PVC-04mm",(Užs5!E69/1000)*Užs5!L69,0)+(IF(Užs5!G69="NE-PL-PVC-04mm",(Užs5!E69/1000)*Užs5!L69,0)+(IF(Užs5!I69="NE-PL-PVC-04mm",(Užs5!H69/1000)*Užs5!L69,0)+(IF(Užs5!J69="NE-PL-PVC-04mm",(Užs5!H69/1000)*Užs5!L69,0)))))</f>
        <v>0</v>
      </c>
      <c r="AM30" s="94">
        <f>SUM(IF(Užs5!F69="NE-PL-PVC-06mm",(Užs5!E69/1000)*Užs5!L69,0)+(IF(Užs5!G69="NE-PL-PVC-06mm",(Užs5!E69/1000)*Užs5!L69,0)+(IF(Užs5!I69="NE-PL-PVC-06mm",(Užs5!H69/1000)*Užs5!L69,0)+(IF(Užs5!J69="NE-PL-PVC-06mm",(Užs5!H69/1000)*Užs5!L69,0)))))</f>
        <v>0</v>
      </c>
      <c r="AN30" s="94">
        <f>SUM(IF(Užs5!F69="NE-PL-PVC-08mm",(Užs5!E69/1000)*Užs5!L69,0)+(IF(Užs5!G69="NE-PL-PVC-08mm",(Užs5!E69/1000)*Užs5!L69,0)+(IF(Užs5!I69="NE-PL-PVC-08mm",(Užs5!H69/1000)*Užs5!L69,0)+(IF(Užs5!J69="NE-PL-PVC-08mm",(Užs5!H69/1000)*Užs5!L69,0)))))</f>
        <v>0</v>
      </c>
      <c r="AO30" s="94">
        <f>SUM(IF(Užs5!F69="NE-PL-PVC-1mm",(Užs5!E69/1000)*Užs5!L69,0)+(IF(Užs5!G69="NE-PL-PVC-1mm",(Užs5!E69/1000)*Užs5!L69,0)+(IF(Užs5!I69="NE-PL-PVC-1mm",(Užs5!H69/1000)*Užs5!L69,0)+(IF(Užs5!J69="NE-PL-PVC-1mm",(Užs5!H69/1000)*Užs5!L69,0)))))</f>
        <v>0</v>
      </c>
      <c r="AP30" s="94">
        <f>SUM(IF(Užs5!F69="NE-PL-PVC-2mm",(Užs5!E69/1000)*Užs5!L69,0)+(IF(Užs5!G69="NE-PL-PVC-2mm",(Užs5!E69/1000)*Užs5!L69,0)+(IF(Užs5!I69="NE-PL-PVC-2mm",(Užs5!H69/1000)*Užs5!L69,0)+(IF(Užs5!J69="NE-PL-PVC-2mm",(Užs5!H69/1000)*Užs5!L69,0)))))</f>
        <v>0</v>
      </c>
      <c r="AQ30" s="94">
        <f>SUM(IF(Užs5!F69="NE-PL-PVC-42/2mm",(Užs5!E69/1000)*Užs5!L69,0)+(IF(Užs5!G69="NE-PL-PVC-42/2mm",(Užs5!E69/1000)*Užs5!L69,0)+(IF(Užs5!I69="NE-PL-PVC-42/2mm",(Užs5!H69/1000)*Užs5!L69,0)+(IF(Užs5!J69="NE-PL-PVC-42/2mm",(Užs5!H69/1000)*Užs5!L69,0)))))</f>
        <v>0</v>
      </c>
      <c r="AR30" s="79"/>
    </row>
    <row r="31" spans="1:44" ht="16.8">
      <c r="A31" s="79"/>
      <c r="B31" s="233" t="s">
        <v>415</v>
      </c>
      <c r="C31" s="236" t="s">
        <v>440</v>
      </c>
      <c r="D31" s="79"/>
      <c r="E31" s="79"/>
      <c r="F31" s="79"/>
      <c r="G31" s="79"/>
      <c r="H31" s="79"/>
      <c r="I31" s="79"/>
      <c r="J31" s="79"/>
      <c r="K31" s="87">
        <v>30</v>
      </c>
      <c r="L31" s="88">
        <f>Užs5!L70</f>
        <v>0</v>
      </c>
      <c r="M31" s="89">
        <f>(Užs5!E70/1000)*(Užs5!H70/1000)*Užs5!L70</f>
        <v>0</v>
      </c>
      <c r="N31" s="90">
        <f>SUM(IF(Užs5!F70="MEL",(Užs5!E70/1000)*Užs5!L70,0)+(IF(Užs5!G70="MEL",(Užs5!E70/1000)*Užs5!L70,0)+(IF(Užs5!I70="MEL",(Užs5!H70/1000)*Užs5!L70,0)+(IF(Užs5!J70="MEL",(Užs5!H70/1000)*Užs5!L70,0)))))</f>
        <v>0</v>
      </c>
      <c r="O31" s="91">
        <f>SUM(IF(Užs5!F70="MEL-BALTAS",(Užs5!E70/1000)*Užs5!L70,0)+(IF(Užs5!G70="MEL-BALTAS",(Užs5!E70/1000)*Užs5!L70,0)+(IF(Užs5!I70="MEL-BALTAS",(Užs5!H70/1000)*Užs5!L70,0)+(IF(Užs5!J70="MEL-BALTAS",(Užs5!H70/1000)*Užs5!L70,0)))))</f>
        <v>0</v>
      </c>
      <c r="P31" s="91">
        <f>SUM(IF(Užs5!F70="MEL-PILKAS",(Užs5!E70/1000)*Užs5!L70,0)+(IF(Užs5!G70="MEL-PILKAS",(Užs5!E70/1000)*Užs5!L70,0)+(IF(Užs5!I70="MEL-PILKAS",(Užs5!H70/1000)*Užs5!L70,0)+(IF(Užs5!J70="MEL-PILKAS",(Užs5!H70/1000)*Užs5!L70,0)))))</f>
        <v>0</v>
      </c>
      <c r="Q31" s="91">
        <f>SUM(IF(Užs5!F70="MEL-KLIENTO",(Užs5!E70/1000)*Užs5!L70,0)+(IF(Užs5!G70="MEL-KLIENTO",(Užs5!E70/1000)*Užs5!L70,0)+(IF(Užs5!I70="MEL-KLIENTO",(Užs5!H70/1000)*Užs5!L70,0)+(IF(Užs5!J70="MEL-KLIENTO",(Užs5!H70/1000)*Užs5!L70,0)))))</f>
        <v>0</v>
      </c>
      <c r="R31" s="91">
        <f>SUM(IF(Užs5!F70="MEL-NE-PL",(Užs5!E70/1000)*Užs5!L70,0)+(IF(Užs5!G70="MEL-NE-PL",(Užs5!E70/1000)*Užs5!L70,0)+(IF(Užs5!I70="MEL-NE-PL",(Užs5!H70/1000)*Užs5!L70,0)+(IF(Užs5!J70="MEL-NE-PL",(Užs5!H70/1000)*Užs5!L70,0)))))</f>
        <v>0</v>
      </c>
      <c r="S31" s="91">
        <f>SUM(IF(Užs5!F70="MEL-40mm",(Užs5!E70/1000)*Užs5!L70,0)+(IF(Užs5!G70="MEL-40mm",(Užs5!E70/1000)*Užs5!L70,0)+(IF(Užs5!I70="MEL-40mm",(Užs5!H70/1000)*Užs5!L70,0)+(IF(Užs5!J70="MEL-40mm",(Užs5!H70/1000)*Užs5!L70,0)))))</f>
        <v>0</v>
      </c>
      <c r="T31" s="92">
        <f>SUM(IF(Užs5!F70="PVC-04mm",(Užs5!E70/1000)*Užs5!L70,0)+(IF(Užs5!G70="PVC-04mm",(Užs5!E70/1000)*Užs5!L70,0)+(IF(Užs5!I70="PVC-04mm",(Užs5!H70/1000)*Užs5!L70,0)+(IF(Užs5!J70="PVC-04mm",(Užs5!H70/1000)*Užs5!L70,0)))))</f>
        <v>0</v>
      </c>
      <c r="U31" s="92">
        <f>SUM(IF(Užs5!F70="PVC-06mm",(Užs5!E70/1000)*Užs5!L70,0)+(IF(Užs5!G70="PVC-06mm",(Užs5!E70/1000)*Užs5!L70,0)+(IF(Užs5!I70="PVC-06mm",(Užs5!H70/1000)*Užs5!L70,0)+(IF(Užs5!J70="PVC-06mm",(Užs5!H70/1000)*Užs5!L70,0)))))</f>
        <v>0</v>
      </c>
      <c r="V31" s="92">
        <f>SUM(IF(Užs5!F70="PVC-08mm",(Užs5!E70/1000)*Užs5!L70,0)+(IF(Užs5!G70="PVC-08mm",(Užs5!E70/1000)*Užs5!L70,0)+(IF(Užs5!I70="PVC-08mm",(Užs5!H70/1000)*Užs5!L70,0)+(IF(Užs5!J70="PVC-08mm",(Užs5!H70/1000)*Užs5!L70,0)))))</f>
        <v>0</v>
      </c>
      <c r="W31" s="92">
        <f>SUM(IF(Užs5!F70="PVC-1mm",(Užs5!E70/1000)*Užs5!L70,0)+(IF(Užs5!G70="PVC-1mm",(Užs5!E70/1000)*Užs5!L70,0)+(IF(Užs5!I70="PVC-1mm",(Užs5!H70/1000)*Užs5!L70,0)+(IF(Užs5!J70="PVC-1mm",(Užs5!H70/1000)*Užs5!L70,0)))))</f>
        <v>0</v>
      </c>
      <c r="X31" s="92">
        <f>SUM(IF(Užs5!F70="PVC-2mm",(Užs5!E70/1000)*Užs5!L70,0)+(IF(Užs5!G70="PVC-2mm",(Užs5!E70/1000)*Užs5!L70,0)+(IF(Užs5!I70="PVC-2mm",(Užs5!H70/1000)*Užs5!L70,0)+(IF(Užs5!J70="PVC-2mm",(Užs5!H70/1000)*Užs5!L70,0)))))</f>
        <v>0</v>
      </c>
      <c r="Y31" s="92">
        <f>SUM(IF(Užs5!F70="PVC-42/2mm",(Užs5!E70/1000)*Užs5!L70,0)+(IF(Užs5!G70="PVC-42/2mm",(Užs5!E70/1000)*Užs5!L70,0)+(IF(Užs5!I70="PVC-42/2mm",(Užs5!H70/1000)*Užs5!L70,0)+(IF(Užs5!J70="PVC-42/2mm",(Užs5!H70/1000)*Užs5!L70,0)))))</f>
        <v>0</v>
      </c>
      <c r="Z31" s="313">
        <f>SUM(IF(Užs5!F70="BESIULIS-08mm",(Užs5!E70/1000)*Užs5!L70,0)+(IF(Užs5!G70="BESIULIS-08mm",(Užs5!E70/1000)*Užs5!L70,0)+(IF(Užs5!I70="BESIULIS-08mm",(Užs5!H70/1000)*Užs5!L70,0)+(IF(Užs5!J70="BESIULIS-08mm",(Užs5!H70/1000)*Užs5!L70,0)))))</f>
        <v>0</v>
      </c>
      <c r="AA31" s="313">
        <f>SUM(IF(Užs5!F70="BESIULIS-1mm",(Užs5!E70/1000)*Užs5!L70,0)+(IF(Užs5!G70="BESIULIS-1mm",(Užs5!E70/1000)*Užs5!L70,0)+(IF(Užs5!I70="BESIULIS-1mm",(Užs5!H70/1000)*Užs5!L70,0)+(IF(Užs5!J70="BESIULIS-1mm",(Užs5!H70/1000)*Užs5!L70,0)))))</f>
        <v>0</v>
      </c>
      <c r="AB31" s="313">
        <f>SUM(IF(Užs5!F70="BESIULIS-2mm",(Užs5!E70/1000)*Užs5!L70,0)+(IF(Užs5!G70="BESIULIS-2mm",(Užs5!E70/1000)*Užs5!L70,0)+(IF(Užs5!I70="BESIULIS-2mm",(Užs5!H70/1000)*Užs5!L70,0)+(IF(Užs5!J70="BESIULIS-2mm",(Užs5!H70/1000)*Užs5!L70,0)))))</f>
        <v>0</v>
      </c>
      <c r="AC31" s="93">
        <f>SUM(IF(Užs5!F70="KLIEN-PVC-04mm",(Užs5!E70/1000)*Užs5!L70,0)+(IF(Užs5!G70="KLIEN-PVC-04mm",(Užs5!E70/1000)*Užs5!L70,0)+(IF(Užs5!I70="KLIEN-PVC-04mm",(Užs5!H70/1000)*Užs5!L70,0)+(IF(Užs5!J70="KLIEN-PVC-04mm",(Užs5!H70/1000)*Užs5!L70,0)))))</f>
        <v>0</v>
      </c>
      <c r="AD31" s="93">
        <f>SUM(IF(Užs5!F70="KLIEN-PVC-06mm",(Užs5!E70/1000)*Užs5!L70,0)+(IF(Užs5!G70="KLIEN-PVC-06mm",(Užs5!E70/1000)*Užs5!L70,0)+(IF(Užs5!I70="KLIEN-PVC-06mm",(Užs5!H70/1000)*Užs5!L70,0)+(IF(Užs5!J70="KLIEN-PVC-06mm",(Užs5!H70/1000)*Užs5!L70,0)))))</f>
        <v>0</v>
      </c>
      <c r="AE31" s="93">
        <f>SUM(IF(Užs5!F70="KLIEN-PVC-08mm",(Užs5!E70/1000)*Užs5!L70,0)+(IF(Užs5!G70="KLIEN-PVC-08mm",(Užs5!E70/1000)*Užs5!L70,0)+(IF(Užs5!I70="KLIEN-PVC-08mm",(Užs5!H70/1000)*Užs5!L70,0)+(IF(Užs5!J70="KLIEN-PVC-08mm",(Užs5!H70/1000)*Užs5!L70,0)))))</f>
        <v>0</v>
      </c>
      <c r="AF31" s="93">
        <f>SUM(IF(Užs5!F70="KLIEN-PVC-1mm",(Užs5!E70/1000)*Užs5!L70,0)+(IF(Užs5!G70="KLIEN-PVC-1mm",(Užs5!E70/1000)*Užs5!L70,0)+(IF(Užs5!I70="KLIEN-PVC-1mm",(Užs5!H70/1000)*Užs5!L70,0)+(IF(Užs5!J70="KLIEN-PVC-1mm",(Užs5!H70/1000)*Užs5!L70,0)))))</f>
        <v>0</v>
      </c>
      <c r="AG31" s="93">
        <f>SUM(IF(Užs5!F70="KLIEN-PVC-2mm",(Užs5!E70/1000)*Užs5!L70,0)+(IF(Užs5!G70="KLIEN-PVC-2mm",(Užs5!E70/1000)*Užs5!L70,0)+(IF(Užs5!I70="KLIEN-PVC-2mm",(Užs5!H70/1000)*Užs5!L70,0)+(IF(Užs5!J70="KLIEN-PVC-2mm",(Užs5!H70/1000)*Užs5!L70,0)))))</f>
        <v>0</v>
      </c>
      <c r="AH31" s="93">
        <f>SUM(IF(Užs5!F70="KLIEN-PVC-42/2mm",(Užs5!E70/1000)*Užs5!L70,0)+(IF(Užs5!G70="KLIEN-PVC-42/2mm",(Užs5!E70/1000)*Užs5!L70,0)+(IF(Užs5!I70="KLIEN-PVC-42/2mm",(Užs5!H70/1000)*Užs5!L70,0)+(IF(Užs5!J70="KLIEN-PVC-42/2mm",(Užs5!H70/1000)*Užs5!L70,0)))))</f>
        <v>0</v>
      </c>
      <c r="AI31" s="315">
        <f>SUM(IF(Užs5!F70="KLIEN-BESIUL-08mm",(Užs5!E70/1000)*Užs5!L70,0)+(IF(Užs5!G70="KLIEN-BESIUL-08mm",(Užs5!E70/1000)*Užs5!L70,0)+(IF(Užs5!I70="KLIEN-BESIUL-08mm",(Užs5!H70/1000)*Užs5!L70,0)+(IF(Užs5!J70="KLIEN-BESIUL-08mm",(Užs5!H70/1000)*Užs5!L70,0)))))</f>
        <v>0</v>
      </c>
      <c r="AJ31" s="315">
        <f>SUM(IF(Užs5!F70="KLIEN-BESIUL-1mm",(Užs5!E70/1000)*Užs5!L70,0)+(IF(Užs5!G70="KLIEN-BESIUL-1mm",(Užs5!E70/1000)*Užs5!L70,0)+(IF(Užs5!I70="KLIEN-BESIUL-1mm",(Užs5!H70/1000)*Užs5!L70,0)+(IF(Užs5!J70="KLIEN-BESIUL-1mm",(Užs5!H70/1000)*Užs5!L70,0)))))</f>
        <v>0</v>
      </c>
      <c r="AK31" s="315">
        <f>SUM(IF(Užs5!F70="KLIEN-BESIUL-2mm",(Užs5!E70/1000)*Užs5!L70,0)+(IF(Užs5!G70="KLIEN-BESIUL-2mm",(Užs5!E70/1000)*Užs5!L70,0)+(IF(Užs5!I70="KLIEN-BESIUL-2mm",(Užs5!H70/1000)*Užs5!L70,0)+(IF(Užs5!J70="KLIEN-BESIUL-2mm",(Užs5!H70/1000)*Užs5!L70,0)))))</f>
        <v>0</v>
      </c>
      <c r="AL31" s="94">
        <f>SUM(IF(Užs5!F70="NE-PL-PVC-04mm",(Užs5!E70/1000)*Užs5!L70,0)+(IF(Užs5!G70="NE-PL-PVC-04mm",(Užs5!E70/1000)*Užs5!L70,0)+(IF(Užs5!I70="NE-PL-PVC-04mm",(Užs5!H70/1000)*Užs5!L70,0)+(IF(Užs5!J70="NE-PL-PVC-04mm",(Užs5!H70/1000)*Užs5!L70,0)))))</f>
        <v>0</v>
      </c>
      <c r="AM31" s="94">
        <f>SUM(IF(Užs5!F70="NE-PL-PVC-06mm",(Užs5!E70/1000)*Užs5!L70,0)+(IF(Užs5!G70="NE-PL-PVC-06mm",(Užs5!E70/1000)*Užs5!L70,0)+(IF(Užs5!I70="NE-PL-PVC-06mm",(Užs5!H70/1000)*Užs5!L70,0)+(IF(Užs5!J70="NE-PL-PVC-06mm",(Užs5!H70/1000)*Užs5!L70,0)))))</f>
        <v>0</v>
      </c>
      <c r="AN31" s="94">
        <f>SUM(IF(Užs5!F70="NE-PL-PVC-08mm",(Užs5!E70/1000)*Užs5!L70,0)+(IF(Užs5!G70="NE-PL-PVC-08mm",(Užs5!E70/1000)*Užs5!L70,0)+(IF(Užs5!I70="NE-PL-PVC-08mm",(Užs5!H70/1000)*Užs5!L70,0)+(IF(Užs5!J70="NE-PL-PVC-08mm",(Užs5!H70/1000)*Užs5!L70,0)))))</f>
        <v>0</v>
      </c>
      <c r="AO31" s="94">
        <f>SUM(IF(Užs5!F70="NE-PL-PVC-1mm",(Užs5!E70/1000)*Užs5!L70,0)+(IF(Užs5!G70="NE-PL-PVC-1mm",(Užs5!E70/1000)*Užs5!L70,0)+(IF(Užs5!I70="NE-PL-PVC-1mm",(Užs5!H70/1000)*Užs5!L70,0)+(IF(Užs5!J70="NE-PL-PVC-1mm",(Užs5!H70/1000)*Užs5!L70,0)))))</f>
        <v>0</v>
      </c>
      <c r="AP31" s="94">
        <f>SUM(IF(Užs5!F70="NE-PL-PVC-2mm",(Užs5!E70/1000)*Užs5!L70,0)+(IF(Užs5!G70="NE-PL-PVC-2mm",(Užs5!E70/1000)*Užs5!L70,0)+(IF(Užs5!I70="NE-PL-PVC-2mm",(Užs5!H70/1000)*Užs5!L70,0)+(IF(Užs5!J70="NE-PL-PVC-2mm",(Užs5!H70/1000)*Užs5!L70,0)))))</f>
        <v>0</v>
      </c>
      <c r="AQ31" s="94">
        <f>SUM(IF(Užs5!F70="NE-PL-PVC-42/2mm",(Užs5!E70/1000)*Užs5!L70,0)+(IF(Užs5!G70="NE-PL-PVC-42/2mm",(Užs5!E70/1000)*Užs5!L70,0)+(IF(Užs5!I70="NE-PL-PVC-42/2mm",(Užs5!H70/1000)*Užs5!L70,0)+(IF(Užs5!J70="NE-PL-PVC-42/2mm",(Užs5!H70/1000)*Užs5!L70,0)))))</f>
        <v>0</v>
      </c>
      <c r="AR31" s="79"/>
    </row>
    <row r="32" spans="1:44" ht="16.8">
      <c r="A32" s="79"/>
      <c r="B32" s="233" t="s">
        <v>416</v>
      </c>
      <c r="C32" s="236" t="s">
        <v>441</v>
      </c>
      <c r="D32" s="79"/>
      <c r="E32" s="79"/>
      <c r="F32" s="79"/>
      <c r="G32" s="79"/>
      <c r="H32" s="79"/>
      <c r="I32" s="79"/>
      <c r="J32" s="79"/>
      <c r="K32" s="87">
        <v>31</v>
      </c>
      <c r="L32" s="88">
        <f>Užs5!L71</f>
        <v>0</v>
      </c>
      <c r="M32" s="89">
        <f>(Užs5!E71/1000)*(Užs5!H71/1000)*Užs5!L71</f>
        <v>0</v>
      </c>
      <c r="N32" s="90">
        <f>SUM(IF(Užs5!F71="MEL",(Užs5!E71/1000)*Užs5!L71,0)+(IF(Užs5!G71="MEL",(Užs5!E71/1000)*Užs5!L71,0)+(IF(Užs5!I71="MEL",(Užs5!H71/1000)*Užs5!L71,0)+(IF(Užs5!J71="MEL",(Užs5!H71/1000)*Užs5!L71,0)))))</f>
        <v>0</v>
      </c>
      <c r="O32" s="91">
        <f>SUM(IF(Užs5!F71="MEL-BALTAS",(Užs5!E71/1000)*Užs5!L71,0)+(IF(Užs5!G71="MEL-BALTAS",(Užs5!E71/1000)*Užs5!L71,0)+(IF(Užs5!I71="MEL-BALTAS",(Užs5!H71/1000)*Užs5!L71,0)+(IF(Užs5!J71="MEL-BALTAS",(Užs5!H71/1000)*Užs5!L71,0)))))</f>
        <v>0</v>
      </c>
      <c r="P32" s="91">
        <f>SUM(IF(Užs5!F71="MEL-PILKAS",(Užs5!E71/1000)*Užs5!L71,0)+(IF(Užs5!G71="MEL-PILKAS",(Užs5!E71/1000)*Užs5!L71,0)+(IF(Užs5!I71="MEL-PILKAS",(Užs5!H71/1000)*Užs5!L71,0)+(IF(Užs5!J71="MEL-PILKAS",(Užs5!H71/1000)*Užs5!L71,0)))))</f>
        <v>0</v>
      </c>
      <c r="Q32" s="91">
        <f>SUM(IF(Užs5!F71="MEL-KLIENTO",(Užs5!E71/1000)*Užs5!L71,0)+(IF(Užs5!G71="MEL-KLIENTO",(Užs5!E71/1000)*Užs5!L71,0)+(IF(Užs5!I71="MEL-KLIENTO",(Užs5!H71/1000)*Užs5!L71,0)+(IF(Užs5!J71="MEL-KLIENTO",(Užs5!H71/1000)*Užs5!L71,0)))))</f>
        <v>0</v>
      </c>
      <c r="R32" s="91">
        <f>SUM(IF(Užs5!F71="MEL-NE-PL",(Užs5!E71/1000)*Užs5!L71,0)+(IF(Užs5!G71="MEL-NE-PL",(Užs5!E71/1000)*Užs5!L71,0)+(IF(Užs5!I71="MEL-NE-PL",(Užs5!H71/1000)*Užs5!L71,0)+(IF(Užs5!J71="MEL-NE-PL",(Užs5!H71/1000)*Užs5!L71,0)))))</f>
        <v>0</v>
      </c>
      <c r="S32" s="91">
        <f>SUM(IF(Užs5!F71="MEL-40mm",(Užs5!E71/1000)*Užs5!L71,0)+(IF(Užs5!G71="MEL-40mm",(Užs5!E71/1000)*Užs5!L71,0)+(IF(Užs5!I71="MEL-40mm",(Užs5!H71/1000)*Užs5!L71,0)+(IF(Užs5!J71="MEL-40mm",(Užs5!H71/1000)*Užs5!L71,0)))))</f>
        <v>0</v>
      </c>
      <c r="T32" s="92">
        <f>SUM(IF(Užs5!F71="PVC-04mm",(Užs5!E71/1000)*Užs5!L71,0)+(IF(Užs5!G71="PVC-04mm",(Užs5!E71/1000)*Užs5!L71,0)+(IF(Užs5!I71="PVC-04mm",(Užs5!H71/1000)*Užs5!L71,0)+(IF(Užs5!J71="PVC-04mm",(Užs5!H71/1000)*Užs5!L71,0)))))</f>
        <v>0</v>
      </c>
      <c r="U32" s="92">
        <f>SUM(IF(Užs5!F71="PVC-06mm",(Užs5!E71/1000)*Užs5!L71,0)+(IF(Užs5!G71="PVC-06mm",(Užs5!E71/1000)*Užs5!L71,0)+(IF(Užs5!I71="PVC-06mm",(Užs5!H71/1000)*Užs5!L71,0)+(IF(Užs5!J71="PVC-06mm",(Užs5!H71/1000)*Užs5!L71,0)))))</f>
        <v>0</v>
      </c>
      <c r="V32" s="92">
        <f>SUM(IF(Užs5!F71="PVC-08mm",(Užs5!E71/1000)*Užs5!L71,0)+(IF(Užs5!G71="PVC-08mm",(Užs5!E71/1000)*Užs5!L71,0)+(IF(Užs5!I71="PVC-08mm",(Užs5!H71/1000)*Užs5!L71,0)+(IF(Užs5!J71="PVC-08mm",(Užs5!H71/1000)*Užs5!L71,0)))))</f>
        <v>0</v>
      </c>
      <c r="W32" s="92">
        <f>SUM(IF(Užs5!F71="PVC-1mm",(Užs5!E71/1000)*Užs5!L71,0)+(IF(Užs5!G71="PVC-1mm",(Užs5!E71/1000)*Užs5!L71,0)+(IF(Užs5!I71="PVC-1mm",(Užs5!H71/1000)*Užs5!L71,0)+(IF(Užs5!J71="PVC-1mm",(Užs5!H71/1000)*Užs5!L71,0)))))</f>
        <v>0</v>
      </c>
      <c r="X32" s="92">
        <f>SUM(IF(Užs5!F71="PVC-2mm",(Užs5!E71/1000)*Užs5!L71,0)+(IF(Užs5!G71="PVC-2mm",(Užs5!E71/1000)*Užs5!L71,0)+(IF(Užs5!I71="PVC-2mm",(Užs5!H71/1000)*Užs5!L71,0)+(IF(Užs5!J71="PVC-2mm",(Užs5!H71/1000)*Užs5!L71,0)))))</f>
        <v>0</v>
      </c>
      <c r="Y32" s="92">
        <f>SUM(IF(Užs5!F71="PVC-42/2mm",(Užs5!E71/1000)*Užs5!L71,0)+(IF(Užs5!G71="PVC-42/2mm",(Užs5!E71/1000)*Užs5!L71,0)+(IF(Užs5!I71="PVC-42/2mm",(Užs5!H71/1000)*Užs5!L71,0)+(IF(Užs5!J71="PVC-42/2mm",(Užs5!H71/1000)*Užs5!L71,0)))))</f>
        <v>0</v>
      </c>
      <c r="Z32" s="313">
        <f>SUM(IF(Užs5!F71="BESIULIS-08mm",(Užs5!E71/1000)*Užs5!L71,0)+(IF(Užs5!G71="BESIULIS-08mm",(Užs5!E71/1000)*Užs5!L71,0)+(IF(Užs5!I71="BESIULIS-08mm",(Užs5!H71/1000)*Užs5!L71,0)+(IF(Užs5!J71="BESIULIS-08mm",(Užs5!H71/1000)*Užs5!L71,0)))))</f>
        <v>0</v>
      </c>
      <c r="AA32" s="313">
        <f>SUM(IF(Užs5!F71="BESIULIS-1mm",(Užs5!E71/1000)*Užs5!L71,0)+(IF(Užs5!G71="BESIULIS-1mm",(Užs5!E71/1000)*Užs5!L71,0)+(IF(Užs5!I71="BESIULIS-1mm",(Užs5!H71/1000)*Užs5!L71,0)+(IF(Užs5!J71="BESIULIS-1mm",(Užs5!H71/1000)*Užs5!L71,0)))))</f>
        <v>0</v>
      </c>
      <c r="AB32" s="313">
        <f>SUM(IF(Užs5!F71="BESIULIS-2mm",(Užs5!E71/1000)*Užs5!L71,0)+(IF(Užs5!G71="BESIULIS-2mm",(Užs5!E71/1000)*Užs5!L71,0)+(IF(Užs5!I71="BESIULIS-2mm",(Užs5!H71/1000)*Užs5!L71,0)+(IF(Užs5!J71="BESIULIS-2mm",(Užs5!H71/1000)*Užs5!L71,0)))))</f>
        <v>0</v>
      </c>
      <c r="AC32" s="93">
        <f>SUM(IF(Užs5!F71="KLIEN-PVC-04mm",(Užs5!E71/1000)*Užs5!L71,0)+(IF(Užs5!G71="KLIEN-PVC-04mm",(Užs5!E71/1000)*Užs5!L71,0)+(IF(Užs5!I71="KLIEN-PVC-04mm",(Užs5!H71/1000)*Užs5!L71,0)+(IF(Užs5!J71="KLIEN-PVC-04mm",(Užs5!H71/1000)*Užs5!L71,0)))))</f>
        <v>0</v>
      </c>
      <c r="AD32" s="93">
        <f>SUM(IF(Užs5!F71="KLIEN-PVC-06mm",(Užs5!E71/1000)*Užs5!L71,0)+(IF(Užs5!G71="KLIEN-PVC-06mm",(Užs5!E71/1000)*Užs5!L71,0)+(IF(Užs5!I71="KLIEN-PVC-06mm",(Užs5!H71/1000)*Užs5!L71,0)+(IF(Užs5!J71="KLIEN-PVC-06mm",(Užs5!H71/1000)*Užs5!L71,0)))))</f>
        <v>0</v>
      </c>
      <c r="AE32" s="93">
        <f>SUM(IF(Užs5!F71="KLIEN-PVC-08mm",(Užs5!E71/1000)*Užs5!L71,0)+(IF(Užs5!G71="KLIEN-PVC-08mm",(Užs5!E71/1000)*Užs5!L71,0)+(IF(Užs5!I71="KLIEN-PVC-08mm",(Užs5!H71/1000)*Užs5!L71,0)+(IF(Užs5!J71="KLIEN-PVC-08mm",(Užs5!H71/1000)*Užs5!L71,0)))))</f>
        <v>0</v>
      </c>
      <c r="AF32" s="93">
        <f>SUM(IF(Užs5!F71="KLIEN-PVC-1mm",(Užs5!E71/1000)*Užs5!L71,0)+(IF(Užs5!G71="KLIEN-PVC-1mm",(Užs5!E71/1000)*Užs5!L71,0)+(IF(Užs5!I71="KLIEN-PVC-1mm",(Užs5!H71/1000)*Užs5!L71,0)+(IF(Užs5!J71="KLIEN-PVC-1mm",(Užs5!H71/1000)*Užs5!L71,0)))))</f>
        <v>0</v>
      </c>
      <c r="AG32" s="93">
        <f>SUM(IF(Užs5!F71="KLIEN-PVC-2mm",(Užs5!E71/1000)*Užs5!L71,0)+(IF(Užs5!G71="KLIEN-PVC-2mm",(Užs5!E71/1000)*Užs5!L71,0)+(IF(Užs5!I71="KLIEN-PVC-2mm",(Užs5!H71/1000)*Užs5!L71,0)+(IF(Užs5!J71="KLIEN-PVC-2mm",(Užs5!H71/1000)*Užs5!L71,0)))))</f>
        <v>0</v>
      </c>
      <c r="AH32" s="93">
        <f>SUM(IF(Užs5!F71="KLIEN-PVC-42/2mm",(Užs5!E71/1000)*Užs5!L71,0)+(IF(Užs5!G71="KLIEN-PVC-42/2mm",(Užs5!E71/1000)*Užs5!L71,0)+(IF(Užs5!I71="KLIEN-PVC-42/2mm",(Užs5!H71/1000)*Užs5!L71,0)+(IF(Užs5!J71="KLIEN-PVC-42/2mm",(Užs5!H71/1000)*Užs5!L71,0)))))</f>
        <v>0</v>
      </c>
      <c r="AI32" s="315">
        <f>SUM(IF(Užs5!F71="KLIEN-BESIUL-08mm",(Užs5!E71/1000)*Užs5!L71,0)+(IF(Užs5!G71="KLIEN-BESIUL-08mm",(Užs5!E71/1000)*Užs5!L71,0)+(IF(Užs5!I71="KLIEN-BESIUL-08mm",(Užs5!H71/1000)*Užs5!L71,0)+(IF(Užs5!J71="KLIEN-BESIUL-08mm",(Užs5!H71/1000)*Užs5!L71,0)))))</f>
        <v>0</v>
      </c>
      <c r="AJ32" s="315">
        <f>SUM(IF(Užs5!F71="KLIEN-BESIUL-1mm",(Užs5!E71/1000)*Užs5!L71,0)+(IF(Užs5!G71="KLIEN-BESIUL-1mm",(Užs5!E71/1000)*Užs5!L71,0)+(IF(Užs5!I71="KLIEN-BESIUL-1mm",(Užs5!H71/1000)*Užs5!L71,0)+(IF(Užs5!J71="KLIEN-BESIUL-1mm",(Užs5!H71/1000)*Užs5!L71,0)))))</f>
        <v>0</v>
      </c>
      <c r="AK32" s="315">
        <f>SUM(IF(Užs5!F71="KLIEN-BESIUL-2mm",(Užs5!E71/1000)*Užs5!L71,0)+(IF(Užs5!G71="KLIEN-BESIUL-2mm",(Užs5!E71/1000)*Užs5!L71,0)+(IF(Užs5!I71="KLIEN-BESIUL-2mm",(Užs5!H71/1000)*Užs5!L71,0)+(IF(Užs5!J71="KLIEN-BESIUL-2mm",(Užs5!H71/1000)*Užs5!L71,0)))))</f>
        <v>0</v>
      </c>
      <c r="AL32" s="94">
        <f>SUM(IF(Užs5!F71="NE-PL-PVC-04mm",(Užs5!E71/1000)*Užs5!L71,0)+(IF(Užs5!G71="NE-PL-PVC-04mm",(Užs5!E71/1000)*Užs5!L71,0)+(IF(Užs5!I71="NE-PL-PVC-04mm",(Užs5!H71/1000)*Užs5!L71,0)+(IF(Užs5!J71="NE-PL-PVC-04mm",(Užs5!H71/1000)*Užs5!L71,0)))))</f>
        <v>0</v>
      </c>
      <c r="AM32" s="94">
        <f>SUM(IF(Užs5!F71="NE-PL-PVC-06mm",(Užs5!E71/1000)*Užs5!L71,0)+(IF(Užs5!G71="NE-PL-PVC-06mm",(Užs5!E71/1000)*Užs5!L71,0)+(IF(Užs5!I71="NE-PL-PVC-06mm",(Užs5!H71/1000)*Užs5!L71,0)+(IF(Užs5!J71="NE-PL-PVC-06mm",(Užs5!H71/1000)*Užs5!L71,0)))))</f>
        <v>0</v>
      </c>
      <c r="AN32" s="94">
        <f>SUM(IF(Užs5!F71="NE-PL-PVC-08mm",(Užs5!E71/1000)*Užs5!L71,0)+(IF(Užs5!G71="NE-PL-PVC-08mm",(Užs5!E71/1000)*Užs5!L71,0)+(IF(Užs5!I71="NE-PL-PVC-08mm",(Užs5!H71/1000)*Užs5!L71,0)+(IF(Užs5!J71="NE-PL-PVC-08mm",(Užs5!H71/1000)*Užs5!L71,0)))))</f>
        <v>0</v>
      </c>
      <c r="AO32" s="94">
        <f>SUM(IF(Užs5!F71="NE-PL-PVC-1mm",(Užs5!E71/1000)*Užs5!L71,0)+(IF(Užs5!G71="NE-PL-PVC-1mm",(Užs5!E71/1000)*Užs5!L71,0)+(IF(Užs5!I71="NE-PL-PVC-1mm",(Užs5!H71/1000)*Užs5!L71,0)+(IF(Užs5!J71="NE-PL-PVC-1mm",(Užs5!H71/1000)*Užs5!L71,0)))))</f>
        <v>0</v>
      </c>
      <c r="AP32" s="94">
        <f>SUM(IF(Užs5!F71="NE-PL-PVC-2mm",(Užs5!E71/1000)*Užs5!L71,0)+(IF(Užs5!G71="NE-PL-PVC-2mm",(Užs5!E71/1000)*Užs5!L71,0)+(IF(Užs5!I71="NE-PL-PVC-2mm",(Užs5!H71/1000)*Užs5!L71,0)+(IF(Užs5!J71="NE-PL-PVC-2mm",(Užs5!H71/1000)*Užs5!L71,0)))))</f>
        <v>0</v>
      </c>
      <c r="AQ32" s="94">
        <f>SUM(IF(Užs5!F71="NE-PL-PVC-42/2mm",(Užs5!E71/1000)*Užs5!L71,0)+(IF(Užs5!G71="NE-PL-PVC-42/2mm",(Užs5!E71/1000)*Užs5!L71,0)+(IF(Užs5!I71="NE-PL-PVC-42/2mm",(Užs5!H71/1000)*Užs5!L71,0)+(IF(Užs5!J71="NE-PL-PVC-42/2mm",(Užs5!H71/1000)*Užs5!L71,0)))))</f>
        <v>0</v>
      </c>
      <c r="AR32" s="79"/>
    </row>
    <row r="33" spans="1:44" ht="16.8">
      <c r="A33" s="79"/>
      <c r="B33" s="233" t="s">
        <v>417</v>
      </c>
      <c r="C33" s="236" t="s">
        <v>442</v>
      </c>
      <c r="D33" s="79"/>
      <c r="E33" s="79"/>
      <c r="F33" s="79"/>
      <c r="G33" s="79"/>
      <c r="H33" s="79"/>
      <c r="I33" s="79"/>
      <c r="J33" s="79"/>
      <c r="K33" s="87">
        <v>32</v>
      </c>
      <c r="L33" s="88">
        <f>Užs5!L72</f>
        <v>0</v>
      </c>
      <c r="M33" s="89">
        <f>(Užs5!E72/1000)*(Užs5!H72/1000)*Užs5!L72</f>
        <v>0</v>
      </c>
      <c r="N33" s="90">
        <f>SUM(IF(Užs5!F72="MEL",(Užs5!E72/1000)*Užs5!L72,0)+(IF(Užs5!G72="MEL",(Užs5!E72/1000)*Užs5!L72,0)+(IF(Užs5!I72="MEL",(Užs5!H72/1000)*Užs5!L72,0)+(IF(Užs5!J72="MEL",(Užs5!H72/1000)*Užs5!L72,0)))))</f>
        <v>0</v>
      </c>
      <c r="O33" s="91">
        <f>SUM(IF(Užs5!F72="MEL-BALTAS",(Užs5!E72/1000)*Užs5!L72,0)+(IF(Užs5!G72="MEL-BALTAS",(Užs5!E72/1000)*Užs5!L72,0)+(IF(Užs5!I72="MEL-BALTAS",(Užs5!H72/1000)*Užs5!L72,0)+(IF(Užs5!J72="MEL-BALTAS",(Užs5!H72/1000)*Užs5!L72,0)))))</f>
        <v>0</v>
      </c>
      <c r="P33" s="91">
        <f>SUM(IF(Užs5!F72="MEL-PILKAS",(Užs5!E72/1000)*Užs5!L72,0)+(IF(Užs5!G72="MEL-PILKAS",(Užs5!E72/1000)*Užs5!L72,0)+(IF(Užs5!I72="MEL-PILKAS",(Užs5!H72/1000)*Užs5!L72,0)+(IF(Užs5!J72="MEL-PILKAS",(Užs5!H72/1000)*Užs5!L72,0)))))</f>
        <v>0</v>
      </c>
      <c r="Q33" s="91">
        <f>SUM(IF(Užs5!F72="MEL-KLIENTO",(Užs5!E72/1000)*Užs5!L72,0)+(IF(Užs5!G72="MEL-KLIENTO",(Užs5!E72/1000)*Užs5!L72,0)+(IF(Užs5!I72="MEL-KLIENTO",(Užs5!H72/1000)*Užs5!L72,0)+(IF(Užs5!J72="MEL-KLIENTO",(Užs5!H72/1000)*Užs5!L72,0)))))</f>
        <v>0</v>
      </c>
      <c r="R33" s="91">
        <f>SUM(IF(Užs5!F72="MEL-NE-PL",(Užs5!E72/1000)*Užs5!L72,0)+(IF(Užs5!G72="MEL-NE-PL",(Užs5!E72/1000)*Užs5!L72,0)+(IF(Užs5!I72="MEL-NE-PL",(Užs5!H72/1000)*Užs5!L72,0)+(IF(Užs5!J72="MEL-NE-PL",(Užs5!H72/1000)*Užs5!L72,0)))))</f>
        <v>0</v>
      </c>
      <c r="S33" s="91">
        <f>SUM(IF(Užs5!F72="MEL-40mm",(Užs5!E72/1000)*Užs5!L72,0)+(IF(Užs5!G72="MEL-40mm",(Užs5!E72/1000)*Užs5!L72,0)+(IF(Užs5!I72="MEL-40mm",(Užs5!H72/1000)*Užs5!L72,0)+(IF(Užs5!J72="MEL-40mm",(Užs5!H72/1000)*Užs5!L72,0)))))</f>
        <v>0</v>
      </c>
      <c r="T33" s="92">
        <f>SUM(IF(Užs5!F72="PVC-04mm",(Užs5!E72/1000)*Užs5!L72,0)+(IF(Užs5!G72="PVC-04mm",(Užs5!E72/1000)*Užs5!L72,0)+(IF(Užs5!I72="PVC-04mm",(Užs5!H72/1000)*Užs5!L72,0)+(IF(Užs5!J72="PVC-04mm",(Užs5!H72/1000)*Užs5!L72,0)))))</f>
        <v>0</v>
      </c>
      <c r="U33" s="92">
        <f>SUM(IF(Užs5!F72="PVC-06mm",(Užs5!E72/1000)*Užs5!L72,0)+(IF(Užs5!G72="PVC-06mm",(Užs5!E72/1000)*Užs5!L72,0)+(IF(Užs5!I72="PVC-06mm",(Užs5!H72/1000)*Užs5!L72,0)+(IF(Užs5!J72="PVC-06mm",(Užs5!H72/1000)*Užs5!L72,0)))))</f>
        <v>0</v>
      </c>
      <c r="V33" s="92">
        <f>SUM(IF(Užs5!F72="PVC-08mm",(Užs5!E72/1000)*Užs5!L72,0)+(IF(Užs5!G72="PVC-08mm",(Užs5!E72/1000)*Užs5!L72,0)+(IF(Užs5!I72="PVC-08mm",(Užs5!H72/1000)*Užs5!L72,0)+(IF(Užs5!J72="PVC-08mm",(Užs5!H72/1000)*Užs5!L72,0)))))</f>
        <v>0</v>
      </c>
      <c r="W33" s="92">
        <f>SUM(IF(Užs5!F72="PVC-1mm",(Užs5!E72/1000)*Užs5!L72,0)+(IF(Užs5!G72="PVC-1mm",(Užs5!E72/1000)*Užs5!L72,0)+(IF(Užs5!I72="PVC-1mm",(Užs5!H72/1000)*Užs5!L72,0)+(IF(Užs5!J72="PVC-1mm",(Užs5!H72/1000)*Užs5!L72,0)))))</f>
        <v>0</v>
      </c>
      <c r="X33" s="92">
        <f>SUM(IF(Užs5!F72="PVC-2mm",(Užs5!E72/1000)*Užs5!L72,0)+(IF(Užs5!G72="PVC-2mm",(Užs5!E72/1000)*Užs5!L72,0)+(IF(Užs5!I72="PVC-2mm",(Užs5!H72/1000)*Užs5!L72,0)+(IF(Užs5!J72="PVC-2mm",(Užs5!H72/1000)*Užs5!L72,0)))))</f>
        <v>0</v>
      </c>
      <c r="Y33" s="92">
        <f>SUM(IF(Užs5!F72="PVC-42/2mm",(Užs5!E72/1000)*Užs5!L72,0)+(IF(Užs5!G72="PVC-42/2mm",(Užs5!E72/1000)*Užs5!L72,0)+(IF(Užs5!I72="PVC-42/2mm",(Užs5!H72/1000)*Užs5!L72,0)+(IF(Užs5!J72="PVC-42/2mm",(Užs5!H72/1000)*Užs5!L72,0)))))</f>
        <v>0</v>
      </c>
      <c r="Z33" s="313">
        <f>SUM(IF(Užs5!F72="BESIULIS-08mm",(Užs5!E72/1000)*Užs5!L72,0)+(IF(Užs5!G72="BESIULIS-08mm",(Užs5!E72/1000)*Užs5!L72,0)+(IF(Užs5!I72="BESIULIS-08mm",(Užs5!H72/1000)*Užs5!L72,0)+(IF(Užs5!J72="BESIULIS-08mm",(Užs5!H72/1000)*Užs5!L72,0)))))</f>
        <v>0</v>
      </c>
      <c r="AA33" s="313">
        <f>SUM(IF(Užs5!F72="BESIULIS-1mm",(Užs5!E72/1000)*Užs5!L72,0)+(IF(Užs5!G72="BESIULIS-1mm",(Užs5!E72/1000)*Užs5!L72,0)+(IF(Užs5!I72="BESIULIS-1mm",(Užs5!H72/1000)*Užs5!L72,0)+(IF(Užs5!J72="BESIULIS-1mm",(Užs5!H72/1000)*Užs5!L72,0)))))</f>
        <v>0</v>
      </c>
      <c r="AB33" s="313">
        <f>SUM(IF(Užs5!F72="BESIULIS-2mm",(Užs5!E72/1000)*Užs5!L72,0)+(IF(Užs5!G72="BESIULIS-2mm",(Užs5!E72/1000)*Užs5!L72,0)+(IF(Užs5!I72="BESIULIS-2mm",(Užs5!H72/1000)*Užs5!L72,0)+(IF(Užs5!J72="BESIULIS-2mm",(Užs5!H72/1000)*Užs5!L72,0)))))</f>
        <v>0</v>
      </c>
      <c r="AC33" s="93">
        <f>SUM(IF(Užs5!F72="KLIEN-PVC-04mm",(Užs5!E72/1000)*Užs5!L72,0)+(IF(Užs5!G72="KLIEN-PVC-04mm",(Užs5!E72/1000)*Užs5!L72,0)+(IF(Užs5!I72="KLIEN-PVC-04mm",(Užs5!H72/1000)*Užs5!L72,0)+(IF(Užs5!J72="KLIEN-PVC-04mm",(Užs5!H72/1000)*Užs5!L72,0)))))</f>
        <v>0</v>
      </c>
      <c r="AD33" s="93">
        <f>SUM(IF(Užs5!F72="KLIEN-PVC-06mm",(Užs5!E72/1000)*Užs5!L72,0)+(IF(Užs5!G72="KLIEN-PVC-06mm",(Užs5!E72/1000)*Užs5!L72,0)+(IF(Užs5!I72="KLIEN-PVC-06mm",(Užs5!H72/1000)*Užs5!L72,0)+(IF(Užs5!J72="KLIEN-PVC-06mm",(Užs5!H72/1000)*Užs5!L72,0)))))</f>
        <v>0</v>
      </c>
      <c r="AE33" s="93">
        <f>SUM(IF(Užs5!F72="KLIEN-PVC-08mm",(Užs5!E72/1000)*Užs5!L72,0)+(IF(Užs5!G72="KLIEN-PVC-08mm",(Užs5!E72/1000)*Užs5!L72,0)+(IF(Užs5!I72="KLIEN-PVC-08mm",(Užs5!H72/1000)*Užs5!L72,0)+(IF(Užs5!J72="KLIEN-PVC-08mm",(Užs5!H72/1000)*Užs5!L72,0)))))</f>
        <v>0</v>
      </c>
      <c r="AF33" s="93">
        <f>SUM(IF(Užs5!F72="KLIEN-PVC-1mm",(Užs5!E72/1000)*Užs5!L72,0)+(IF(Užs5!G72="KLIEN-PVC-1mm",(Užs5!E72/1000)*Užs5!L72,0)+(IF(Užs5!I72="KLIEN-PVC-1mm",(Užs5!H72/1000)*Užs5!L72,0)+(IF(Užs5!J72="KLIEN-PVC-1mm",(Užs5!H72/1000)*Užs5!L72,0)))))</f>
        <v>0</v>
      </c>
      <c r="AG33" s="93">
        <f>SUM(IF(Užs5!F72="KLIEN-PVC-2mm",(Užs5!E72/1000)*Užs5!L72,0)+(IF(Užs5!G72="KLIEN-PVC-2mm",(Užs5!E72/1000)*Užs5!L72,0)+(IF(Užs5!I72="KLIEN-PVC-2mm",(Užs5!H72/1000)*Užs5!L72,0)+(IF(Užs5!J72="KLIEN-PVC-2mm",(Užs5!H72/1000)*Užs5!L72,0)))))</f>
        <v>0</v>
      </c>
      <c r="AH33" s="93">
        <f>SUM(IF(Užs5!F72="KLIEN-PVC-42/2mm",(Užs5!E72/1000)*Užs5!L72,0)+(IF(Užs5!G72="KLIEN-PVC-42/2mm",(Užs5!E72/1000)*Užs5!L72,0)+(IF(Užs5!I72="KLIEN-PVC-42/2mm",(Užs5!H72/1000)*Užs5!L72,0)+(IF(Užs5!J72="KLIEN-PVC-42/2mm",(Užs5!H72/1000)*Užs5!L72,0)))))</f>
        <v>0</v>
      </c>
      <c r="AI33" s="315">
        <f>SUM(IF(Užs5!F72="KLIEN-BESIUL-08mm",(Užs5!E72/1000)*Užs5!L72,0)+(IF(Užs5!G72="KLIEN-BESIUL-08mm",(Užs5!E72/1000)*Užs5!L72,0)+(IF(Užs5!I72="KLIEN-BESIUL-08mm",(Užs5!H72/1000)*Užs5!L72,0)+(IF(Užs5!J72="KLIEN-BESIUL-08mm",(Užs5!H72/1000)*Užs5!L72,0)))))</f>
        <v>0</v>
      </c>
      <c r="AJ33" s="315">
        <f>SUM(IF(Užs5!F72="KLIEN-BESIUL-1mm",(Užs5!E72/1000)*Užs5!L72,0)+(IF(Užs5!G72="KLIEN-BESIUL-1mm",(Užs5!E72/1000)*Užs5!L72,0)+(IF(Užs5!I72="KLIEN-BESIUL-1mm",(Užs5!H72/1000)*Užs5!L72,0)+(IF(Užs5!J72="KLIEN-BESIUL-1mm",(Užs5!H72/1000)*Užs5!L72,0)))))</f>
        <v>0</v>
      </c>
      <c r="AK33" s="315">
        <f>SUM(IF(Užs5!F72="KLIEN-BESIUL-2mm",(Užs5!E72/1000)*Užs5!L72,0)+(IF(Užs5!G72="KLIEN-BESIUL-2mm",(Užs5!E72/1000)*Užs5!L72,0)+(IF(Užs5!I72="KLIEN-BESIUL-2mm",(Užs5!H72/1000)*Užs5!L72,0)+(IF(Užs5!J72="KLIEN-BESIUL-2mm",(Užs5!H72/1000)*Užs5!L72,0)))))</f>
        <v>0</v>
      </c>
      <c r="AL33" s="94">
        <f>SUM(IF(Užs5!F72="NE-PL-PVC-04mm",(Užs5!E72/1000)*Užs5!L72,0)+(IF(Užs5!G72="NE-PL-PVC-04mm",(Užs5!E72/1000)*Užs5!L72,0)+(IF(Užs5!I72="NE-PL-PVC-04mm",(Užs5!H72/1000)*Užs5!L72,0)+(IF(Užs5!J72="NE-PL-PVC-04mm",(Užs5!H72/1000)*Užs5!L72,0)))))</f>
        <v>0</v>
      </c>
      <c r="AM33" s="94">
        <f>SUM(IF(Užs5!F72="NE-PL-PVC-06mm",(Užs5!E72/1000)*Užs5!L72,0)+(IF(Užs5!G72="NE-PL-PVC-06mm",(Užs5!E72/1000)*Užs5!L72,0)+(IF(Užs5!I72="NE-PL-PVC-06mm",(Užs5!H72/1000)*Užs5!L72,0)+(IF(Užs5!J72="NE-PL-PVC-06mm",(Užs5!H72/1000)*Užs5!L72,0)))))</f>
        <v>0</v>
      </c>
      <c r="AN33" s="94">
        <f>SUM(IF(Užs5!F72="NE-PL-PVC-08mm",(Užs5!E72/1000)*Užs5!L72,0)+(IF(Užs5!G72="NE-PL-PVC-08mm",(Užs5!E72/1000)*Užs5!L72,0)+(IF(Užs5!I72="NE-PL-PVC-08mm",(Užs5!H72/1000)*Užs5!L72,0)+(IF(Užs5!J72="NE-PL-PVC-08mm",(Užs5!H72/1000)*Užs5!L72,0)))))</f>
        <v>0</v>
      </c>
      <c r="AO33" s="94">
        <f>SUM(IF(Užs5!F72="NE-PL-PVC-1mm",(Užs5!E72/1000)*Užs5!L72,0)+(IF(Užs5!G72="NE-PL-PVC-1mm",(Užs5!E72/1000)*Užs5!L72,0)+(IF(Užs5!I72="NE-PL-PVC-1mm",(Užs5!H72/1000)*Užs5!L72,0)+(IF(Užs5!J72="NE-PL-PVC-1mm",(Užs5!H72/1000)*Užs5!L72,0)))))</f>
        <v>0</v>
      </c>
      <c r="AP33" s="94">
        <f>SUM(IF(Užs5!F72="NE-PL-PVC-2mm",(Užs5!E72/1000)*Užs5!L72,0)+(IF(Užs5!G72="NE-PL-PVC-2mm",(Užs5!E72/1000)*Užs5!L72,0)+(IF(Užs5!I72="NE-PL-PVC-2mm",(Užs5!H72/1000)*Užs5!L72,0)+(IF(Užs5!J72="NE-PL-PVC-2mm",(Užs5!H72/1000)*Užs5!L72,0)))))</f>
        <v>0</v>
      </c>
      <c r="AQ33" s="94">
        <f>SUM(IF(Užs5!F72="NE-PL-PVC-42/2mm",(Užs5!E72/1000)*Užs5!L72,0)+(IF(Užs5!G72="NE-PL-PVC-42/2mm",(Užs5!E72/1000)*Užs5!L72,0)+(IF(Užs5!I72="NE-PL-PVC-42/2mm",(Užs5!H72/1000)*Užs5!L72,0)+(IF(Užs5!J72="NE-PL-PVC-42/2mm",(Užs5!H72/1000)*Užs5!L72,0)))))</f>
        <v>0</v>
      </c>
      <c r="AR33" s="79"/>
    </row>
    <row r="34" spans="1:44" ht="16.8">
      <c r="A34" s="79"/>
      <c r="B34" s="233" t="s">
        <v>418</v>
      </c>
      <c r="C34" s="236" t="s">
        <v>443</v>
      </c>
      <c r="D34" s="79"/>
      <c r="E34" s="79"/>
      <c r="F34" s="79"/>
      <c r="G34" s="79"/>
      <c r="H34" s="79"/>
      <c r="I34" s="79"/>
      <c r="J34" s="79"/>
      <c r="K34" s="87">
        <v>33</v>
      </c>
      <c r="L34" s="88">
        <f>Užs5!L73</f>
        <v>0</v>
      </c>
      <c r="M34" s="89">
        <f>(Užs5!E73/1000)*(Užs5!H73/1000)*Užs5!L73</f>
        <v>0</v>
      </c>
      <c r="N34" s="90">
        <f>SUM(IF(Užs5!F73="MEL",(Užs5!E73/1000)*Užs5!L73,0)+(IF(Užs5!G73="MEL",(Užs5!E73/1000)*Užs5!L73,0)+(IF(Užs5!I73="MEL",(Užs5!H73/1000)*Užs5!L73,0)+(IF(Užs5!J73="MEL",(Užs5!H73/1000)*Užs5!L73,0)))))</f>
        <v>0</v>
      </c>
      <c r="O34" s="91">
        <f>SUM(IF(Užs5!F73="MEL-BALTAS",(Užs5!E73/1000)*Užs5!L73,0)+(IF(Užs5!G73="MEL-BALTAS",(Užs5!E73/1000)*Užs5!L73,0)+(IF(Užs5!I73="MEL-BALTAS",(Užs5!H73/1000)*Užs5!L73,0)+(IF(Užs5!J73="MEL-BALTAS",(Užs5!H73/1000)*Užs5!L73,0)))))</f>
        <v>0</v>
      </c>
      <c r="P34" s="91">
        <f>SUM(IF(Užs5!F73="MEL-PILKAS",(Užs5!E73/1000)*Užs5!L73,0)+(IF(Užs5!G73="MEL-PILKAS",(Užs5!E73/1000)*Užs5!L73,0)+(IF(Užs5!I73="MEL-PILKAS",(Užs5!H73/1000)*Užs5!L73,0)+(IF(Užs5!J73="MEL-PILKAS",(Užs5!H73/1000)*Užs5!L73,0)))))</f>
        <v>0</v>
      </c>
      <c r="Q34" s="91">
        <f>SUM(IF(Užs5!F73="MEL-KLIENTO",(Užs5!E73/1000)*Užs5!L73,0)+(IF(Užs5!G73="MEL-KLIENTO",(Užs5!E73/1000)*Užs5!L73,0)+(IF(Užs5!I73="MEL-KLIENTO",(Užs5!H73/1000)*Užs5!L73,0)+(IF(Užs5!J73="MEL-KLIENTO",(Užs5!H73/1000)*Užs5!L73,0)))))</f>
        <v>0</v>
      </c>
      <c r="R34" s="91">
        <f>SUM(IF(Užs5!F73="MEL-NE-PL",(Užs5!E73/1000)*Užs5!L73,0)+(IF(Užs5!G73="MEL-NE-PL",(Užs5!E73/1000)*Užs5!L73,0)+(IF(Užs5!I73="MEL-NE-PL",(Užs5!H73/1000)*Užs5!L73,0)+(IF(Užs5!J73="MEL-NE-PL",(Užs5!H73/1000)*Užs5!L73,0)))))</f>
        <v>0</v>
      </c>
      <c r="S34" s="91">
        <f>SUM(IF(Užs5!F73="MEL-40mm",(Užs5!E73/1000)*Užs5!L73,0)+(IF(Užs5!G73="MEL-40mm",(Užs5!E73/1000)*Užs5!L73,0)+(IF(Užs5!I73="MEL-40mm",(Užs5!H73/1000)*Užs5!L73,0)+(IF(Užs5!J73="MEL-40mm",(Užs5!H73/1000)*Užs5!L73,0)))))</f>
        <v>0</v>
      </c>
      <c r="T34" s="92">
        <f>SUM(IF(Užs5!F73="PVC-04mm",(Užs5!E73/1000)*Užs5!L73,0)+(IF(Užs5!G73="PVC-04mm",(Užs5!E73/1000)*Užs5!L73,0)+(IF(Užs5!I73="PVC-04mm",(Užs5!H73/1000)*Užs5!L73,0)+(IF(Užs5!J73="PVC-04mm",(Užs5!H73/1000)*Užs5!L73,0)))))</f>
        <v>0</v>
      </c>
      <c r="U34" s="92">
        <f>SUM(IF(Užs5!F73="PVC-06mm",(Užs5!E73/1000)*Užs5!L73,0)+(IF(Užs5!G73="PVC-06mm",(Užs5!E73/1000)*Užs5!L73,0)+(IF(Užs5!I73="PVC-06mm",(Užs5!H73/1000)*Užs5!L73,0)+(IF(Užs5!J73="PVC-06mm",(Užs5!H73/1000)*Užs5!L73,0)))))</f>
        <v>0</v>
      </c>
      <c r="V34" s="92">
        <f>SUM(IF(Užs5!F73="PVC-08mm",(Užs5!E73/1000)*Užs5!L73,0)+(IF(Užs5!G73="PVC-08mm",(Užs5!E73/1000)*Užs5!L73,0)+(IF(Užs5!I73="PVC-08mm",(Užs5!H73/1000)*Užs5!L73,0)+(IF(Užs5!J73="PVC-08mm",(Užs5!H73/1000)*Užs5!L73,0)))))</f>
        <v>0</v>
      </c>
      <c r="W34" s="92">
        <f>SUM(IF(Užs5!F73="PVC-1mm",(Užs5!E73/1000)*Užs5!L73,0)+(IF(Užs5!G73="PVC-1mm",(Užs5!E73/1000)*Užs5!L73,0)+(IF(Užs5!I73="PVC-1mm",(Užs5!H73/1000)*Užs5!L73,0)+(IF(Užs5!J73="PVC-1mm",(Užs5!H73/1000)*Užs5!L73,0)))))</f>
        <v>0</v>
      </c>
      <c r="X34" s="92">
        <f>SUM(IF(Užs5!F73="PVC-2mm",(Užs5!E73/1000)*Užs5!L73,0)+(IF(Užs5!G73="PVC-2mm",(Užs5!E73/1000)*Užs5!L73,0)+(IF(Užs5!I73="PVC-2mm",(Užs5!H73/1000)*Užs5!L73,0)+(IF(Užs5!J73="PVC-2mm",(Užs5!H73/1000)*Užs5!L73,0)))))</f>
        <v>0</v>
      </c>
      <c r="Y34" s="92">
        <f>SUM(IF(Užs5!F73="PVC-42/2mm",(Užs5!E73/1000)*Užs5!L73,0)+(IF(Užs5!G73="PVC-42/2mm",(Užs5!E73/1000)*Užs5!L73,0)+(IF(Užs5!I73="PVC-42/2mm",(Užs5!H73/1000)*Užs5!L73,0)+(IF(Užs5!J73="PVC-42/2mm",(Užs5!H73/1000)*Užs5!L73,0)))))</f>
        <v>0</v>
      </c>
      <c r="Z34" s="313">
        <f>SUM(IF(Užs5!F73="BESIULIS-08mm",(Užs5!E73/1000)*Užs5!L73,0)+(IF(Užs5!G73="BESIULIS-08mm",(Užs5!E73/1000)*Užs5!L73,0)+(IF(Užs5!I73="BESIULIS-08mm",(Užs5!H73/1000)*Užs5!L73,0)+(IF(Užs5!J73="BESIULIS-08mm",(Užs5!H73/1000)*Užs5!L73,0)))))</f>
        <v>0</v>
      </c>
      <c r="AA34" s="313">
        <f>SUM(IF(Užs5!F73="BESIULIS-1mm",(Užs5!E73/1000)*Užs5!L73,0)+(IF(Užs5!G73="BESIULIS-1mm",(Užs5!E73/1000)*Užs5!L73,0)+(IF(Užs5!I73="BESIULIS-1mm",(Užs5!H73/1000)*Užs5!L73,0)+(IF(Užs5!J73="BESIULIS-1mm",(Užs5!H73/1000)*Užs5!L73,0)))))</f>
        <v>0</v>
      </c>
      <c r="AB34" s="313">
        <f>SUM(IF(Užs5!F73="BESIULIS-2mm",(Užs5!E73/1000)*Užs5!L73,0)+(IF(Užs5!G73="BESIULIS-2mm",(Užs5!E73/1000)*Užs5!L73,0)+(IF(Užs5!I73="BESIULIS-2mm",(Užs5!H73/1000)*Užs5!L73,0)+(IF(Užs5!J73="BESIULIS-2mm",(Užs5!H73/1000)*Užs5!L73,0)))))</f>
        <v>0</v>
      </c>
      <c r="AC34" s="93">
        <f>SUM(IF(Užs5!F73="KLIEN-PVC-04mm",(Užs5!E73/1000)*Užs5!L73,0)+(IF(Užs5!G73="KLIEN-PVC-04mm",(Užs5!E73/1000)*Užs5!L73,0)+(IF(Užs5!I73="KLIEN-PVC-04mm",(Užs5!H73/1000)*Užs5!L73,0)+(IF(Užs5!J73="KLIEN-PVC-04mm",(Užs5!H73/1000)*Užs5!L73,0)))))</f>
        <v>0</v>
      </c>
      <c r="AD34" s="93">
        <f>SUM(IF(Užs5!F73="KLIEN-PVC-06mm",(Užs5!E73/1000)*Užs5!L73,0)+(IF(Užs5!G73="KLIEN-PVC-06mm",(Užs5!E73/1000)*Užs5!L73,0)+(IF(Užs5!I73="KLIEN-PVC-06mm",(Užs5!H73/1000)*Užs5!L73,0)+(IF(Užs5!J73="KLIEN-PVC-06mm",(Užs5!H73/1000)*Užs5!L73,0)))))</f>
        <v>0</v>
      </c>
      <c r="AE34" s="93">
        <f>SUM(IF(Užs5!F73="KLIEN-PVC-08mm",(Užs5!E73/1000)*Užs5!L73,0)+(IF(Užs5!G73="KLIEN-PVC-08mm",(Užs5!E73/1000)*Užs5!L73,0)+(IF(Užs5!I73="KLIEN-PVC-08mm",(Užs5!H73/1000)*Užs5!L73,0)+(IF(Užs5!J73="KLIEN-PVC-08mm",(Užs5!H73/1000)*Užs5!L73,0)))))</f>
        <v>0</v>
      </c>
      <c r="AF34" s="93">
        <f>SUM(IF(Užs5!F73="KLIEN-PVC-1mm",(Užs5!E73/1000)*Užs5!L73,0)+(IF(Užs5!G73="KLIEN-PVC-1mm",(Užs5!E73/1000)*Užs5!L73,0)+(IF(Užs5!I73="KLIEN-PVC-1mm",(Užs5!H73/1000)*Užs5!L73,0)+(IF(Užs5!J73="KLIEN-PVC-1mm",(Užs5!H73/1000)*Užs5!L73,0)))))</f>
        <v>0</v>
      </c>
      <c r="AG34" s="93">
        <f>SUM(IF(Užs5!F73="KLIEN-PVC-2mm",(Užs5!E73/1000)*Užs5!L73,0)+(IF(Užs5!G73="KLIEN-PVC-2mm",(Užs5!E73/1000)*Užs5!L73,0)+(IF(Užs5!I73="KLIEN-PVC-2mm",(Užs5!H73/1000)*Užs5!L73,0)+(IF(Užs5!J73="KLIEN-PVC-2mm",(Užs5!H73/1000)*Užs5!L73,0)))))</f>
        <v>0</v>
      </c>
      <c r="AH34" s="93">
        <f>SUM(IF(Užs5!F73="KLIEN-PVC-42/2mm",(Užs5!E73/1000)*Užs5!L73,0)+(IF(Užs5!G73="KLIEN-PVC-42/2mm",(Užs5!E73/1000)*Užs5!L73,0)+(IF(Užs5!I73="KLIEN-PVC-42/2mm",(Užs5!H73/1000)*Užs5!L73,0)+(IF(Užs5!J73="KLIEN-PVC-42/2mm",(Užs5!H73/1000)*Užs5!L73,0)))))</f>
        <v>0</v>
      </c>
      <c r="AI34" s="315">
        <f>SUM(IF(Užs5!F73="KLIEN-BESIUL-08mm",(Užs5!E73/1000)*Užs5!L73,0)+(IF(Užs5!G73="KLIEN-BESIUL-08mm",(Užs5!E73/1000)*Užs5!L73,0)+(IF(Užs5!I73="KLIEN-BESIUL-08mm",(Užs5!H73/1000)*Užs5!L73,0)+(IF(Užs5!J73="KLIEN-BESIUL-08mm",(Užs5!H73/1000)*Užs5!L73,0)))))</f>
        <v>0</v>
      </c>
      <c r="AJ34" s="315">
        <f>SUM(IF(Užs5!F73="KLIEN-BESIUL-1mm",(Užs5!E73/1000)*Užs5!L73,0)+(IF(Užs5!G73="KLIEN-BESIUL-1mm",(Užs5!E73/1000)*Užs5!L73,0)+(IF(Užs5!I73="KLIEN-BESIUL-1mm",(Užs5!H73/1000)*Užs5!L73,0)+(IF(Užs5!J73="KLIEN-BESIUL-1mm",(Užs5!H73/1000)*Užs5!L73,0)))))</f>
        <v>0</v>
      </c>
      <c r="AK34" s="315">
        <f>SUM(IF(Užs5!F73="KLIEN-BESIUL-2mm",(Užs5!E73/1000)*Užs5!L73,0)+(IF(Užs5!G73="KLIEN-BESIUL-2mm",(Užs5!E73/1000)*Užs5!L73,0)+(IF(Užs5!I73="KLIEN-BESIUL-2mm",(Užs5!H73/1000)*Užs5!L73,0)+(IF(Užs5!J73="KLIEN-BESIUL-2mm",(Užs5!H73/1000)*Užs5!L73,0)))))</f>
        <v>0</v>
      </c>
      <c r="AL34" s="94">
        <f>SUM(IF(Užs5!F73="NE-PL-PVC-04mm",(Užs5!E73/1000)*Užs5!L73,0)+(IF(Užs5!G73="NE-PL-PVC-04mm",(Užs5!E73/1000)*Užs5!L73,0)+(IF(Užs5!I73="NE-PL-PVC-04mm",(Užs5!H73/1000)*Užs5!L73,0)+(IF(Užs5!J73="NE-PL-PVC-04mm",(Užs5!H73/1000)*Užs5!L73,0)))))</f>
        <v>0</v>
      </c>
      <c r="AM34" s="94">
        <f>SUM(IF(Užs5!F73="NE-PL-PVC-06mm",(Užs5!E73/1000)*Užs5!L73,0)+(IF(Užs5!G73="NE-PL-PVC-06mm",(Užs5!E73/1000)*Užs5!L73,0)+(IF(Užs5!I73="NE-PL-PVC-06mm",(Užs5!H73/1000)*Užs5!L73,0)+(IF(Užs5!J73="NE-PL-PVC-06mm",(Užs5!H73/1000)*Užs5!L73,0)))))</f>
        <v>0</v>
      </c>
      <c r="AN34" s="94">
        <f>SUM(IF(Užs5!F73="NE-PL-PVC-08mm",(Užs5!E73/1000)*Užs5!L73,0)+(IF(Užs5!G73="NE-PL-PVC-08mm",(Užs5!E73/1000)*Užs5!L73,0)+(IF(Užs5!I73="NE-PL-PVC-08mm",(Užs5!H73/1000)*Užs5!L73,0)+(IF(Užs5!J73="NE-PL-PVC-08mm",(Užs5!H73/1000)*Užs5!L73,0)))))</f>
        <v>0</v>
      </c>
      <c r="AO34" s="94">
        <f>SUM(IF(Užs5!F73="NE-PL-PVC-1mm",(Užs5!E73/1000)*Užs5!L73,0)+(IF(Užs5!G73="NE-PL-PVC-1mm",(Užs5!E73/1000)*Užs5!L73,0)+(IF(Užs5!I73="NE-PL-PVC-1mm",(Užs5!H73/1000)*Užs5!L73,0)+(IF(Užs5!J73="NE-PL-PVC-1mm",(Užs5!H73/1000)*Užs5!L73,0)))))</f>
        <v>0</v>
      </c>
      <c r="AP34" s="94">
        <f>SUM(IF(Užs5!F73="NE-PL-PVC-2mm",(Užs5!E73/1000)*Užs5!L73,0)+(IF(Užs5!G73="NE-PL-PVC-2mm",(Užs5!E73/1000)*Užs5!L73,0)+(IF(Užs5!I73="NE-PL-PVC-2mm",(Užs5!H73/1000)*Užs5!L73,0)+(IF(Užs5!J73="NE-PL-PVC-2mm",(Užs5!H73/1000)*Užs5!L73,0)))))</f>
        <v>0</v>
      </c>
      <c r="AQ34" s="94">
        <f>SUM(IF(Užs5!F73="NE-PL-PVC-42/2mm",(Užs5!E73/1000)*Užs5!L73,0)+(IF(Užs5!G73="NE-PL-PVC-42/2mm",(Užs5!E73/1000)*Užs5!L73,0)+(IF(Užs5!I73="NE-PL-PVC-42/2mm",(Užs5!H73/1000)*Užs5!L73,0)+(IF(Užs5!J73="NE-PL-PVC-42/2mm",(Užs5!H73/1000)*Užs5!L73,0)))))</f>
        <v>0</v>
      </c>
      <c r="AR34" s="79"/>
    </row>
    <row r="35" spans="1:44" ht="16.8">
      <c r="A35" s="79"/>
      <c r="B35" s="79"/>
      <c r="C35" s="95"/>
      <c r="D35" s="79"/>
      <c r="E35" s="79"/>
      <c r="F35" s="79"/>
      <c r="G35" s="79"/>
      <c r="H35" s="79"/>
      <c r="I35" s="79"/>
      <c r="J35" s="79"/>
      <c r="K35" s="87">
        <v>34</v>
      </c>
      <c r="L35" s="88">
        <f>Užs5!L74</f>
        <v>0</v>
      </c>
      <c r="M35" s="89">
        <f>(Užs5!E74/1000)*(Užs5!H74/1000)*Užs5!L74</f>
        <v>0</v>
      </c>
      <c r="N35" s="90">
        <f>SUM(IF(Užs5!F74="MEL",(Užs5!E74/1000)*Užs5!L74,0)+(IF(Užs5!G74="MEL",(Užs5!E74/1000)*Užs5!L74,0)+(IF(Užs5!I74="MEL",(Užs5!H74/1000)*Užs5!L74,0)+(IF(Užs5!J74="MEL",(Užs5!H74/1000)*Užs5!L74,0)))))</f>
        <v>0</v>
      </c>
      <c r="O35" s="91">
        <f>SUM(IF(Užs5!F74="MEL-BALTAS",(Užs5!E74/1000)*Užs5!L74,0)+(IF(Užs5!G74="MEL-BALTAS",(Užs5!E74/1000)*Užs5!L74,0)+(IF(Užs5!I74="MEL-BALTAS",(Užs5!H74/1000)*Užs5!L74,0)+(IF(Užs5!J74="MEL-BALTAS",(Užs5!H74/1000)*Užs5!L74,0)))))</f>
        <v>0</v>
      </c>
      <c r="P35" s="91">
        <f>SUM(IF(Užs5!F74="MEL-PILKAS",(Užs5!E74/1000)*Užs5!L74,0)+(IF(Užs5!G74="MEL-PILKAS",(Užs5!E74/1000)*Užs5!L74,0)+(IF(Užs5!I74="MEL-PILKAS",(Užs5!H74/1000)*Užs5!L74,0)+(IF(Užs5!J74="MEL-PILKAS",(Užs5!H74/1000)*Užs5!L74,0)))))</f>
        <v>0</v>
      </c>
      <c r="Q35" s="91">
        <f>SUM(IF(Užs5!F74="MEL-KLIENTO",(Užs5!E74/1000)*Užs5!L74,0)+(IF(Užs5!G74="MEL-KLIENTO",(Užs5!E74/1000)*Užs5!L74,0)+(IF(Užs5!I74="MEL-KLIENTO",(Užs5!H74/1000)*Užs5!L74,0)+(IF(Užs5!J74="MEL-KLIENTO",(Užs5!H74/1000)*Užs5!L74,0)))))</f>
        <v>0</v>
      </c>
      <c r="R35" s="91">
        <f>SUM(IF(Užs5!F74="MEL-NE-PL",(Užs5!E74/1000)*Užs5!L74,0)+(IF(Užs5!G74="MEL-NE-PL",(Užs5!E74/1000)*Užs5!L74,0)+(IF(Užs5!I74="MEL-NE-PL",(Užs5!H74/1000)*Užs5!L74,0)+(IF(Užs5!J74="MEL-NE-PL",(Užs5!H74/1000)*Užs5!L74,0)))))</f>
        <v>0</v>
      </c>
      <c r="S35" s="91">
        <f>SUM(IF(Užs5!F74="MEL-40mm",(Užs5!E74/1000)*Užs5!L74,0)+(IF(Užs5!G74="MEL-40mm",(Užs5!E74/1000)*Užs5!L74,0)+(IF(Užs5!I74="MEL-40mm",(Užs5!H74/1000)*Užs5!L74,0)+(IF(Užs5!J74="MEL-40mm",(Užs5!H74/1000)*Užs5!L74,0)))))</f>
        <v>0</v>
      </c>
      <c r="T35" s="92">
        <f>SUM(IF(Užs5!F74="PVC-04mm",(Užs5!E74/1000)*Užs5!L74,0)+(IF(Užs5!G74="PVC-04mm",(Užs5!E74/1000)*Užs5!L74,0)+(IF(Užs5!I74="PVC-04mm",(Užs5!H74/1000)*Užs5!L74,0)+(IF(Užs5!J74="PVC-04mm",(Užs5!H74/1000)*Užs5!L74,0)))))</f>
        <v>0</v>
      </c>
      <c r="U35" s="92">
        <f>SUM(IF(Užs5!F74="PVC-06mm",(Užs5!E74/1000)*Užs5!L74,0)+(IF(Užs5!G74="PVC-06mm",(Užs5!E74/1000)*Užs5!L74,0)+(IF(Užs5!I74="PVC-06mm",(Užs5!H74/1000)*Užs5!L74,0)+(IF(Užs5!J74="PVC-06mm",(Užs5!H74/1000)*Užs5!L74,0)))))</f>
        <v>0</v>
      </c>
      <c r="V35" s="92">
        <f>SUM(IF(Užs5!F74="PVC-08mm",(Užs5!E74/1000)*Užs5!L74,0)+(IF(Užs5!G74="PVC-08mm",(Užs5!E74/1000)*Užs5!L74,0)+(IF(Užs5!I74="PVC-08mm",(Užs5!H74/1000)*Užs5!L74,0)+(IF(Užs5!J74="PVC-08mm",(Užs5!H74/1000)*Užs5!L74,0)))))</f>
        <v>0</v>
      </c>
      <c r="W35" s="92">
        <f>SUM(IF(Užs5!F74="PVC-1mm",(Užs5!E74/1000)*Užs5!L74,0)+(IF(Užs5!G74="PVC-1mm",(Užs5!E74/1000)*Užs5!L74,0)+(IF(Užs5!I74="PVC-1mm",(Užs5!H74/1000)*Užs5!L74,0)+(IF(Užs5!J74="PVC-1mm",(Užs5!H74/1000)*Užs5!L74,0)))))</f>
        <v>0</v>
      </c>
      <c r="X35" s="92">
        <f>SUM(IF(Užs5!F74="PVC-2mm",(Užs5!E74/1000)*Užs5!L74,0)+(IF(Užs5!G74="PVC-2mm",(Užs5!E74/1000)*Užs5!L74,0)+(IF(Užs5!I74="PVC-2mm",(Užs5!H74/1000)*Užs5!L74,0)+(IF(Užs5!J74="PVC-2mm",(Užs5!H74/1000)*Užs5!L74,0)))))</f>
        <v>0</v>
      </c>
      <c r="Y35" s="92">
        <f>SUM(IF(Užs5!F74="PVC-42/2mm",(Užs5!E74/1000)*Užs5!L74,0)+(IF(Užs5!G74="PVC-42/2mm",(Užs5!E74/1000)*Užs5!L74,0)+(IF(Užs5!I74="PVC-42/2mm",(Užs5!H74/1000)*Užs5!L74,0)+(IF(Užs5!J74="PVC-42/2mm",(Užs5!H74/1000)*Užs5!L74,0)))))</f>
        <v>0</v>
      </c>
      <c r="Z35" s="313">
        <f>SUM(IF(Užs5!F74="BESIULIS-08mm",(Užs5!E74/1000)*Užs5!L74,0)+(IF(Užs5!G74="BESIULIS-08mm",(Užs5!E74/1000)*Užs5!L74,0)+(IF(Užs5!I74="BESIULIS-08mm",(Užs5!H74/1000)*Užs5!L74,0)+(IF(Užs5!J74="BESIULIS-08mm",(Užs5!H74/1000)*Užs5!L74,0)))))</f>
        <v>0</v>
      </c>
      <c r="AA35" s="313">
        <f>SUM(IF(Užs5!F74="BESIULIS-1mm",(Užs5!E74/1000)*Užs5!L74,0)+(IF(Užs5!G74="BESIULIS-1mm",(Užs5!E74/1000)*Užs5!L74,0)+(IF(Užs5!I74="BESIULIS-1mm",(Užs5!H74/1000)*Užs5!L74,0)+(IF(Užs5!J74="BESIULIS-1mm",(Užs5!H74/1000)*Užs5!L74,0)))))</f>
        <v>0</v>
      </c>
      <c r="AB35" s="313">
        <f>SUM(IF(Užs5!F74="BESIULIS-2mm",(Užs5!E74/1000)*Užs5!L74,0)+(IF(Užs5!G74="BESIULIS-2mm",(Užs5!E74/1000)*Užs5!L74,0)+(IF(Užs5!I74="BESIULIS-2mm",(Užs5!H74/1000)*Užs5!L74,0)+(IF(Užs5!J74="BESIULIS-2mm",(Užs5!H74/1000)*Užs5!L74,0)))))</f>
        <v>0</v>
      </c>
      <c r="AC35" s="93">
        <f>SUM(IF(Užs5!F74="KLIEN-PVC-04mm",(Užs5!E74/1000)*Užs5!L74,0)+(IF(Užs5!G74="KLIEN-PVC-04mm",(Užs5!E74/1000)*Užs5!L74,0)+(IF(Užs5!I74="KLIEN-PVC-04mm",(Užs5!H74/1000)*Užs5!L74,0)+(IF(Užs5!J74="KLIEN-PVC-04mm",(Užs5!H74/1000)*Užs5!L74,0)))))</f>
        <v>0</v>
      </c>
      <c r="AD35" s="93">
        <f>SUM(IF(Užs5!F74="KLIEN-PVC-06mm",(Užs5!E74/1000)*Užs5!L74,0)+(IF(Užs5!G74="KLIEN-PVC-06mm",(Užs5!E74/1000)*Užs5!L74,0)+(IF(Užs5!I74="KLIEN-PVC-06mm",(Užs5!H74/1000)*Užs5!L74,0)+(IF(Užs5!J74="KLIEN-PVC-06mm",(Užs5!H74/1000)*Užs5!L74,0)))))</f>
        <v>0</v>
      </c>
      <c r="AE35" s="93">
        <f>SUM(IF(Užs5!F74="KLIEN-PVC-08mm",(Užs5!E74/1000)*Užs5!L74,0)+(IF(Užs5!G74="KLIEN-PVC-08mm",(Užs5!E74/1000)*Užs5!L74,0)+(IF(Užs5!I74="KLIEN-PVC-08mm",(Užs5!H74/1000)*Užs5!L74,0)+(IF(Užs5!J74="KLIEN-PVC-08mm",(Užs5!H74/1000)*Užs5!L74,0)))))</f>
        <v>0</v>
      </c>
      <c r="AF35" s="93">
        <f>SUM(IF(Užs5!F74="KLIEN-PVC-1mm",(Užs5!E74/1000)*Užs5!L74,0)+(IF(Užs5!G74="KLIEN-PVC-1mm",(Užs5!E74/1000)*Užs5!L74,0)+(IF(Užs5!I74="KLIEN-PVC-1mm",(Užs5!H74/1000)*Užs5!L74,0)+(IF(Užs5!J74="KLIEN-PVC-1mm",(Užs5!H74/1000)*Užs5!L74,0)))))</f>
        <v>0</v>
      </c>
      <c r="AG35" s="93">
        <f>SUM(IF(Užs5!F74="KLIEN-PVC-2mm",(Užs5!E74/1000)*Užs5!L74,0)+(IF(Užs5!G74="KLIEN-PVC-2mm",(Užs5!E74/1000)*Užs5!L74,0)+(IF(Užs5!I74="KLIEN-PVC-2mm",(Užs5!H74/1000)*Užs5!L74,0)+(IF(Užs5!J74="KLIEN-PVC-2mm",(Užs5!H74/1000)*Užs5!L74,0)))))</f>
        <v>0</v>
      </c>
      <c r="AH35" s="93">
        <f>SUM(IF(Užs5!F74="KLIEN-PVC-42/2mm",(Užs5!E74/1000)*Užs5!L74,0)+(IF(Užs5!G74="KLIEN-PVC-42/2mm",(Užs5!E74/1000)*Užs5!L74,0)+(IF(Užs5!I74="KLIEN-PVC-42/2mm",(Užs5!H74/1000)*Užs5!L74,0)+(IF(Užs5!J74="KLIEN-PVC-42/2mm",(Užs5!H74/1000)*Užs5!L74,0)))))</f>
        <v>0</v>
      </c>
      <c r="AI35" s="315">
        <f>SUM(IF(Užs5!F74="KLIEN-BESIUL-08mm",(Užs5!E74/1000)*Užs5!L74,0)+(IF(Užs5!G74="KLIEN-BESIUL-08mm",(Užs5!E74/1000)*Užs5!L74,0)+(IF(Užs5!I74="KLIEN-BESIUL-08mm",(Užs5!H74/1000)*Užs5!L74,0)+(IF(Užs5!J74="KLIEN-BESIUL-08mm",(Užs5!H74/1000)*Užs5!L74,0)))))</f>
        <v>0</v>
      </c>
      <c r="AJ35" s="315">
        <f>SUM(IF(Užs5!F74="KLIEN-BESIUL-1mm",(Užs5!E74/1000)*Užs5!L74,0)+(IF(Užs5!G74="KLIEN-BESIUL-1mm",(Užs5!E74/1000)*Užs5!L74,0)+(IF(Užs5!I74="KLIEN-BESIUL-1mm",(Užs5!H74/1000)*Užs5!L74,0)+(IF(Užs5!J74="KLIEN-BESIUL-1mm",(Užs5!H74/1000)*Užs5!L74,0)))))</f>
        <v>0</v>
      </c>
      <c r="AK35" s="315">
        <f>SUM(IF(Užs5!F74="KLIEN-BESIUL-2mm",(Užs5!E74/1000)*Užs5!L74,0)+(IF(Užs5!G74="KLIEN-BESIUL-2mm",(Užs5!E74/1000)*Užs5!L74,0)+(IF(Užs5!I74="KLIEN-BESIUL-2mm",(Užs5!H74/1000)*Užs5!L74,0)+(IF(Užs5!J74="KLIEN-BESIUL-2mm",(Užs5!H74/1000)*Užs5!L74,0)))))</f>
        <v>0</v>
      </c>
      <c r="AL35" s="94">
        <f>SUM(IF(Užs5!F74="NE-PL-PVC-04mm",(Užs5!E74/1000)*Užs5!L74,0)+(IF(Užs5!G74="NE-PL-PVC-04mm",(Užs5!E74/1000)*Užs5!L74,0)+(IF(Užs5!I74="NE-PL-PVC-04mm",(Užs5!H74/1000)*Užs5!L74,0)+(IF(Užs5!J74="NE-PL-PVC-04mm",(Užs5!H74/1000)*Užs5!L74,0)))))</f>
        <v>0</v>
      </c>
      <c r="AM35" s="94">
        <f>SUM(IF(Užs5!F74="NE-PL-PVC-06mm",(Užs5!E74/1000)*Užs5!L74,0)+(IF(Užs5!G74="NE-PL-PVC-06mm",(Užs5!E74/1000)*Užs5!L74,0)+(IF(Užs5!I74="NE-PL-PVC-06mm",(Užs5!H74/1000)*Užs5!L74,0)+(IF(Užs5!J74="NE-PL-PVC-06mm",(Užs5!H74/1000)*Užs5!L74,0)))))</f>
        <v>0</v>
      </c>
      <c r="AN35" s="94">
        <f>SUM(IF(Užs5!F74="NE-PL-PVC-08mm",(Užs5!E74/1000)*Užs5!L74,0)+(IF(Užs5!G74="NE-PL-PVC-08mm",(Užs5!E74/1000)*Užs5!L74,0)+(IF(Užs5!I74="NE-PL-PVC-08mm",(Užs5!H74/1000)*Užs5!L74,0)+(IF(Užs5!J74="NE-PL-PVC-08mm",(Užs5!H74/1000)*Užs5!L74,0)))))</f>
        <v>0</v>
      </c>
      <c r="AO35" s="94">
        <f>SUM(IF(Užs5!F74="NE-PL-PVC-1mm",(Užs5!E74/1000)*Užs5!L74,0)+(IF(Užs5!G74="NE-PL-PVC-1mm",(Užs5!E74/1000)*Užs5!L74,0)+(IF(Užs5!I74="NE-PL-PVC-1mm",(Užs5!H74/1000)*Užs5!L74,0)+(IF(Užs5!J74="NE-PL-PVC-1mm",(Užs5!H74/1000)*Užs5!L74,0)))))</f>
        <v>0</v>
      </c>
      <c r="AP35" s="94">
        <f>SUM(IF(Užs5!F74="NE-PL-PVC-2mm",(Užs5!E74/1000)*Užs5!L74,0)+(IF(Užs5!G74="NE-PL-PVC-2mm",(Užs5!E74/1000)*Užs5!L74,0)+(IF(Užs5!I74="NE-PL-PVC-2mm",(Užs5!H74/1000)*Užs5!L74,0)+(IF(Užs5!J74="NE-PL-PVC-2mm",(Užs5!H74/1000)*Užs5!L74,0)))))</f>
        <v>0</v>
      </c>
      <c r="AQ35" s="94">
        <f>SUM(IF(Užs5!F74="NE-PL-PVC-42/2mm",(Užs5!E74/1000)*Užs5!L74,0)+(IF(Užs5!G74="NE-PL-PVC-42/2mm",(Užs5!E74/1000)*Užs5!L74,0)+(IF(Užs5!I74="NE-PL-PVC-42/2mm",(Užs5!H74/1000)*Užs5!L74,0)+(IF(Užs5!J74="NE-PL-PVC-42/2mm",(Užs5!H74/1000)*Užs5!L74,0)))))</f>
        <v>0</v>
      </c>
      <c r="AR35" s="79"/>
    </row>
    <row r="36" spans="1:44" ht="16.8">
      <c r="A36" s="79"/>
      <c r="B36" s="79"/>
      <c r="C36" s="95"/>
      <c r="D36" s="79"/>
      <c r="E36" s="79"/>
      <c r="F36" s="79"/>
      <c r="G36" s="79"/>
      <c r="H36" s="79"/>
      <c r="I36" s="79"/>
      <c r="J36" s="79"/>
      <c r="K36" s="87">
        <v>35</v>
      </c>
      <c r="L36" s="88">
        <f>Užs5!L75</f>
        <v>0</v>
      </c>
      <c r="M36" s="89">
        <f>(Užs5!E75/1000)*(Užs5!H75/1000)*Užs5!L75</f>
        <v>0</v>
      </c>
      <c r="N36" s="90">
        <f>SUM(IF(Užs5!F75="MEL",(Užs5!E75/1000)*Užs5!L75,0)+(IF(Užs5!G75="MEL",(Užs5!E75/1000)*Užs5!L75,0)+(IF(Užs5!I75="MEL",(Užs5!H75/1000)*Užs5!L75,0)+(IF(Užs5!J75="MEL",(Užs5!H75/1000)*Užs5!L75,0)))))</f>
        <v>0</v>
      </c>
      <c r="O36" s="91">
        <f>SUM(IF(Užs5!F75="MEL-BALTAS",(Užs5!E75/1000)*Užs5!L75,0)+(IF(Užs5!G75="MEL-BALTAS",(Užs5!E75/1000)*Užs5!L75,0)+(IF(Užs5!I75="MEL-BALTAS",(Užs5!H75/1000)*Užs5!L75,0)+(IF(Užs5!J75="MEL-BALTAS",(Užs5!H75/1000)*Užs5!L75,0)))))</f>
        <v>0</v>
      </c>
      <c r="P36" s="91">
        <f>SUM(IF(Užs5!F75="MEL-PILKAS",(Užs5!E75/1000)*Užs5!L75,0)+(IF(Užs5!G75="MEL-PILKAS",(Užs5!E75/1000)*Užs5!L75,0)+(IF(Užs5!I75="MEL-PILKAS",(Užs5!H75/1000)*Užs5!L75,0)+(IF(Užs5!J75="MEL-PILKAS",(Užs5!H75/1000)*Užs5!L75,0)))))</f>
        <v>0</v>
      </c>
      <c r="Q36" s="91">
        <f>SUM(IF(Užs5!F75="MEL-KLIENTO",(Užs5!E75/1000)*Užs5!L75,0)+(IF(Užs5!G75="MEL-KLIENTO",(Užs5!E75/1000)*Užs5!L75,0)+(IF(Užs5!I75="MEL-KLIENTO",(Užs5!H75/1000)*Užs5!L75,0)+(IF(Užs5!J75="MEL-KLIENTO",(Užs5!H75/1000)*Užs5!L75,0)))))</f>
        <v>0</v>
      </c>
      <c r="R36" s="91">
        <f>SUM(IF(Užs5!F75="MEL-NE-PL",(Užs5!E75/1000)*Užs5!L75,0)+(IF(Užs5!G75="MEL-NE-PL",(Užs5!E75/1000)*Užs5!L75,0)+(IF(Užs5!I75="MEL-NE-PL",(Užs5!H75/1000)*Užs5!L75,0)+(IF(Užs5!J75="MEL-NE-PL",(Užs5!H75/1000)*Užs5!L75,0)))))</f>
        <v>0</v>
      </c>
      <c r="S36" s="91">
        <f>SUM(IF(Užs5!F75="MEL-40mm",(Užs5!E75/1000)*Užs5!L75,0)+(IF(Užs5!G75="MEL-40mm",(Užs5!E75/1000)*Užs5!L75,0)+(IF(Užs5!I75="MEL-40mm",(Užs5!H75/1000)*Užs5!L75,0)+(IF(Užs5!J75="MEL-40mm",(Užs5!H75/1000)*Užs5!L75,0)))))</f>
        <v>0</v>
      </c>
      <c r="T36" s="92">
        <f>SUM(IF(Užs5!F75="PVC-04mm",(Užs5!E75/1000)*Užs5!L75,0)+(IF(Užs5!G75="PVC-04mm",(Užs5!E75/1000)*Užs5!L75,0)+(IF(Užs5!I75="PVC-04mm",(Užs5!H75/1000)*Užs5!L75,0)+(IF(Užs5!J75="PVC-04mm",(Užs5!H75/1000)*Užs5!L75,0)))))</f>
        <v>0</v>
      </c>
      <c r="U36" s="92">
        <f>SUM(IF(Užs5!F75="PVC-06mm",(Užs5!E75/1000)*Užs5!L75,0)+(IF(Užs5!G75="PVC-06mm",(Užs5!E75/1000)*Užs5!L75,0)+(IF(Užs5!I75="PVC-06mm",(Užs5!H75/1000)*Užs5!L75,0)+(IF(Užs5!J75="PVC-06mm",(Užs5!H75/1000)*Užs5!L75,0)))))</f>
        <v>0</v>
      </c>
      <c r="V36" s="92">
        <f>SUM(IF(Užs5!F75="PVC-08mm",(Užs5!E75/1000)*Užs5!L75,0)+(IF(Užs5!G75="PVC-08mm",(Užs5!E75/1000)*Užs5!L75,0)+(IF(Užs5!I75="PVC-08mm",(Užs5!H75/1000)*Užs5!L75,0)+(IF(Užs5!J75="PVC-08mm",(Užs5!H75/1000)*Užs5!L75,0)))))</f>
        <v>0</v>
      </c>
      <c r="W36" s="92">
        <f>SUM(IF(Užs5!F75="PVC-1mm",(Užs5!E75/1000)*Užs5!L75,0)+(IF(Užs5!G75="PVC-1mm",(Užs5!E75/1000)*Užs5!L75,0)+(IF(Užs5!I75="PVC-1mm",(Užs5!H75/1000)*Užs5!L75,0)+(IF(Užs5!J75="PVC-1mm",(Užs5!H75/1000)*Užs5!L75,0)))))</f>
        <v>0</v>
      </c>
      <c r="X36" s="92">
        <f>SUM(IF(Užs5!F75="PVC-2mm",(Užs5!E75/1000)*Užs5!L75,0)+(IF(Užs5!G75="PVC-2mm",(Užs5!E75/1000)*Užs5!L75,0)+(IF(Užs5!I75="PVC-2mm",(Užs5!H75/1000)*Užs5!L75,0)+(IF(Užs5!J75="PVC-2mm",(Užs5!H75/1000)*Užs5!L75,0)))))</f>
        <v>0</v>
      </c>
      <c r="Y36" s="92">
        <f>SUM(IF(Užs5!F75="PVC-42/2mm",(Užs5!E75/1000)*Užs5!L75,0)+(IF(Užs5!G75="PVC-42/2mm",(Užs5!E75/1000)*Užs5!L75,0)+(IF(Užs5!I75="PVC-42/2mm",(Užs5!H75/1000)*Užs5!L75,0)+(IF(Užs5!J75="PVC-42/2mm",(Užs5!H75/1000)*Užs5!L75,0)))))</f>
        <v>0</v>
      </c>
      <c r="Z36" s="313">
        <f>SUM(IF(Užs5!F75="BESIULIS-08mm",(Užs5!E75/1000)*Užs5!L75,0)+(IF(Užs5!G75="BESIULIS-08mm",(Užs5!E75/1000)*Užs5!L75,0)+(IF(Užs5!I75="BESIULIS-08mm",(Užs5!H75/1000)*Užs5!L75,0)+(IF(Užs5!J75="BESIULIS-08mm",(Užs5!H75/1000)*Užs5!L75,0)))))</f>
        <v>0</v>
      </c>
      <c r="AA36" s="313">
        <f>SUM(IF(Užs5!F75="BESIULIS-1mm",(Užs5!E75/1000)*Užs5!L75,0)+(IF(Užs5!G75="BESIULIS-1mm",(Užs5!E75/1000)*Užs5!L75,0)+(IF(Užs5!I75="BESIULIS-1mm",(Užs5!H75/1000)*Užs5!L75,0)+(IF(Užs5!J75="BESIULIS-1mm",(Užs5!H75/1000)*Užs5!L75,0)))))</f>
        <v>0</v>
      </c>
      <c r="AB36" s="313">
        <f>SUM(IF(Užs5!F75="BESIULIS-2mm",(Užs5!E75/1000)*Užs5!L75,0)+(IF(Užs5!G75="BESIULIS-2mm",(Užs5!E75/1000)*Užs5!L75,0)+(IF(Užs5!I75="BESIULIS-2mm",(Užs5!H75/1000)*Užs5!L75,0)+(IF(Užs5!J75="BESIULIS-2mm",(Užs5!H75/1000)*Užs5!L75,0)))))</f>
        <v>0</v>
      </c>
      <c r="AC36" s="93">
        <f>SUM(IF(Užs5!F75="KLIEN-PVC-04mm",(Užs5!E75/1000)*Užs5!L75,0)+(IF(Užs5!G75="KLIEN-PVC-04mm",(Užs5!E75/1000)*Užs5!L75,0)+(IF(Užs5!I75="KLIEN-PVC-04mm",(Užs5!H75/1000)*Užs5!L75,0)+(IF(Užs5!J75="KLIEN-PVC-04mm",(Užs5!H75/1000)*Užs5!L75,0)))))</f>
        <v>0</v>
      </c>
      <c r="AD36" s="93">
        <f>SUM(IF(Užs5!F75="KLIEN-PVC-06mm",(Užs5!E75/1000)*Užs5!L75,0)+(IF(Užs5!G75="KLIEN-PVC-06mm",(Užs5!E75/1000)*Užs5!L75,0)+(IF(Užs5!I75="KLIEN-PVC-06mm",(Užs5!H75/1000)*Užs5!L75,0)+(IF(Užs5!J75="KLIEN-PVC-06mm",(Užs5!H75/1000)*Užs5!L75,0)))))</f>
        <v>0</v>
      </c>
      <c r="AE36" s="93">
        <f>SUM(IF(Užs5!F75="KLIEN-PVC-08mm",(Užs5!E75/1000)*Užs5!L75,0)+(IF(Užs5!G75="KLIEN-PVC-08mm",(Užs5!E75/1000)*Užs5!L75,0)+(IF(Užs5!I75="KLIEN-PVC-08mm",(Užs5!H75/1000)*Užs5!L75,0)+(IF(Užs5!J75="KLIEN-PVC-08mm",(Užs5!H75/1000)*Užs5!L75,0)))))</f>
        <v>0</v>
      </c>
      <c r="AF36" s="93">
        <f>SUM(IF(Užs5!F75="KLIEN-PVC-1mm",(Užs5!E75/1000)*Užs5!L75,0)+(IF(Užs5!G75="KLIEN-PVC-1mm",(Užs5!E75/1000)*Užs5!L75,0)+(IF(Užs5!I75="KLIEN-PVC-1mm",(Užs5!H75/1000)*Užs5!L75,0)+(IF(Užs5!J75="KLIEN-PVC-1mm",(Užs5!H75/1000)*Užs5!L75,0)))))</f>
        <v>0</v>
      </c>
      <c r="AG36" s="93">
        <f>SUM(IF(Užs5!F75="KLIEN-PVC-2mm",(Užs5!E75/1000)*Užs5!L75,0)+(IF(Užs5!G75="KLIEN-PVC-2mm",(Užs5!E75/1000)*Užs5!L75,0)+(IF(Užs5!I75="KLIEN-PVC-2mm",(Užs5!H75/1000)*Užs5!L75,0)+(IF(Užs5!J75="KLIEN-PVC-2mm",(Užs5!H75/1000)*Užs5!L75,0)))))</f>
        <v>0</v>
      </c>
      <c r="AH36" s="93">
        <f>SUM(IF(Užs5!F75="KLIEN-PVC-42/2mm",(Užs5!E75/1000)*Užs5!L75,0)+(IF(Užs5!G75="KLIEN-PVC-42/2mm",(Užs5!E75/1000)*Užs5!L75,0)+(IF(Užs5!I75="KLIEN-PVC-42/2mm",(Užs5!H75/1000)*Užs5!L75,0)+(IF(Užs5!J75="KLIEN-PVC-42/2mm",(Užs5!H75/1000)*Užs5!L75,0)))))</f>
        <v>0</v>
      </c>
      <c r="AI36" s="315">
        <f>SUM(IF(Užs5!F75="KLIEN-BESIUL-08mm",(Užs5!E75/1000)*Užs5!L75,0)+(IF(Užs5!G75="KLIEN-BESIUL-08mm",(Užs5!E75/1000)*Užs5!L75,0)+(IF(Užs5!I75="KLIEN-BESIUL-08mm",(Užs5!H75/1000)*Užs5!L75,0)+(IF(Užs5!J75="KLIEN-BESIUL-08mm",(Užs5!H75/1000)*Užs5!L75,0)))))</f>
        <v>0</v>
      </c>
      <c r="AJ36" s="315">
        <f>SUM(IF(Užs5!F75="KLIEN-BESIUL-1mm",(Užs5!E75/1000)*Užs5!L75,0)+(IF(Užs5!G75="KLIEN-BESIUL-1mm",(Užs5!E75/1000)*Užs5!L75,0)+(IF(Užs5!I75="KLIEN-BESIUL-1mm",(Užs5!H75/1000)*Užs5!L75,0)+(IF(Užs5!J75="KLIEN-BESIUL-1mm",(Užs5!H75/1000)*Užs5!L75,0)))))</f>
        <v>0</v>
      </c>
      <c r="AK36" s="315">
        <f>SUM(IF(Užs5!F75="KLIEN-BESIUL-2mm",(Užs5!E75/1000)*Užs5!L75,0)+(IF(Užs5!G75="KLIEN-BESIUL-2mm",(Užs5!E75/1000)*Užs5!L75,0)+(IF(Užs5!I75="KLIEN-BESIUL-2mm",(Užs5!H75/1000)*Užs5!L75,0)+(IF(Užs5!J75="KLIEN-BESIUL-2mm",(Užs5!H75/1000)*Užs5!L75,0)))))</f>
        <v>0</v>
      </c>
      <c r="AL36" s="94">
        <f>SUM(IF(Užs5!F75="NE-PL-PVC-04mm",(Užs5!E75/1000)*Užs5!L75,0)+(IF(Užs5!G75="NE-PL-PVC-04mm",(Užs5!E75/1000)*Užs5!L75,0)+(IF(Užs5!I75="NE-PL-PVC-04mm",(Užs5!H75/1000)*Užs5!L75,0)+(IF(Užs5!J75="NE-PL-PVC-04mm",(Užs5!H75/1000)*Užs5!L75,0)))))</f>
        <v>0</v>
      </c>
      <c r="AM36" s="94">
        <f>SUM(IF(Užs5!F75="NE-PL-PVC-06mm",(Užs5!E75/1000)*Užs5!L75,0)+(IF(Užs5!G75="NE-PL-PVC-06mm",(Užs5!E75/1000)*Užs5!L75,0)+(IF(Užs5!I75="NE-PL-PVC-06mm",(Užs5!H75/1000)*Užs5!L75,0)+(IF(Užs5!J75="NE-PL-PVC-06mm",(Užs5!H75/1000)*Užs5!L75,0)))))</f>
        <v>0</v>
      </c>
      <c r="AN36" s="94">
        <f>SUM(IF(Užs5!F75="NE-PL-PVC-08mm",(Užs5!E75/1000)*Užs5!L75,0)+(IF(Užs5!G75="NE-PL-PVC-08mm",(Užs5!E75/1000)*Užs5!L75,0)+(IF(Užs5!I75="NE-PL-PVC-08mm",(Užs5!H75/1000)*Užs5!L75,0)+(IF(Užs5!J75="NE-PL-PVC-08mm",(Užs5!H75/1000)*Užs5!L75,0)))))</f>
        <v>0</v>
      </c>
      <c r="AO36" s="94">
        <f>SUM(IF(Užs5!F75="NE-PL-PVC-1mm",(Užs5!E75/1000)*Užs5!L75,0)+(IF(Užs5!G75="NE-PL-PVC-1mm",(Užs5!E75/1000)*Užs5!L75,0)+(IF(Užs5!I75="NE-PL-PVC-1mm",(Užs5!H75/1000)*Užs5!L75,0)+(IF(Užs5!J75="NE-PL-PVC-1mm",(Užs5!H75/1000)*Užs5!L75,0)))))</f>
        <v>0</v>
      </c>
      <c r="AP36" s="94">
        <f>SUM(IF(Užs5!F75="NE-PL-PVC-2mm",(Užs5!E75/1000)*Užs5!L75,0)+(IF(Užs5!G75="NE-PL-PVC-2mm",(Užs5!E75/1000)*Užs5!L75,0)+(IF(Užs5!I75="NE-PL-PVC-2mm",(Užs5!H75/1000)*Užs5!L75,0)+(IF(Užs5!J75="NE-PL-PVC-2mm",(Užs5!H75/1000)*Užs5!L75,0)))))</f>
        <v>0</v>
      </c>
      <c r="AQ36" s="94">
        <f>SUM(IF(Užs5!F75="NE-PL-PVC-42/2mm",(Užs5!E75/1000)*Užs5!L75,0)+(IF(Užs5!G75="NE-PL-PVC-42/2mm",(Užs5!E75/1000)*Užs5!L75,0)+(IF(Užs5!I75="NE-PL-PVC-42/2mm",(Užs5!H75/1000)*Užs5!L75,0)+(IF(Užs5!J75="NE-PL-PVC-42/2mm",(Užs5!H75/1000)*Užs5!L75,0)))))</f>
        <v>0</v>
      </c>
      <c r="AR36" s="79"/>
    </row>
    <row r="37" spans="1:44" ht="16.8">
      <c r="A37" s="79"/>
      <c r="B37" s="79"/>
      <c r="C37" s="95"/>
      <c r="D37" s="79"/>
      <c r="E37" s="79"/>
      <c r="F37" s="79"/>
      <c r="G37" s="79"/>
      <c r="H37" s="79"/>
      <c r="I37" s="79"/>
      <c r="J37" s="79"/>
      <c r="K37" s="87">
        <v>36</v>
      </c>
      <c r="L37" s="88">
        <f>Užs5!L76</f>
        <v>0</v>
      </c>
      <c r="M37" s="89">
        <f>(Užs5!E76/1000)*(Užs5!H76/1000)*Užs5!L76</f>
        <v>0</v>
      </c>
      <c r="N37" s="90">
        <f>SUM(IF(Užs5!F76="MEL",(Užs5!E76/1000)*Užs5!L76,0)+(IF(Užs5!G76="MEL",(Užs5!E76/1000)*Užs5!L76,0)+(IF(Užs5!I76="MEL",(Užs5!H76/1000)*Užs5!L76,0)+(IF(Užs5!J76="MEL",(Užs5!H76/1000)*Užs5!L76,0)))))</f>
        <v>0</v>
      </c>
      <c r="O37" s="91">
        <f>SUM(IF(Užs5!F76="MEL-BALTAS",(Užs5!E76/1000)*Užs5!L76,0)+(IF(Užs5!G76="MEL-BALTAS",(Užs5!E76/1000)*Užs5!L76,0)+(IF(Užs5!I76="MEL-BALTAS",(Užs5!H76/1000)*Užs5!L76,0)+(IF(Užs5!J76="MEL-BALTAS",(Užs5!H76/1000)*Užs5!L76,0)))))</f>
        <v>0</v>
      </c>
      <c r="P37" s="91">
        <f>SUM(IF(Užs5!F76="MEL-PILKAS",(Užs5!E76/1000)*Užs5!L76,0)+(IF(Užs5!G76="MEL-PILKAS",(Užs5!E76/1000)*Užs5!L76,0)+(IF(Užs5!I76="MEL-PILKAS",(Užs5!H76/1000)*Užs5!L76,0)+(IF(Užs5!J76="MEL-PILKAS",(Užs5!H76/1000)*Užs5!L76,0)))))</f>
        <v>0</v>
      </c>
      <c r="Q37" s="91">
        <f>SUM(IF(Užs5!F76="MEL-KLIENTO",(Užs5!E76/1000)*Užs5!L76,0)+(IF(Užs5!G76="MEL-KLIENTO",(Užs5!E76/1000)*Užs5!L76,0)+(IF(Užs5!I76="MEL-KLIENTO",(Užs5!H76/1000)*Užs5!L76,0)+(IF(Užs5!J76="MEL-KLIENTO",(Užs5!H76/1000)*Užs5!L76,0)))))</f>
        <v>0</v>
      </c>
      <c r="R37" s="91">
        <f>SUM(IF(Užs5!F76="MEL-NE-PL",(Užs5!E76/1000)*Užs5!L76,0)+(IF(Užs5!G76="MEL-NE-PL",(Užs5!E76/1000)*Užs5!L76,0)+(IF(Užs5!I76="MEL-NE-PL",(Užs5!H76/1000)*Užs5!L76,0)+(IF(Užs5!J76="MEL-NE-PL",(Užs5!H76/1000)*Užs5!L76,0)))))</f>
        <v>0</v>
      </c>
      <c r="S37" s="91">
        <f>SUM(IF(Užs5!F76="MEL-40mm",(Užs5!E76/1000)*Užs5!L76,0)+(IF(Užs5!G76="MEL-40mm",(Užs5!E76/1000)*Užs5!L76,0)+(IF(Užs5!I76="MEL-40mm",(Užs5!H76/1000)*Užs5!L76,0)+(IF(Užs5!J76="MEL-40mm",(Užs5!H76/1000)*Užs5!L76,0)))))</f>
        <v>0</v>
      </c>
      <c r="T37" s="92">
        <f>SUM(IF(Užs5!F76="PVC-04mm",(Užs5!E76/1000)*Užs5!L76,0)+(IF(Užs5!G76="PVC-04mm",(Užs5!E76/1000)*Užs5!L76,0)+(IF(Užs5!I76="PVC-04mm",(Užs5!H76/1000)*Užs5!L76,0)+(IF(Užs5!J76="PVC-04mm",(Užs5!H76/1000)*Užs5!L76,0)))))</f>
        <v>0</v>
      </c>
      <c r="U37" s="92">
        <f>SUM(IF(Užs5!F76="PVC-06mm",(Užs5!E76/1000)*Užs5!L76,0)+(IF(Užs5!G76="PVC-06mm",(Užs5!E76/1000)*Užs5!L76,0)+(IF(Užs5!I76="PVC-06mm",(Užs5!H76/1000)*Užs5!L76,0)+(IF(Užs5!J76="PVC-06mm",(Užs5!H76/1000)*Užs5!L76,0)))))</f>
        <v>0</v>
      </c>
      <c r="V37" s="92">
        <f>SUM(IF(Užs5!F76="PVC-08mm",(Užs5!E76/1000)*Užs5!L76,0)+(IF(Užs5!G76="PVC-08mm",(Užs5!E76/1000)*Užs5!L76,0)+(IF(Užs5!I76="PVC-08mm",(Užs5!H76/1000)*Užs5!L76,0)+(IF(Užs5!J76="PVC-08mm",(Užs5!H76/1000)*Užs5!L76,0)))))</f>
        <v>0</v>
      </c>
      <c r="W37" s="92">
        <f>SUM(IF(Užs5!F76="PVC-1mm",(Užs5!E76/1000)*Užs5!L76,0)+(IF(Užs5!G76="PVC-1mm",(Užs5!E76/1000)*Užs5!L76,0)+(IF(Užs5!I76="PVC-1mm",(Užs5!H76/1000)*Užs5!L76,0)+(IF(Užs5!J76="PVC-1mm",(Užs5!H76/1000)*Užs5!L76,0)))))</f>
        <v>0</v>
      </c>
      <c r="X37" s="92">
        <f>SUM(IF(Užs5!F76="PVC-2mm",(Užs5!E76/1000)*Užs5!L76,0)+(IF(Užs5!G76="PVC-2mm",(Užs5!E76/1000)*Užs5!L76,0)+(IF(Užs5!I76="PVC-2mm",(Užs5!H76/1000)*Užs5!L76,0)+(IF(Užs5!J76="PVC-2mm",(Užs5!H76/1000)*Užs5!L76,0)))))</f>
        <v>0</v>
      </c>
      <c r="Y37" s="92">
        <f>SUM(IF(Užs5!F76="PVC-42/2mm",(Užs5!E76/1000)*Užs5!L76,0)+(IF(Užs5!G76="PVC-42/2mm",(Užs5!E76/1000)*Užs5!L76,0)+(IF(Užs5!I76="PVC-42/2mm",(Užs5!H76/1000)*Užs5!L76,0)+(IF(Užs5!J76="PVC-42/2mm",(Užs5!H76/1000)*Užs5!L76,0)))))</f>
        <v>0</v>
      </c>
      <c r="Z37" s="313">
        <f>SUM(IF(Užs5!F76="BESIULIS-08mm",(Užs5!E76/1000)*Užs5!L76,0)+(IF(Užs5!G76="BESIULIS-08mm",(Užs5!E76/1000)*Užs5!L76,0)+(IF(Užs5!I76="BESIULIS-08mm",(Užs5!H76/1000)*Užs5!L76,0)+(IF(Užs5!J76="BESIULIS-08mm",(Užs5!H76/1000)*Užs5!L76,0)))))</f>
        <v>0</v>
      </c>
      <c r="AA37" s="313">
        <f>SUM(IF(Užs5!F76="BESIULIS-1mm",(Užs5!E76/1000)*Užs5!L76,0)+(IF(Užs5!G76="BESIULIS-1mm",(Užs5!E76/1000)*Užs5!L76,0)+(IF(Užs5!I76="BESIULIS-1mm",(Užs5!H76/1000)*Užs5!L76,0)+(IF(Užs5!J76="BESIULIS-1mm",(Užs5!H76/1000)*Užs5!L76,0)))))</f>
        <v>0</v>
      </c>
      <c r="AB37" s="313">
        <f>SUM(IF(Užs5!F76="BESIULIS-2mm",(Užs5!E76/1000)*Užs5!L76,0)+(IF(Užs5!G76="BESIULIS-2mm",(Užs5!E76/1000)*Užs5!L76,0)+(IF(Užs5!I76="BESIULIS-2mm",(Užs5!H76/1000)*Užs5!L76,0)+(IF(Užs5!J76="BESIULIS-2mm",(Užs5!H76/1000)*Užs5!L76,0)))))</f>
        <v>0</v>
      </c>
      <c r="AC37" s="93">
        <f>SUM(IF(Užs5!F76="KLIEN-PVC-04mm",(Užs5!E76/1000)*Užs5!L76,0)+(IF(Užs5!G76="KLIEN-PVC-04mm",(Užs5!E76/1000)*Užs5!L76,0)+(IF(Užs5!I76="KLIEN-PVC-04mm",(Užs5!H76/1000)*Užs5!L76,0)+(IF(Užs5!J76="KLIEN-PVC-04mm",(Užs5!H76/1000)*Užs5!L76,0)))))</f>
        <v>0</v>
      </c>
      <c r="AD37" s="93">
        <f>SUM(IF(Užs5!F76="KLIEN-PVC-06mm",(Užs5!E76/1000)*Užs5!L76,0)+(IF(Užs5!G76="KLIEN-PVC-06mm",(Užs5!E76/1000)*Užs5!L76,0)+(IF(Užs5!I76="KLIEN-PVC-06mm",(Užs5!H76/1000)*Užs5!L76,0)+(IF(Užs5!J76="KLIEN-PVC-06mm",(Užs5!H76/1000)*Užs5!L76,0)))))</f>
        <v>0</v>
      </c>
      <c r="AE37" s="93">
        <f>SUM(IF(Užs5!F76="KLIEN-PVC-08mm",(Užs5!E76/1000)*Užs5!L76,0)+(IF(Užs5!G76="KLIEN-PVC-08mm",(Užs5!E76/1000)*Užs5!L76,0)+(IF(Užs5!I76="KLIEN-PVC-08mm",(Užs5!H76/1000)*Užs5!L76,0)+(IF(Užs5!J76="KLIEN-PVC-08mm",(Užs5!H76/1000)*Užs5!L76,0)))))</f>
        <v>0</v>
      </c>
      <c r="AF37" s="93">
        <f>SUM(IF(Užs5!F76="KLIEN-PVC-1mm",(Užs5!E76/1000)*Užs5!L76,0)+(IF(Užs5!G76="KLIEN-PVC-1mm",(Užs5!E76/1000)*Užs5!L76,0)+(IF(Užs5!I76="KLIEN-PVC-1mm",(Užs5!H76/1000)*Užs5!L76,0)+(IF(Užs5!J76="KLIEN-PVC-1mm",(Užs5!H76/1000)*Užs5!L76,0)))))</f>
        <v>0</v>
      </c>
      <c r="AG37" s="93">
        <f>SUM(IF(Užs5!F76="KLIEN-PVC-2mm",(Užs5!E76/1000)*Užs5!L76,0)+(IF(Užs5!G76="KLIEN-PVC-2mm",(Užs5!E76/1000)*Užs5!L76,0)+(IF(Užs5!I76="KLIEN-PVC-2mm",(Užs5!H76/1000)*Užs5!L76,0)+(IF(Užs5!J76="KLIEN-PVC-2mm",(Užs5!H76/1000)*Užs5!L76,0)))))</f>
        <v>0</v>
      </c>
      <c r="AH37" s="93">
        <f>SUM(IF(Užs5!F76="KLIEN-PVC-42/2mm",(Užs5!E76/1000)*Užs5!L76,0)+(IF(Užs5!G76="KLIEN-PVC-42/2mm",(Užs5!E76/1000)*Užs5!L76,0)+(IF(Užs5!I76="KLIEN-PVC-42/2mm",(Užs5!H76/1000)*Užs5!L76,0)+(IF(Užs5!J76="KLIEN-PVC-42/2mm",(Užs5!H76/1000)*Užs5!L76,0)))))</f>
        <v>0</v>
      </c>
      <c r="AI37" s="315">
        <f>SUM(IF(Užs5!F76="KLIEN-BESIUL-08mm",(Užs5!E76/1000)*Užs5!L76,0)+(IF(Užs5!G76="KLIEN-BESIUL-08mm",(Užs5!E76/1000)*Užs5!L76,0)+(IF(Užs5!I76="KLIEN-BESIUL-08mm",(Užs5!H76/1000)*Užs5!L76,0)+(IF(Užs5!J76="KLIEN-BESIUL-08mm",(Užs5!H76/1000)*Užs5!L76,0)))))</f>
        <v>0</v>
      </c>
      <c r="AJ37" s="315">
        <f>SUM(IF(Užs5!F76="KLIEN-BESIUL-1mm",(Užs5!E76/1000)*Užs5!L76,0)+(IF(Užs5!G76="KLIEN-BESIUL-1mm",(Užs5!E76/1000)*Užs5!L76,0)+(IF(Užs5!I76="KLIEN-BESIUL-1mm",(Užs5!H76/1000)*Užs5!L76,0)+(IF(Užs5!J76="KLIEN-BESIUL-1mm",(Užs5!H76/1000)*Užs5!L76,0)))))</f>
        <v>0</v>
      </c>
      <c r="AK37" s="315">
        <f>SUM(IF(Užs5!F76="KLIEN-BESIUL-2mm",(Užs5!E76/1000)*Užs5!L76,0)+(IF(Užs5!G76="KLIEN-BESIUL-2mm",(Užs5!E76/1000)*Užs5!L76,0)+(IF(Užs5!I76="KLIEN-BESIUL-2mm",(Užs5!H76/1000)*Užs5!L76,0)+(IF(Užs5!J76="KLIEN-BESIUL-2mm",(Užs5!H76/1000)*Užs5!L76,0)))))</f>
        <v>0</v>
      </c>
      <c r="AL37" s="94">
        <f>SUM(IF(Užs5!F76="NE-PL-PVC-04mm",(Užs5!E76/1000)*Užs5!L76,0)+(IF(Užs5!G76="NE-PL-PVC-04mm",(Užs5!E76/1000)*Užs5!L76,0)+(IF(Užs5!I76="NE-PL-PVC-04mm",(Užs5!H76/1000)*Užs5!L76,0)+(IF(Užs5!J76="NE-PL-PVC-04mm",(Užs5!H76/1000)*Užs5!L76,0)))))</f>
        <v>0</v>
      </c>
      <c r="AM37" s="94">
        <f>SUM(IF(Užs5!F76="NE-PL-PVC-06mm",(Užs5!E76/1000)*Užs5!L76,0)+(IF(Užs5!G76="NE-PL-PVC-06mm",(Užs5!E76/1000)*Užs5!L76,0)+(IF(Užs5!I76="NE-PL-PVC-06mm",(Užs5!H76/1000)*Užs5!L76,0)+(IF(Užs5!J76="NE-PL-PVC-06mm",(Užs5!H76/1000)*Užs5!L76,0)))))</f>
        <v>0</v>
      </c>
      <c r="AN37" s="94">
        <f>SUM(IF(Užs5!F76="NE-PL-PVC-08mm",(Užs5!E76/1000)*Užs5!L76,0)+(IF(Užs5!G76="NE-PL-PVC-08mm",(Užs5!E76/1000)*Užs5!L76,0)+(IF(Užs5!I76="NE-PL-PVC-08mm",(Užs5!H76/1000)*Užs5!L76,0)+(IF(Užs5!J76="NE-PL-PVC-08mm",(Užs5!H76/1000)*Užs5!L76,0)))))</f>
        <v>0</v>
      </c>
      <c r="AO37" s="94">
        <f>SUM(IF(Užs5!F76="NE-PL-PVC-1mm",(Užs5!E76/1000)*Užs5!L76,0)+(IF(Užs5!G76="NE-PL-PVC-1mm",(Užs5!E76/1000)*Užs5!L76,0)+(IF(Užs5!I76="NE-PL-PVC-1mm",(Užs5!H76/1000)*Užs5!L76,0)+(IF(Užs5!J76="NE-PL-PVC-1mm",(Užs5!H76/1000)*Užs5!L76,0)))))</f>
        <v>0</v>
      </c>
      <c r="AP37" s="94">
        <f>SUM(IF(Užs5!F76="NE-PL-PVC-2mm",(Užs5!E76/1000)*Užs5!L76,0)+(IF(Užs5!G76="NE-PL-PVC-2mm",(Užs5!E76/1000)*Užs5!L76,0)+(IF(Užs5!I76="NE-PL-PVC-2mm",(Užs5!H76/1000)*Užs5!L76,0)+(IF(Užs5!J76="NE-PL-PVC-2mm",(Užs5!H76/1000)*Užs5!L76,0)))))</f>
        <v>0</v>
      </c>
      <c r="AQ37" s="94">
        <f>SUM(IF(Užs5!F76="NE-PL-PVC-42/2mm",(Užs5!E76/1000)*Užs5!L76,0)+(IF(Užs5!G76="NE-PL-PVC-42/2mm",(Užs5!E76/1000)*Užs5!L76,0)+(IF(Užs5!I76="NE-PL-PVC-42/2mm",(Užs5!H76/1000)*Užs5!L76,0)+(IF(Užs5!J76="NE-PL-PVC-42/2mm",(Užs5!H76/1000)*Užs5!L76,0)))))</f>
        <v>0</v>
      </c>
      <c r="AR37" s="79"/>
    </row>
    <row r="38" spans="1:44" ht="16.8">
      <c r="A38" s="79"/>
      <c r="B38" s="79"/>
      <c r="C38" s="95"/>
      <c r="D38" s="79"/>
      <c r="E38" s="79"/>
      <c r="F38" s="79"/>
      <c r="G38" s="79"/>
      <c r="H38" s="79"/>
      <c r="I38" s="79"/>
      <c r="J38" s="79"/>
      <c r="K38" s="87">
        <v>37</v>
      </c>
      <c r="L38" s="88">
        <f>Užs5!L77</f>
        <v>0</v>
      </c>
      <c r="M38" s="89">
        <f>(Užs5!E77/1000)*(Užs5!H77/1000)*Užs5!L77</f>
        <v>0</v>
      </c>
      <c r="N38" s="90">
        <f>SUM(IF(Užs5!F77="MEL",(Užs5!E77/1000)*Užs5!L77,0)+(IF(Užs5!G77="MEL",(Užs5!E77/1000)*Užs5!L77,0)+(IF(Užs5!I77="MEL",(Užs5!H77/1000)*Užs5!L77,0)+(IF(Užs5!J77="MEL",(Užs5!H77/1000)*Užs5!L77,0)))))</f>
        <v>0</v>
      </c>
      <c r="O38" s="91">
        <f>SUM(IF(Užs5!F77="MEL-BALTAS",(Užs5!E77/1000)*Užs5!L77,0)+(IF(Užs5!G77="MEL-BALTAS",(Užs5!E77/1000)*Užs5!L77,0)+(IF(Užs5!I77="MEL-BALTAS",(Užs5!H77/1000)*Užs5!L77,0)+(IF(Užs5!J77="MEL-BALTAS",(Užs5!H77/1000)*Užs5!L77,0)))))</f>
        <v>0</v>
      </c>
      <c r="P38" s="91">
        <f>SUM(IF(Užs5!F77="MEL-PILKAS",(Užs5!E77/1000)*Užs5!L77,0)+(IF(Užs5!G77="MEL-PILKAS",(Užs5!E77/1000)*Užs5!L77,0)+(IF(Užs5!I77="MEL-PILKAS",(Užs5!H77/1000)*Užs5!L77,0)+(IF(Užs5!J77="MEL-PILKAS",(Užs5!H77/1000)*Užs5!L77,0)))))</f>
        <v>0</v>
      </c>
      <c r="Q38" s="91">
        <f>SUM(IF(Užs5!F77="MEL-KLIENTO",(Užs5!E77/1000)*Užs5!L77,0)+(IF(Užs5!G77="MEL-KLIENTO",(Užs5!E77/1000)*Užs5!L77,0)+(IF(Užs5!I77="MEL-KLIENTO",(Užs5!H77/1000)*Užs5!L77,0)+(IF(Užs5!J77="MEL-KLIENTO",(Užs5!H77/1000)*Užs5!L77,0)))))</f>
        <v>0</v>
      </c>
      <c r="R38" s="91">
        <f>SUM(IF(Užs5!F77="MEL-NE-PL",(Užs5!E77/1000)*Užs5!L77,0)+(IF(Užs5!G77="MEL-NE-PL",(Užs5!E77/1000)*Užs5!L77,0)+(IF(Užs5!I77="MEL-NE-PL",(Užs5!H77/1000)*Užs5!L77,0)+(IF(Užs5!J77="MEL-NE-PL",(Užs5!H77/1000)*Užs5!L77,0)))))</f>
        <v>0</v>
      </c>
      <c r="S38" s="91">
        <f>SUM(IF(Užs5!F77="MEL-40mm",(Užs5!E77/1000)*Užs5!L77,0)+(IF(Užs5!G77="MEL-40mm",(Užs5!E77/1000)*Užs5!L77,0)+(IF(Užs5!I77="MEL-40mm",(Užs5!H77/1000)*Užs5!L77,0)+(IF(Užs5!J77="MEL-40mm",(Užs5!H77/1000)*Užs5!L77,0)))))</f>
        <v>0</v>
      </c>
      <c r="T38" s="92">
        <f>SUM(IF(Užs5!F77="PVC-04mm",(Užs5!E77/1000)*Užs5!L77,0)+(IF(Užs5!G77="PVC-04mm",(Užs5!E77/1000)*Užs5!L77,0)+(IF(Užs5!I77="PVC-04mm",(Užs5!H77/1000)*Užs5!L77,0)+(IF(Užs5!J77="PVC-04mm",(Užs5!H77/1000)*Užs5!L77,0)))))</f>
        <v>0</v>
      </c>
      <c r="U38" s="92">
        <f>SUM(IF(Užs5!F77="PVC-06mm",(Užs5!E77/1000)*Užs5!L77,0)+(IF(Užs5!G77="PVC-06mm",(Užs5!E77/1000)*Užs5!L77,0)+(IF(Užs5!I77="PVC-06mm",(Užs5!H77/1000)*Užs5!L77,0)+(IF(Užs5!J77="PVC-06mm",(Užs5!H77/1000)*Užs5!L77,0)))))</f>
        <v>0</v>
      </c>
      <c r="V38" s="92">
        <f>SUM(IF(Užs5!F77="PVC-08mm",(Užs5!E77/1000)*Užs5!L77,0)+(IF(Užs5!G77="PVC-08mm",(Užs5!E77/1000)*Užs5!L77,0)+(IF(Užs5!I77="PVC-08mm",(Užs5!H77/1000)*Užs5!L77,0)+(IF(Užs5!J77="PVC-08mm",(Užs5!H77/1000)*Užs5!L77,0)))))</f>
        <v>0</v>
      </c>
      <c r="W38" s="92">
        <f>SUM(IF(Užs5!F77="PVC-1mm",(Užs5!E77/1000)*Užs5!L77,0)+(IF(Užs5!G77="PVC-1mm",(Užs5!E77/1000)*Užs5!L77,0)+(IF(Užs5!I77="PVC-1mm",(Užs5!H77/1000)*Užs5!L77,0)+(IF(Užs5!J77="PVC-1mm",(Užs5!H77/1000)*Užs5!L77,0)))))</f>
        <v>0</v>
      </c>
      <c r="X38" s="92">
        <f>SUM(IF(Užs5!F77="PVC-2mm",(Užs5!E77/1000)*Užs5!L77,0)+(IF(Užs5!G77="PVC-2mm",(Užs5!E77/1000)*Užs5!L77,0)+(IF(Užs5!I77="PVC-2mm",(Užs5!H77/1000)*Užs5!L77,0)+(IF(Užs5!J77="PVC-2mm",(Užs5!H77/1000)*Užs5!L77,0)))))</f>
        <v>0</v>
      </c>
      <c r="Y38" s="92">
        <f>SUM(IF(Užs5!F77="PVC-42/2mm",(Užs5!E77/1000)*Užs5!L77,0)+(IF(Užs5!G77="PVC-42/2mm",(Užs5!E77/1000)*Užs5!L77,0)+(IF(Užs5!I77="PVC-42/2mm",(Užs5!H77/1000)*Užs5!L77,0)+(IF(Užs5!J77="PVC-42/2mm",(Užs5!H77/1000)*Užs5!L77,0)))))</f>
        <v>0</v>
      </c>
      <c r="Z38" s="313">
        <f>SUM(IF(Užs5!F77="BESIULIS-08mm",(Užs5!E77/1000)*Užs5!L77,0)+(IF(Užs5!G77="BESIULIS-08mm",(Užs5!E77/1000)*Užs5!L77,0)+(IF(Užs5!I77="BESIULIS-08mm",(Užs5!H77/1000)*Užs5!L77,0)+(IF(Užs5!J77="BESIULIS-08mm",(Užs5!H77/1000)*Užs5!L77,0)))))</f>
        <v>0</v>
      </c>
      <c r="AA38" s="313">
        <f>SUM(IF(Užs5!F77="BESIULIS-1mm",(Užs5!E77/1000)*Užs5!L77,0)+(IF(Užs5!G77="BESIULIS-1mm",(Užs5!E77/1000)*Užs5!L77,0)+(IF(Užs5!I77="BESIULIS-1mm",(Užs5!H77/1000)*Užs5!L77,0)+(IF(Užs5!J77="BESIULIS-1mm",(Užs5!H77/1000)*Užs5!L77,0)))))</f>
        <v>0</v>
      </c>
      <c r="AB38" s="313">
        <f>SUM(IF(Užs5!F77="BESIULIS-2mm",(Užs5!E77/1000)*Užs5!L77,0)+(IF(Užs5!G77="BESIULIS-2mm",(Užs5!E77/1000)*Užs5!L77,0)+(IF(Užs5!I77="BESIULIS-2mm",(Užs5!H77/1000)*Užs5!L77,0)+(IF(Užs5!J77="BESIULIS-2mm",(Užs5!H77/1000)*Užs5!L77,0)))))</f>
        <v>0</v>
      </c>
      <c r="AC38" s="93">
        <f>SUM(IF(Užs5!F77="KLIEN-PVC-04mm",(Užs5!E77/1000)*Užs5!L77,0)+(IF(Užs5!G77="KLIEN-PVC-04mm",(Užs5!E77/1000)*Užs5!L77,0)+(IF(Užs5!I77="KLIEN-PVC-04mm",(Užs5!H77/1000)*Užs5!L77,0)+(IF(Užs5!J77="KLIEN-PVC-04mm",(Užs5!H77/1000)*Užs5!L77,0)))))</f>
        <v>0</v>
      </c>
      <c r="AD38" s="93">
        <f>SUM(IF(Užs5!F77="KLIEN-PVC-06mm",(Užs5!E77/1000)*Užs5!L77,0)+(IF(Užs5!G77="KLIEN-PVC-06mm",(Užs5!E77/1000)*Užs5!L77,0)+(IF(Užs5!I77="KLIEN-PVC-06mm",(Užs5!H77/1000)*Užs5!L77,0)+(IF(Užs5!J77="KLIEN-PVC-06mm",(Užs5!H77/1000)*Užs5!L77,0)))))</f>
        <v>0</v>
      </c>
      <c r="AE38" s="93">
        <f>SUM(IF(Užs5!F77="KLIEN-PVC-08mm",(Užs5!E77/1000)*Užs5!L77,0)+(IF(Užs5!G77="KLIEN-PVC-08mm",(Užs5!E77/1000)*Užs5!L77,0)+(IF(Užs5!I77="KLIEN-PVC-08mm",(Užs5!H77/1000)*Užs5!L77,0)+(IF(Užs5!J77="KLIEN-PVC-08mm",(Užs5!H77/1000)*Užs5!L77,0)))))</f>
        <v>0</v>
      </c>
      <c r="AF38" s="93">
        <f>SUM(IF(Užs5!F77="KLIEN-PVC-1mm",(Užs5!E77/1000)*Užs5!L77,0)+(IF(Užs5!G77="KLIEN-PVC-1mm",(Užs5!E77/1000)*Užs5!L77,0)+(IF(Užs5!I77="KLIEN-PVC-1mm",(Užs5!H77/1000)*Užs5!L77,0)+(IF(Užs5!J77="KLIEN-PVC-1mm",(Užs5!H77/1000)*Užs5!L77,0)))))</f>
        <v>0</v>
      </c>
      <c r="AG38" s="93">
        <f>SUM(IF(Užs5!F77="KLIEN-PVC-2mm",(Užs5!E77/1000)*Užs5!L77,0)+(IF(Užs5!G77="KLIEN-PVC-2mm",(Užs5!E77/1000)*Užs5!L77,0)+(IF(Užs5!I77="KLIEN-PVC-2mm",(Užs5!H77/1000)*Užs5!L77,0)+(IF(Užs5!J77="KLIEN-PVC-2mm",(Užs5!H77/1000)*Užs5!L77,0)))))</f>
        <v>0</v>
      </c>
      <c r="AH38" s="93">
        <f>SUM(IF(Užs5!F77="KLIEN-PVC-42/2mm",(Užs5!E77/1000)*Užs5!L77,0)+(IF(Užs5!G77="KLIEN-PVC-42/2mm",(Užs5!E77/1000)*Užs5!L77,0)+(IF(Užs5!I77="KLIEN-PVC-42/2mm",(Užs5!H77/1000)*Užs5!L77,0)+(IF(Užs5!J77="KLIEN-PVC-42/2mm",(Užs5!H77/1000)*Užs5!L77,0)))))</f>
        <v>0</v>
      </c>
      <c r="AI38" s="315">
        <f>SUM(IF(Užs5!F77="KLIEN-BESIUL-08mm",(Užs5!E77/1000)*Užs5!L77,0)+(IF(Užs5!G77="KLIEN-BESIUL-08mm",(Užs5!E77/1000)*Užs5!L77,0)+(IF(Užs5!I77="KLIEN-BESIUL-08mm",(Užs5!H77/1000)*Užs5!L77,0)+(IF(Užs5!J77="KLIEN-BESIUL-08mm",(Užs5!H77/1000)*Užs5!L77,0)))))</f>
        <v>0</v>
      </c>
      <c r="AJ38" s="315">
        <f>SUM(IF(Užs5!F77="KLIEN-BESIUL-1mm",(Užs5!E77/1000)*Užs5!L77,0)+(IF(Užs5!G77="KLIEN-BESIUL-1mm",(Užs5!E77/1000)*Užs5!L77,0)+(IF(Užs5!I77="KLIEN-BESIUL-1mm",(Užs5!H77/1000)*Užs5!L77,0)+(IF(Užs5!J77="KLIEN-BESIUL-1mm",(Užs5!H77/1000)*Užs5!L77,0)))))</f>
        <v>0</v>
      </c>
      <c r="AK38" s="315">
        <f>SUM(IF(Užs5!F77="KLIEN-BESIUL-2mm",(Užs5!E77/1000)*Užs5!L77,0)+(IF(Užs5!G77="KLIEN-BESIUL-2mm",(Užs5!E77/1000)*Užs5!L77,0)+(IF(Užs5!I77="KLIEN-BESIUL-2mm",(Užs5!H77/1000)*Užs5!L77,0)+(IF(Užs5!J77="KLIEN-BESIUL-2mm",(Užs5!H77/1000)*Užs5!L77,0)))))</f>
        <v>0</v>
      </c>
      <c r="AL38" s="94">
        <f>SUM(IF(Užs5!F77="NE-PL-PVC-04mm",(Užs5!E77/1000)*Užs5!L77,0)+(IF(Užs5!G77="NE-PL-PVC-04mm",(Užs5!E77/1000)*Užs5!L77,0)+(IF(Užs5!I77="NE-PL-PVC-04mm",(Užs5!H77/1000)*Užs5!L77,0)+(IF(Užs5!J77="NE-PL-PVC-04mm",(Užs5!H77/1000)*Užs5!L77,0)))))</f>
        <v>0</v>
      </c>
      <c r="AM38" s="94">
        <f>SUM(IF(Užs5!F77="NE-PL-PVC-06mm",(Užs5!E77/1000)*Užs5!L77,0)+(IF(Užs5!G77="NE-PL-PVC-06mm",(Užs5!E77/1000)*Užs5!L77,0)+(IF(Užs5!I77="NE-PL-PVC-06mm",(Užs5!H77/1000)*Užs5!L77,0)+(IF(Užs5!J77="NE-PL-PVC-06mm",(Užs5!H77/1000)*Užs5!L77,0)))))</f>
        <v>0</v>
      </c>
      <c r="AN38" s="94">
        <f>SUM(IF(Užs5!F77="NE-PL-PVC-08mm",(Užs5!E77/1000)*Užs5!L77,0)+(IF(Užs5!G77="NE-PL-PVC-08mm",(Užs5!E77/1000)*Užs5!L77,0)+(IF(Užs5!I77="NE-PL-PVC-08mm",(Užs5!H77/1000)*Užs5!L77,0)+(IF(Užs5!J77="NE-PL-PVC-08mm",(Užs5!H77/1000)*Užs5!L77,0)))))</f>
        <v>0</v>
      </c>
      <c r="AO38" s="94">
        <f>SUM(IF(Užs5!F77="NE-PL-PVC-1mm",(Užs5!E77/1000)*Užs5!L77,0)+(IF(Užs5!G77="NE-PL-PVC-1mm",(Užs5!E77/1000)*Užs5!L77,0)+(IF(Užs5!I77="NE-PL-PVC-1mm",(Užs5!H77/1000)*Užs5!L77,0)+(IF(Užs5!J77="NE-PL-PVC-1mm",(Užs5!H77/1000)*Užs5!L77,0)))))</f>
        <v>0</v>
      </c>
      <c r="AP38" s="94">
        <f>SUM(IF(Užs5!F77="NE-PL-PVC-2mm",(Užs5!E77/1000)*Užs5!L77,0)+(IF(Užs5!G77="NE-PL-PVC-2mm",(Užs5!E77/1000)*Užs5!L77,0)+(IF(Užs5!I77="NE-PL-PVC-2mm",(Užs5!H77/1000)*Užs5!L77,0)+(IF(Užs5!J77="NE-PL-PVC-2mm",(Užs5!H77/1000)*Užs5!L77,0)))))</f>
        <v>0</v>
      </c>
      <c r="AQ38" s="94">
        <f>SUM(IF(Užs5!F77="NE-PL-PVC-42/2mm",(Užs5!E77/1000)*Užs5!L77,0)+(IF(Užs5!G77="NE-PL-PVC-42/2mm",(Užs5!E77/1000)*Užs5!L77,0)+(IF(Užs5!I77="NE-PL-PVC-42/2mm",(Užs5!H77/1000)*Užs5!L77,0)+(IF(Užs5!J77="NE-PL-PVC-42/2mm",(Užs5!H77/1000)*Užs5!L77,0)))))</f>
        <v>0</v>
      </c>
      <c r="AR38" s="79"/>
    </row>
    <row r="39" spans="1:44" ht="16.8">
      <c r="A39" s="79"/>
      <c r="B39" s="79"/>
      <c r="C39" s="95"/>
      <c r="D39" s="79"/>
      <c r="E39" s="79"/>
      <c r="F39" s="79"/>
      <c r="G39" s="79"/>
      <c r="H39" s="79"/>
      <c r="I39" s="79"/>
      <c r="J39" s="79"/>
      <c r="K39" s="87">
        <v>38</v>
      </c>
      <c r="L39" s="88">
        <f>Užs5!L78</f>
        <v>0</v>
      </c>
      <c r="M39" s="89">
        <f>(Užs5!E78/1000)*(Užs5!H78/1000)*Užs5!L78</f>
        <v>0</v>
      </c>
      <c r="N39" s="90">
        <f>SUM(IF(Užs5!F78="MEL",(Užs5!E78/1000)*Užs5!L78,0)+(IF(Užs5!G78="MEL",(Užs5!E78/1000)*Užs5!L78,0)+(IF(Užs5!I78="MEL",(Užs5!H78/1000)*Užs5!L78,0)+(IF(Užs5!J78="MEL",(Užs5!H78/1000)*Užs5!L78,0)))))</f>
        <v>0</v>
      </c>
      <c r="O39" s="91">
        <f>SUM(IF(Užs5!F78="MEL-BALTAS",(Užs5!E78/1000)*Užs5!L78,0)+(IF(Užs5!G78="MEL-BALTAS",(Užs5!E78/1000)*Užs5!L78,0)+(IF(Užs5!I78="MEL-BALTAS",(Užs5!H78/1000)*Užs5!L78,0)+(IF(Užs5!J78="MEL-BALTAS",(Užs5!H78/1000)*Užs5!L78,0)))))</f>
        <v>0</v>
      </c>
      <c r="P39" s="91">
        <f>SUM(IF(Užs5!F78="MEL-PILKAS",(Užs5!E78/1000)*Užs5!L78,0)+(IF(Užs5!G78="MEL-PILKAS",(Užs5!E78/1000)*Užs5!L78,0)+(IF(Užs5!I78="MEL-PILKAS",(Užs5!H78/1000)*Užs5!L78,0)+(IF(Užs5!J78="MEL-PILKAS",(Užs5!H78/1000)*Užs5!L78,0)))))</f>
        <v>0</v>
      </c>
      <c r="Q39" s="91">
        <f>SUM(IF(Užs5!F78="MEL-KLIENTO",(Užs5!E78/1000)*Užs5!L78,0)+(IF(Užs5!G78="MEL-KLIENTO",(Užs5!E78/1000)*Užs5!L78,0)+(IF(Užs5!I78="MEL-KLIENTO",(Užs5!H78/1000)*Užs5!L78,0)+(IF(Užs5!J78="MEL-KLIENTO",(Užs5!H78/1000)*Užs5!L78,0)))))</f>
        <v>0</v>
      </c>
      <c r="R39" s="91">
        <f>SUM(IF(Užs5!F78="MEL-NE-PL",(Užs5!E78/1000)*Užs5!L78,0)+(IF(Užs5!G78="MEL-NE-PL",(Užs5!E78/1000)*Užs5!L78,0)+(IF(Užs5!I78="MEL-NE-PL",(Užs5!H78/1000)*Užs5!L78,0)+(IF(Užs5!J78="MEL-NE-PL",(Užs5!H78/1000)*Užs5!L78,0)))))</f>
        <v>0</v>
      </c>
      <c r="S39" s="91">
        <f>SUM(IF(Užs5!F78="MEL-40mm",(Užs5!E78/1000)*Užs5!L78,0)+(IF(Užs5!G78="MEL-40mm",(Užs5!E78/1000)*Užs5!L78,0)+(IF(Užs5!I78="MEL-40mm",(Užs5!H78/1000)*Užs5!L78,0)+(IF(Užs5!J78="MEL-40mm",(Užs5!H78/1000)*Užs5!L78,0)))))</f>
        <v>0</v>
      </c>
      <c r="T39" s="92">
        <f>SUM(IF(Užs5!F78="PVC-04mm",(Užs5!E78/1000)*Užs5!L78,0)+(IF(Užs5!G78="PVC-04mm",(Užs5!E78/1000)*Užs5!L78,0)+(IF(Užs5!I78="PVC-04mm",(Užs5!H78/1000)*Užs5!L78,0)+(IF(Užs5!J78="PVC-04mm",(Užs5!H78/1000)*Užs5!L78,0)))))</f>
        <v>0</v>
      </c>
      <c r="U39" s="92">
        <f>SUM(IF(Užs5!F78="PVC-06mm",(Užs5!E78/1000)*Užs5!L78,0)+(IF(Užs5!G78="PVC-06mm",(Užs5!E78/1000)*Užs5!L78,0)+(IF(Užs5!I78="PVC-06mm",(Užs5!H78/1000)*Užs5!L78,0)+(IF(Užs5!J78="PVC-06mm",(Užs5!H78/1000)*Užs5!L78,0)))))</f>
        <v>0</v>
      </c>
      <c r="V39" s="92">
        <f>SUM(IF(Užs5!F78="PVC-08mm",(Užs5!E78/1000)*Užs5!L78,0)+(IF(Užs5!G78="PVC-08mm",(Užs5!E78/1000)*Užs5!L78,0)+(IF(Užs5!I78="PVC-08mm",(Užs5!H78/1000)*Užs5!L78,0)+(IF(Užs5!J78="PVC-08mm",(Užs5!H78/1000)*Užs5!L78,0)))))</f>
        <v>0</v>
      </c>
      <c r="W39" s="92">
        <f>SUM(IF(Užs5!F78="PVC-1mm",(Užs5!E78/1000)*Užs5!L78,0)+(IF(Užs5!G78="PVC-1mm",(Užs5!E78/1000)*Užs5!L78,0)+(IF(Užs5!I78="PVC-1mm",(Užs5!H78/1000)*Užs5!L78,0)+(IF(Užs5!J78="PVC-1mm",(Užs5!H78/1000)*Užs5!L78,0)))))</f>
        <v>0</v>
      </c>
      <c r="X39" s="92">
        <f>SUM(IF(Užs5!F78="PVC-2mm",(Užs5!E78/1000)*Užs5!L78,0)+(IF(Užs5!G78="PVC-2mm",(Užs5!E78/1000)*Užs5!L78,0)+(IF(Užs5!I78="PVC-2mm",(Užs5!H78/1000)*Užs5!L78,0)+(IF(Užs5!J78="PVC-2mm",(Užs5!H78/1000)*Užs5!L78,0)))))</f>
        <v>0</v>
      </c>
      <c r="Y39" s="92">
        <f>SUM(IF(Užs5!F78="PVC-42/2mm",(Užs5!E78/1000)*Užs5!L78,0)+(IF(Užs5!G78="PVC-42/2mm",(Užs5!E78/1000)*Užs5!L78,0)+(IF(Užs5!I78="PVC-42/2mm",(Užs5!H78/1000)*Užs5!L78,0)+(IF(Užs5!J78="PVC-42/2mm",(Užs5!H78/1000)*Užs5!L78,0)))))</f>
        <v>0</v>
      </c>
      <c r="Z39" s="313">
        <f>SUM(IF(Užs5!F78="BESIULIS-08mm",(Užs5!E78/1000)*Užs5!L78,0)+(IF(Užs5!G78="BESIULIS-08mm",(Užs5!E78/1000)*Užs5!L78,0)+(IF(Užs5!I78="BESIULIS-08mm",(Užs5!H78/1000)*Užs5!L78,0)+(IF(Užs5!J78="BESIULIS-08mm",(Užs5!H78/1000)*Užs5!L78,0)))))</f>
        <v>0</v>
      </c>
      <c r="AA39" s="313">
        <f>SUM(IF(Užs5!F78="BESIULIS-1mm",(Užs5!E78/1000)*Užs5!L78,0)+(IF(Užs5!G78="BESIULIS-1mm",(Užs5!E78/1000)*Užs5!L78,0)+(IF(Užs5!I78="BESIULIS-1mm",(Užs5!H78/1000)*Užs5!L78,0)+(IF(Užs5!J78="BESIULIS-1mm",(Užs5!H78/1000)*Užs5!L78,0)))))</f>
        <v>0</v>
      </c>
      <c r="AB39" s="313">
        <f>SUM(IF(Užs5!F78="BESIULIS-2mm",(Užs5!E78/1000)*Užs5!L78,0)+(IF(Užs5!G78="BESIULIS-2mm",(Užs5!E78/1000)*Užs5!L78,0)+(IF(Užs5!I78="BESIULIS-2mm",(Užs5!H78/1000)*Užs5!L78,0)+(IF(Užs5!J78="BESIULIS-2mm",(Užs5!H78/1000)*Užs5!L78,0)))))</f>
        <v>0</v>
      </c>
      <c r="AC39" s="93">
        <f>SUM(IF(Užs5!F78="KLIEN-PVC-04mm",(Užs5!E78/1000)*Užs5!L78,0)+(IF(Užs5!G78="KLIEN-PVC-04mm",(Užs5!E78/1000)*Užs5!L78,0)+(IF(Užs5!I78="KLIEN-PVC-04mm",(Užs5!H78/1000)*Užs5!L78,0)+(IF(Užs5!J78="KLIEN-PVC-04mm",(Užs5!H78/1000)*Užs5!L78,0)))))</f>
        <v>0</v>
      </c>
      <c r="AD39" s="93">
        <f>SUM(IF(Užs5!F78="KLIEN-PVC-06mm",(Užs5!E78/1000)*Užs5!L78,0)+(IF(Užs5!G78="KLIEN-PVC-06mm",(Užs5!E78/1000)*Užs5!L78,0)+(IF(Užs5!I78="KLIEN-PVC-06mm",(Užs5!H78/1000)*Užs5!L78,0)+(IF(Užs5!J78="KLIEN-PVC-06mm",(Užs5!H78/1000)*Užs5!L78,0)))))</f>
        <v>0</v>
      </c>
      <c r="AE39" s="93">
        <f>SUM(IF(Užs5!F78="KLIEN-PVC-08mm",(Užs5!E78/1000)*Užs5!L78,0)+(IF(Užs5!G78="KLIEN-PVC-08mm",(Užs5!E78/1000)*Užs5!L78,0)+(IF(Užs5!I78="KLIEN-PVC-08mm",(Užs5!H78/1000)*Užs5!L78,0)+(IF(Užs5!J78="KLIEN-PVC-08mm",(Užs5!H78/1000)*Užs5!L78,0)))))</f>
        <v>0</v>
      </c>
      <c r="AF39" s="93">
        <f>SUM(IF(Užs5!F78="KLIEN-PVC-1mm",(Užs5!E78/1000)*Užs5!L78,0)+(IF(Užs5!G78="KLIEN-PVC-1mm",(Užs5!E78/1000)*Užs5!L78,0)+(IF(Užs5!I78="KLIEN-PVC-1mm",(Užs5!H78/1000)*Užs5!L78,0)+(IF(Užs5!J78="KLIEN-PVC-1mm",(Užs5!H78/1000)*Užs5!L78,0)))))</f>
        <v>0</v>
      </c>
      <c r="AG39" s="93">
        <f>SUM(IF(Užs5!F78="KLIEN-PVC-2mm",(Užs5!E78/1000)*Užs5!L78,0)+(IF(Užs5!G78="KLIEN-PVC-2mm",(Užs5!E78/1000)*Užs5!L78,0)+(IF(Užs5!I78="KLIEN-PVC-2mm",(Užs5!H78/1000)*Užs5!L78,0)+(IF(Užs5!J78="KLIEN-PVC-2mm",(Užs5!H78/1000)*Užs5!L78,0)))))</f>
        <v>0</v>
      </c>
      <c r="AH39" s="93">
        <f>SUM(IF(Užs5!F78="KLIEN-PVC-42/2mm",(Užs5!E78/1000)*Užs5!L78,0)+(IF(Užs5!G78="KLIEN-PVC-42/2mm",(Užs5!E78/1000)*Užs5!L78,0)+(IF(Užs5!I78="KLIEN-PVC-42/2mm",(Užs5!H78/1000)*Užs5!L78,0)+(IF(Užs5!J78="KLIEN-PVC-42/2mm",(Užs5!H78/1000)*Užs5!L78,0)))))</f>
        <v>0</v>
      </c>
      <c r="AI39" s="315">
        <f>SUM(IF(Užs5!F78="KLIEN-BESIUL-08mm",(Užs5!E78/1000)*Užs5!L78,0)+(IF(Užs5!G78="KLIEN-BESIUL-08mm",(Užs5!E78/1000)*Užs5!L78,0)+(IF(Užs5!I78="KLIEN-BESIUL-08mm",(Užs5!H78/1000)*Užs5!L78,0)+(IF(Užs5!J78="KLIEN-BESIUL-08mm",(Užs5!H78/1000)*Užs5!L78,0)))))</f>
        <v>0</v>
      </c>
      <c r="AJ39" s="315">
        <f>SUM(IF(Užs5!F78="KLIEN-BESIUL-1mm",(Užs5!E78/1000)*Užs5!L78,0)+(IF(Užs5!G78="KLIEN-BESIUL-1mm",(Užs5!E78/1000)*Užs5!L78,0)+(IF(Užs5!I78="KLIEN-BESIUL-1mm",(Užs5!H78/1000)*Užs5!L78,0)+(IF(Užs5!J78="KLIEN-BESIUL-1mm",(Užs5!H78/1000)*Užs5!L78,0)))))</f>
        <v>0</v>
      </c>
      <c r="AK39" s="315">
        <f>SUM(IF(Užs5!F78="KLIEN-BESIUL-2mm",(Užs5!E78/1000)*Užs5!L78,0)+(IF(Užs5!G78="KLIEN-BESIUL-2mm",(Užs5!E78/1000)*Užs5!L78,0)+(IF(Užs5!I78="KLIEN-BESIUL-2mm",(Užs5!H78/1000)*Užs5!L78,0)+(IF(Užs5!J78="KLIEN-BESIUL-2mm",(Užs5!H78/1000)*Užs5!L78,0)))))</f>
        <v>0</v>
      </c>
      <c r="AL39" s="94">
        <f>SUM(IF(Užs5!F78="NE-PL-PVC-04mm",(Užs5!E78/1000)*Užs5!L78,0)+(IF(Užs5!G78="NE-PL-PVC-04mm",(Užs5!E78/1000)*Užs5!L78,0)+(IF(Užs5!I78="NE-PL-PVC-04mm",(Užs5!H78/1000)*Užs5!L78,0)+(IF(Užs5!J78="NE-PL-PVC-04mm",(Užs5!H78/1000)*Užs5!L78,0)))))</f>
        <v>0</v>
      </c>
      <c r="AM39" s="94">
        <f>SUM(IF(Užs5!F78="NE-PL-PVC-06mm",(Užs5!E78/1000)*Užs5!L78,0)+(IF(Užs5!G78="NE-PL-PVC-06mm",(Užs5!E78/1000)*Užs5!L78,0)+(IF(Užs5!I78="NE-PL-PVC-06mm",(Užs5!H78/1000)*Užs5!L78,0)+(IF(Užs5!J78="NE-PL-PVC-06mm",(Užs5!H78/1000)*Užs5!L78,0)))))</f>
        <v>0</v>
      </c>
      <c r="AN39" s="94">
        <f>SUM(IF(Užs5!F78="NE-PL-PVC-08mm",(Užs5!E78/1000)*Užs5!L78,0)+(IF(Užs5!G78="NE-PL-PVC-08mm",(Užs5!E78/1000)*Užs5!L78,0)+(IF(Užs5!I78="NE-PL-PVC-08mm",(Užs5!H78/1000)*Užs5!L78,0)+(IF(Užs5!J78="NE-PL-PVC-08mm",(Užs5!H78/1000)*Užs5!L78,0)))))</f>
        <v>0</v>
      </c>
      <c r="AO39" s="94">
        <f>SUM(IF(Užs5!F78="NE-PL-PVC-1mm",(Užs5!E78/1000)*Užs5!L78,0)+(IF(Užs5!G78="NE-PL-PVC-1mm",(Užs5!E78/1000)*Užs5!L78,0)+(IF(Užs5!I78="NE-PL-PVC-1mm",(Užs5!H78/1000)*Užs5!L78,0)+(IF(Užs5!J78="NE-PL-PVC-1mm",(Užs5!H78/1000)*Užs5!L78,0)))))</f>
        <v>0</v>
      </c>
      <c r="AP39" s="94">
        <f>SUM(IF(Užs5!F78="NE-PL-PVC-2mm",(Užs5!E78/1000)*Užs5!L78,0)+(IF(Užs5!G78="NE-PL-PVC-2mm",(Užs5!E78/1000)*Užs5!L78,0)+(IF(Užs5!I78="NE-PL-PVC-2mm",(Užs5!H78/1000)*Užs5!L78,0)+(IF(Užs5!J78="NE-PL-PVC-2mm",(Užs5!H78/1000)*Užs5!L78,0)))))</f>
        <v>0</v>
      </c>
      <c r="AQ39" s="94">
        <f>SUM(IF(Užs5!F78="NE-PL-PVC-42/2mm",(Užs5!E78/1000)*Užs5!L78,0)+(IF(Užs5!G78="NE-PL-PVC-42/2mm",(Užs5!E78/1000)*Užs5!L78,0)+(IF(Užs5!I78="NE-PL-PVC-42/2mm",(Užs5!H78/1000)*Užs5!L78,0)+(IF(Užs5!J78="NE-PL-PVC-42/2mm",(Užs5!H78/1000)*Užs5!L78,0)))))</f>
        <v>0</v>
      </c>
      <c r="AR39" s="79"/>
    </row>
    <row r="40" spans="1:44" ht="16.8">
      <c r="A40" s="79"/>
      <c r="B40" s="79"/>
      <c r="C40" s="95"/>
      <c r="D40" s="79"/>
      <c r="E40" s="79"/>
      <c r="F40" s="79"/>
      <c r="G40" s="79"/>
      <c r="H40" s="79"/>
      <c r="I40" s="79"/>
      <c r="J40" s="79"/>
      <c r="K40" s="87">
        <v>39</v>
      </c>
      <c r="L40" s="88">
        <f>Užs5!L79</f>
        <v>0</v>
      </c>
      <c r="M40" s="89">
        <f>(Užs5!E79/1000)*(Užs5!H79/1000)*Užs5!L79</f>
        <v>0</v>
      </c>
      <c r="N40" s="90">
        <f>SUM(IF(Užs5!F79="MEL",(Užs5!E79/1000)*Užs5!L79,0)+(IF(Užs5!G79="MEL",(Užs5!E79/1000)*Užs5!L79,0)+(IF(Užs5!I79="MEL",(Užs5!H79/1000)*Užs5!L79,0)+(IF(Užs5!J79="MEL",(Užs5!H79/1000)*Užs5!L79,0)))))</f>
        <v>0</v>
      </c>
      <c r="O40" s="91">
        <f>SUM(IF(Užs5!F79="MEL-BALTAS",(Užs5!E79/1000)*Užs5!L79,0)+(IF(Užs5!G79="MEL-BALTAS",(Užs5!E79/1000)*Užs5!L79,0)+(IF(Užs5!I79="MEL-BALTAS",(Užs5!H79/1000)*Užs5!L79,0)+(IF(Užs5!J79="MEL-BALTAS",(Užs5!H79/1000)*Užs5!L79,0)))))</f>
        <v>0</v>
      </c>
      <c r="P40" s="91">
        <f>SUM(IF(Užs5!F79="MEL-PILKAS",(Užs5!E79/1000)*Užs5!L79,0)+(IF(Užs5!G79="MEL-PILKAS",(Užs5!E79/1000)*Užs5!L79,0)+(IF(Užs5!I79="MEL-PILKAS",(Užs5!H79/1000)*Užs5!L79,0)+(IF(Užs5!J79="MEL-PILKAS",(Užs5!H79/1000)*Užs5!L79,0)))))</f>
        <v>0</v>
      </c>
      <c r="Q40" s="91">
        <f>SUM(IF(Užs5!F79="MEL-KLIENTO",(Užs5!E79/1000)*Užs5!L79,0)+(IF(Užs5!G79="MEL-KLIENTO",(Užs5!E79/1000)*Užs5!L79,0)+(IF(Užs5!I79="MEL-KLIENTO",(Užs5!H79/1000)*Užs5!L79,0)+(IF(Užs5!J79="MEL-KLIENTO",(Užs5!H79/1000)*Užs5!L79,0)))))</f>
        <v>0</v>
      </c>
      <c r="R40" s="91">
        <f>SUM(IF(Užs5!F79="MEL-NE-PL",(Užs5!E79/1000)*Užs5!L79,0)+(IF(Užs5!G79="MEL-NE-PL",(Užs5!E79/1000)*Užs5!L79,0)+(IF(Užs5!I79="MEL-NE-PL",(Užs5!H79/1000)*Užs5!L79,0)+(IF(Užs5!J79="MEL-NE-PL",(Užs5!H79/1000)*Užs5!L79,0)))))</f>
        <v>0</v>
      </c>
      <c r="S40" s="91">
        <f>SUM(IF(Užs5!F79="MEL-40mm",(Užs5!E79/1000)*Užs5!L79,0)+(IF(Užs5!G79="MEL-40mm",(Užs5!E79/1000)*Užs5!L79,0)+(IF(Užs5!I79="MEL-40mm",(Užs5!H79/1000)*Užs5!L79,0)+(IF(Užs5!J79="MEL-40mm",(Užs5!H79/1000)*Užs5!L79,0)))))</f>
        <v>0</v>
      </c>
      <c r="T40" s="92">
        <f>SUM(IF(Užs5!F79="PVC-04mm",(Užs5!E79/1000)*Užs5!L79,0)+(IF(Užs5!G79="PVC-04mm",(Užs5!E79/1000)*Užs5!L79,0)+(IF(Užs5!I79="PVC-04mm",(Užs5!H79/1000)*Užs5!L79,0)+(IF(Užs5!J79="PVC-04mm",(Užs5!H79/1000)*Užs5!L79,0)))))</f>
        <v>0</v>
      </c>
      <c r="U40" s="92">
        <f>SUM(IF(Užs5!F79="PVC-06mm",(Užs5!E79/1000)*Užs5!L79,0)+(IF(Užs5!G79="PVC-06mm",(Užs5!E79/1000)*Užs5!L79,0)+(IF(Užs5!I79="PVC-06mm",(Užs5!H79/1000)*Užs5!L79,0)+(IF(Užs5!J79="PVC-06mm",(Užs5!H79/1000)*Užs5!L79,0)))))</f>
        <v>0</v>
      </c>
      <c r="V40" s="92">
        <f>SUM(IF(Užs5!F79="PVC-08mm",(Užs5!E79/1000)*Užs5!L79,0)+(IF(Užs5!G79="PVC-08mm",(Užs5!E79/1000)*Užs5!L79,0)+(IF(Užs5!I79="PVC-08mm",(Užs5!H79/1000)*Užs5!L79,0)+(IF(Užs5!J79="PVC-08mm",(Užs5!H79/1000)*Užs5!L79,0)))))</f>
        <v>0</v>
      </c>
      <c r="W40" s="92">
        <f>SUM(IF(Užs5!F79="PVC-1mm",(Užs5!E79/1000)*Užs5!L79,0)+(IF(Užs5!G79="PVC-1mm",(Užs5!E79/1000)*Užs5!L79,0)+(IF(Užs5!I79="PVC-1mm",(Užs5!H79/1000)*Užs5!L79,0)+(IF(Užs5!J79="PVC-1mm",(Užs5!H79/1000)*Užs5!L79,0)))))</f>
        <v>0</v>
      </c>
      <c r="X40" s="92">
        <f>SUM(IF(Užs5!F79="PVC-2mm",(Užs5!E79/1000)*Užs5!L79,0)+(IF(Užs5!G79="PVC-2mm",(Užs5!E79/1000)*Užs5!L79,0)+(IF(Užs5!I79="PVC-2mm",(Užs5!H79/1000)*Užs5!L79,0)+(IF(Užs5!J79="PVC-2mm",(Užs5!H79/1000)*Užs5!L79,0)))))</f>
        <v>0</v>
      </c>
      <c r="Y40" s="92">
        <f>SUM(IF(Užs5!F79="PVC-42/2mm",(Užs5!E79/1000)*Užs5!L79,0)+(IF(Užs5!G79="PVC-42/2mm",(Užs5!E79/1000)*Užs5!L79,0)+(IF(Užs5!I79="PVC-42/2mm",(Užs5!H79/1000)*Užs5!L79,0)+(IF(Užs5!J79="PVC-42/2mm",(Užs5!H79/1000)*Užs5!L79,0)))))</f>
        <v>0</v>
      </c>
      <c r="Z40" s="313">
        <f>SUM(IF(Užs5!F79="BESIULIS-08mm",(Užs5!E79/1000)*Užs5!L79,0)+(IF(Užs5!G79="BESIULIS-08mm",(Užs5!E79/1000)*Užs5!L79,0)+(IF(Užs5!I79="BESIULIS-08mm",(Užs5!H79/1000)*Užs5!L79,0)+(IF(Užs5!J79="BESIULIS-08mm",(Užs5!H79/1000)*Užs5!L79,0)))))</f>
        <v>0</v>
      </c>
      <c r="AA40" s="313">
        <f>SUM(IF(Užs5!F79="BESIULIS-1mm",(Užs5!E79/1000)*Užs5!L79,0)+(IF(Užs5!G79="BESIULIS-1mm",(Užs5!E79/1000)*Užs5!L79,0)+(IF(Užs5!I79="BESIULIS-1mm",(Užs5!H79/1000)*Užs5!L79,0)+(IF(Užs5!J79="BESIULIS-1mm",(Užs5!H79/1000)*Užs5!L79,0)))))</f>
        <v>0</v>
      </c>
      <c r="AB40" s="313">
        <f>SUM(IF(Užs5!F79="BESIULIS-2mm",(Užs5!E79/1000)*Užs5!L79,0)+(IF(Užs5!G79="BESIULIS-2mm",(Užs5!E79/1000)*Užs5!L79,0)+(IF(Užs5!I79="BESIULIS-2mm",(Užs5!H79/1000)*Užs5!L79,0)+(IF(Užs5!J79="BESIULIS-2mm",(Užs5!H79/1000)*Užs5!L79,0)))))</f>
        <v>0</v>
      </c>
      <c r="AC40" s="93">
        <f>SUM(IF(Užs5!F79="KLIEN-PVC-04mm",(Užs5!E79/1000)*Užs5!L79,0)+(IF(Užs5!G79="KLIEN-PVC-04mm",(Užs5!E79/1000)*Užs5!L79,0)+(IF(Užs5!I79="KLIEN-PVC-04mm",(Užs5!H79/1000)*Užs5!L79,0)+(IF(Užs5!J79="KLIEN-PVC-04mm",(Užs5!H79/1000)*Užs5!L79,0)))))</f>
        <v>0</v>
      </c>
      <c r="AD40" s="93">
        <f>SUM(IF(Užs5!F79="KLIEN-PVC-06mm",(Užs5!E79/1000)*Užs5!L79,0)+(IF(Užs5!G79="KLIEN-PVC-06mm",(Užs5!E79/1000)*Užs5!L79,0)+(IF(Užs5!I79="KLIEN-PVC-06mm",(Užs5!H79/1000)*Užs5!L79,0)+(IF(Užs5!J79="KLIEN-PVC-06mm",(Užs5!H79/1000)*Užs5!L79,0)))))</f>
        <v>0</v>
      </c>
      <c r="AE40" s="93">
        <f>SUM(IF(Užs5!F79="KLIEN-PVC-08mm",(Užs5!E79/1000)*Užs5!L79,0)+(IF(Užs5!G79="KLIEN-PVC-08mm",(Užs5!E79/1000)*Užs5!L79,0)+(IF(Užs5!I79="KLIEN-PVC-08mm",(Užs5!H79/1000)*Užs5!L79,0)+(IF(Užs5!J79="KLIEN-PVC-08mm",(Užs5!H79/1000)*Užs5!L79,0)))))</f>
        <v>0</v>
      </c>
      <c r="AF40" s="93">
        <f>SUM(IF(Užs5!F79="KLIEN-PVC-1mm",(Užs5!E79/1000)*Užs5!L79,0)+(IF(Užs5!G79="KLIEN-PVC-1mm",(Užs5!E79/1000)*Užs5!L79,0)+(IF(Užs5!I79="KLIEN-PVC-1mm",(Užs5!H79/1000)*Užs5!L79,0)+(IF(Užs5!J79="KLIEN-PVC-1mm",(Užs5!H79/1000)*Užs5!L79,0)))))</f>
        <v>0</v>
      </c>
      <c r="AG40" s="93">
        <f>SUM(IF(Užs5!F79="KLIEN-PVC-2mm",(Užs5!E79/1000)*Užs5!L79,0)+(IF(Užs5!G79="KLIEN-PVC-2mm",(Užs5!E79/1000)*Užs5!L79,0)+(IF(Užs5!I79="KLIEN-PVC-2mm",(Užs5!H79/1000)*Užs5!L79,0)+(IF(Užs5!J79="KLIEN-PVC-2mm",(Užs5!H79/1000)*Užs5!L79,0)))))</f>
        <v>0</v>
      </c>
      <c r="AH40" s="93">
        <f>SUM(IF(Užs5!F79="KLIEN-PVC-42/2mm",(Užs5!E79/1000)*Užs5!L79,0)+(IF(Užs5!G79="KLIEN-PVC-42/2mm",(Užs5!E79/1000)*Užs5!L79,0)+(IF(Užs5!I79="KLIEN-PVC-42/2mm",(Užs5!H79/1000)*Užs5!L79,0)+(IF(Užs5!J79="KLIEN-PVC-42/2mm",(Užs5!H79/1000)*Užs5!L79,0)))))</f>
        <v>0</v>
      </c>
      <c r="AI40" s="315">
        <f>SUM(IF(Užs5!F79="KLIEN-BESIUL-08mm",(Užs5!E79/1000)*Užs5!L79,0)+(IF(Užs5!G79="KLIEN-BESIUL-08mm",(Užs5!E79/1000)*Užs5!L79,0)+(IF(Užs5!I79="KLIEN-BESIUL-08mm",(Užs5!H79/1000)*Užs5!L79,0)+(IF(Užs5!J79="KLIEN-BESIUL-08mm",(Užs5!H79/1000)*Užs5!L79,0)))))</f>
        <v>0</v>
      </c>
      <c r="AJ40" s="315">
        <f>SUM(IF(Užs5!F79="KLIEN-BESIUL-1mm",(Užs5!E79/1000)*Užs5!L79,0)+(IF(Užs5!G79="KLIEN-BESIUL-1mm",(Užs5!E79/1000)*Užs5!L79,0)+(IF(Užs5!I79="KLIEN-BESIUL-1mm",(Užs5!H79/1000)*Užs5!L79,0)+(IF(Užs5!J79="KLIEN-BESIUL-1mm",(Užs5!H79/1000)*Užs5!L79,0)))))</f>
        <v>0</v>
      </c>
      <c r="AK40" s="315">
        <f>SUM(IF(Užs5!F79="KLIEN-BESIUL-2mm",(Užs5!E79/1000)*Užs5!L79,0)+(IF(Užs5!G79="KLIEN-BESIUL-2mm",(Užs5!E79/1000)*Užs5!L79,0)+(IF(Užs5!I79="KLIEN-BESIUL-2mm",(Užs5!H79/1000)*Užs5!L79,0)+(IF(Užs5!J79="KLIEN-BESIUL-2mm",(Užs5!H79/1000)*Užs5!L79,0)))))</f>
        <v>0</v>
      </c>
      <c r="AL40" s="94">
        <f>SUM(IF(Užs5!F79="NE-PL-PVC-04mm",(Užs5!E79/1000)*Užs5!L79,0)+(IF(Užs5!G79="NE-PL-PVC-04mm",(Užs5!E79/1000)*Užs5!L79,0)+(IF(Užs5!I79="NE-PL-PVC-04mm",(Užs5!H79/1000)*Užs5!L79,0)+(IF(Užs5!J79="NE-PL-PVC-04mm",(Užs5!H79/1000)*Užs5!L79,0)))))</f>
        <v>0</v>
      </c>
      <c r="AM40" s="94">
        <f>SUM(IF(Užs5!F79="NE-PL-PVC-06mm",(Užs5!E79/1000)*Užs5!L79,0)+(IF(Užs5!G79="NE-PL-PVC-06mm",(Užs5!E79/1000)*Užs5!L79,0)+(IF(Užs5!I79="NE-PL-PVC-06mm",(Užs5!H79/1000)*Užs5!L79,0)+(IF(Užs5!J79="NE-PL-PVC-06mm",(Užs5!H79/1000)*Užs5!L79,0)))))</f>
        <v>0</v>
      </c>
      <c r="AN40" s="94">
        <f>SUM(IF(Užs5!F79="NE-PL-PVC-08mm",(Užs5!E79/1000)*Užs5!L79,0)+(IF(Užs5!G79="NE-PL-PVC-08mm",(Užs5!E79/1000)*Užs5!L79,0)+(IF(Užs5!I79="NE-PL-PVC-08mm",(Užs5!H79/1000)*Užs5!L79,0)+(IF(Užs5!J79="NE-PL-PVC-08mm",(Užs5!H79/1000)*Užs5!L79,0)))))</f>
        <v>0</v>
      </c>
      <c r="AO40" s="94">
        <f>SUM(IF(Užs5!F79="NE-PL-PVC-1mm",(Užs5!E79/1000)*Užs5!L79,0)+(IF(Užs5!G79="NE-PL-PVC-1mm",(Užs5!E79/1000)*Užs5!L79,0)+(IF(Užs5!I79="NE-PL-PVC-1mm",(Užs5!H79/1000)*Užs5!L79,0)+(IF(Užs5!J79="NE-PL-PVC-1mm",(Užs5!H79/1000)*Užs5!L79,0)))))</f>
        <v>0</v>
      </c>
      <c r="AP40" s="94">
        <f>SUM(IF(Užs5!F79="NE-PL-PVC-2mm",(Užs5!E79/1000)*Užs5!L79,0)+(IF(Užs5!G79="NE-PL-PVC-2mm",(Užs5!E79/1000)*Užs5!L79,0)+(IF(Užs5!I79="NE-PL-PVC-2mm",(Užs5!H79/1000)*Užs5!L79,0)+(IF(Užs5!J79="NE-PL-PVC-2mm",(Užs5!H79/1000)*Užs5!L79,0)))))</f>
        <v>0</v>
      </c>
      <c r="AQ40" s="94">
        <f>SUM(IF(Užs5!F79="NE-PL-PVC-42/2mm",(Užs5!E79/1000)*Užs5!L79,0)+(IF(Užs5!G79="NE-PL-PVC-42/2mm",(Užs5!E79/1000)*Užs5!L79,0)+(IF(Užs5!I79="NE-PL-PVC-42/2mm",(Užs5!H79/1000)*Užs5!L79,0)+(IF(Užs5!J79="NE-PL-PVC-42/2mm",(Užs5!H79/1000)*Užs5!L79,0)))))</f>
        <v>0</v>
      </c>
      <c r="AR40" s="79"/>
    </row>
    <row r="41" spans="1:44" ht="16.8">
      <c r="A41" s="79"/>
      <c r="B41" s="79"/>
      <c r="C41" s="95"/>
      <c r="D41" s="79"/>
      <c r="E41" s="79"/>
      <c r="F41" s="79"/>
      <c r="G41" s="79"/>
      <c r="H41" s="79"/>
      <c r="I41" s="79"/>
      <c r="J41" s="79"/>
      <c r="K41" s="87">
        <v>40</v>
      </c>
      <c r="L41" s="88">
        <f>Užs5!L80</f>
        <v>0</v>
      </c>
      <c r="M41" s="89">
        <f>(Užs5!E80/1000)*(Užs5!H80/1000)*Užs5!L80</f>
        <v>0</v>
      </c>
      <c r="N41" s="90">
        <f>SUM(IF(Užs5!F80="MEL",(Užs5!E80/1000)*Užs5!L80,0)+(IF(Užs5!G80="MEL",(Užs5!E80/1000)*Užs5!L80,0)+(IF(Užs5!I80="MEL",(Užs5!H80/1000)*Užs5!L80,0)+(IF(Užs5!J80="MEL",(Užs5!H80/1000)*Užs5!L80,0)))))</f>
        <v>0</v>
      </c>
      <c r="O41" s="91">
        <f>SUM(IF(Užs5!F80="MEL-BALTAS",(Užs5!E80/1000)*Užs5!L80,0)+(IF(Užs5!G80="MEL-BALTAS",(Užs5!E80/1000)*Užs5!L80,0)+(IF(Užs5!I80="MEL-BALTAS",(Užs5!H80/1000)*Užs5!L80,0)+(IF(Užs5!J80="MEL-BALTAS",(Užs5!H80/1000)*Užs5!L80,0)))))</f>
        <v>0</v>
      </c>
      <c r="P41" s="91">
        <f>SUM(IF(Užs5!F80="MEL-PILKAS",(Užs5!E80/1000)*Užs5!L80,0)+(IF(Užs5!G80="MEL-PILKAS",(Užs5!E80/1000)*Užs5!L80,0)+(IF(Užs5!I80="MEL-PILKAS",(Užs5!H80/1000)*Užs5!L80,0)+(IF(Užs5!J80="MEL-PILKAS",(Užs5!H80/1000)*Užs5!L80,0)))))</f>
        <v>0</v>
      </c>
      <c r="Q41" s="91">
        <f>SUM(IF(Užs5!F80="MEL-KLIENTO",(Užs5!E80/1000)*Užs5!L80,0)+(IF(Užs5!G80="MEL-KLIENTO",(Užs5!E80/1000)*Užs5!L80,0)+(IF(Užs5!I80="MEL-KLIENTO",(Užs5!H80/1000)*Užs5!L80,0)+(IF(Užs5!J80="MEL-KLIENTO",(Užs5!H80/1000)*Užs5!L80,0)))))</f>
        <v>0</v>
      </c>
      <c r="R41" s="91">
        <f>SUM(IF(Užs5!F80="MEL-NE-PL",(Užs5!E80/1000)*Užs5!L80,0)+(IF(Užs5!G80="MEL-NE-PL",(Užs5!E80/1000)*Užs5!L80,0)+(IF(Užs5!I80="MEL-NE-PL",(Užs5!H80/1000)*Užs5!L80,0)+(IF(Užs5!J80="MEL-NE-PL",(Užs5!H80/1000)*Užs5!L80,0)))))</f>
        <v>0</v>
      </c>
      <c r="S41" s="91">
        <f>SUM(IF(Užs5!F80="MEL-40mm",(Užs5!E80/1000)*Užs5!L80,0)+(IF(Užs5!G80="MEL-40mm",(Užs5!E80/1000)*Užs5!L80,0)+(IF(Užs5!I80="MEL-40mm",(Užs5!H80/1000)*Užs5!L80,0)+(IF(Užs5!J80="MEL-40mm",(Užs5!H80/1000)*Užs5!L80,0)))))</f>
        <v>0</v>
      </c>
      <c r="T41" s="92">
        <f>SUM(IF(Užs5!F80="PVC-04mm",(Užs5!E80/1000)*Užs5!L80,0)+(IF(Užs5!G80="PVC-04mm",(Užs5!E80/1000)*Užs5!L80,0)+(IF(Užs5!I80="PVC-04mm",(Užs5!H80/1000)*Užs5!L80,0)+(IF(Užs5!J80="PVC-04mm",(Užs5!H80/1000)*Užs5!L80,0)))))</f>
        <v>0</v>
      </c>
      <c r="U41" s="92">
        <f>SUM(IF(Užs5!F80="PVC-06mm",(Užs5!E80/1000)*Užs5!L80,0)+(IF(Užs5!G80="PVC-06mm",(Užs5!E80/1000)*Užs5!L80,0)+(IF(Užs5!I80="PVC-06mm",(Užs5!H80/1000)*Užs5!L80,0)+(IF(Užs5!J80="PVC-06mm",(Užs5!H80/1000)*Užs5!L80,0)))))</f>
        <v>0</v>
      </c>
      <c r="V41" s="92">
        <f>SUM(IF(Užs5!F80="PVC-08mm",(Užs5!E80/1000)*Užs5!L80,0)+(IF(Užs5!G80="PVC-08mm",(Užs5!E80/1000)*Užs5!L80,0)+(IF(Užs5!I80="PVC-08mm",(Užs5!H80/1000)*Užs5!L80,0)+(IF(Užs5!J80="PVC-08mm",(Užs5!H80/1000)*Užs5!L80,0)))))</f>
        <v>0</v>
      </c>
      <c r="W41" s="92">
        <f>SUM(IF(Užs5!F80="PVC-1mm",(Užs5!E80/1000)*Užs5!L80,0)+(IF(Užs5!G80="PVC-1mm",(Užs5!E80/1000)*Užs5!L80,0)+(IF(Užs5!I80="PVC-1mm",(Užs5!H80/1000)*Užs5!L80,0)+(IF(Užs5!J80="PVC-1mm",(Užs5!H80/1000)*Užs5!L80,0)))))</f>
        <v>0</v>
      </c>
      <c r="X41" s="92">
        <f>SUM(IF(Užs5!F80="PVC-2mm",(Užs5!E80/1000)*Užs5!L80,0)+(IF(Užs5!G80="PVC-2mm",(Užs5!E80/1000)*Užs5!L80,0)+(IF(Užs5!I80="PVC-2mm",(Užs5!H80/1000)*Užs5!L80,0)+(IF(Užs5!J80="PVC-2mm",(Užs5!H80/1000)*Užs5!L80,0)))))</f>
        <v>0</v>
      </c>
      <c r="Y41" s="92">
        <f>SUM(IF(Užs5!F80="PVC-42/2mm",(Užs5!E80/1000)*Užs5!L80,0)+(IF(Užs5!G80="PVC-42/2mm",(Užs5!E80/1000)*Užs5!L80,0)+(IF(Užs5!I80="PVC-42/2mm",(Užs5!H80/1000)*Užs5!L80,0)+(IF(Užs5!J80="PVC-42/2mm",(Užs5!H80/1000)*Užs5!L80,0)))))</f>
        <v>0</v>
      </c>
      <c r="Z41" s="313">
        <f>SUM(IF(Užs5!F80="BESIULIS-08mm",(Užs5!E80/1000)*Užs5!L80,0)+(IF(Užs5!G80="BESIULIS-08mm",(Užs5!E80/1000)*Užs5!L80,0)+(IF(Užs5!I80="BESIULIS-08mm",(Užs5!H80/1000)*Užs5!L80,0)+(IF(Užs5!J80="BESIULIS-08mm",(Užs5!H80/1000)*Užs5!L80,0)))))</f>
        <v>0</v>
      </c>
      <c r="AA41" s="313">
        <f>SUM(IF(Užs5!F80="BESIULIS-1mm",(Užs5!E80/1000)*Užs5!L80,0)+(IF(Užs5!G80="BESIULIS-1mm",(Užs5!E80/1000)*Užs5!L80,0)+(IF(Užs5!I80="BESIULIS-1mm",(Užs5!H80/1000)*Užs5!L80,0)+(IF(Užs5!J80="BESIULIS-1mm",(Užs5!H80/1000)*Užs5!L80,0)))))</f>
        <v>0</v>
      </c>
      <c r="AB41" s="313">
        <f>SUM(IF(Užs5!F80="BESIULIS-2mm",(Užs5!E80/1000)*Užs5!L80,0)+(IF(Užs5!G80="BESIULIS-2mm",(Užs5!E80/1000)*Užs5!L80,0)+(IF(Užs5!I80="BESIULIS-2mm",(Užs5!H80/1000)*Užs5!L80,0)+(IF(Užs5!J80="BESIULIS-2mm",(Užs5!H80/1000)*Užs5!L80,0)))))</f>
        <v>0</v>
      </c>
      <c r="AC41" s="93">
        <f>SUM(IF(Užs5!F80="KLIEN-PVC-04mm",(Užs5!E80/1000)*Užs5!L80,0)+(IF(Užs5!G80="KLIEN-PVC-04mm",(Užs5!E80/1000)*Užs5!L80,0)+(IF(Užs5!I80="KLIEN-PVC-04mm",(Užs5!H80/1000)*Užs5!L80,0)+(IF(Užs5!J80="KLIEN-PVC-04mm",(Užs5!H80/1000)*Užs5!L80,0)))))</f>
        <v>0</v>
      </c>
      <c r="AD41" s="93">
        <f>SUM(IF(Užs5!F80="KLIEN-PVC-06mm",(Užs5!E80/1000)*Užs5!L80,0)+(IF(Užs5!G80="KLIEN-PVC-06mm",(Užs5!E80/1000)*Užs5!L80,0)+(IF(Užs5!I80="KLIEN-PVC-06mm",(Užs5!H80/1000)*Užs5!L80,0)+(IF(Užs5!J80="KLIEN-PVC-06mm",(Užs5!H80/1000)*Užs5!L80,0)))))</f>
        <v>0</v>
      </c>
      <c r="AE41" s="93">
        <f>SUM(IF(Užs5!F80="KLIEN-PVC-08mm",(Užs5!E80/1000)*Užs5!L80,0)+(IF(Užs5!G80="KLIEN-PVC-08mm",(Užs5!E80/1000)*Užs5!L80,0)+(IF(Užs5!I80="KLIEN-PVC-08mm",(Užs5!H80/1000)*Užs5!L80,0)+(IF(Užs5!J80="KLIEN-PVC-08mm",(Užs5!H80/1000)*Užs5!L80,0)))))</f>
        <v>0</v>
      </c>
      <c r="AF41" s="93">
        <f>SUM(IF(Užs5!F80="KLIEN-PVC-1mm",(Užs5!E80/1000)*Užs5!L80,0)+(IF(Užs5!G80="KLIEN-PVC-1mm",(Užs5!E80/1000)*Užs5!L80,0)+(IF(Užs5!I80="KLIEN-PVC-1mm",(Užs5!H80/1000)*Užs5!L80,0)+(IF(Užs5!J80="KLIEN-PVC-1mm",(Užs5!H80/1000)*Užs5!L80,0)))))</f>
        <v>0</v>
      </c>
      <c r="AG41" s="93">
        <f>SUM(IF(Užs5!F80="KLIEN-PVC-2mm",(Užs5!E80/1000)*Užs5!L80,0)+(IF(Užs5!G80="KLIEN-PVC-2mm",(Užs5!E80/1000)*Užs5!L80,0)+(IF(Užs5!I80="KLIEN-PVC-2mm",(Užs5!H80/1000)*Užs5!L80,0)+(IF(Užs5!J80="KLIEN-PVC-2mm",(Užs5!H80/1000)*Užs5!L80,0)))))</f>
        <v>0</v>
      </c>
      <c r="AH41" s="93">
        <f>SUM(IF(Užs5!F80="KLIEN-PVC-42/2mm",(Užs5!E80/1000)*Užs5!L80,0)+(IF(Užs5!G80="KLIEN-PVC-42/2mm",(Užs5!E80/1000)*Užs5!L80,0)+(IF(Užs5!I80="KLIEN-PVC-42/2mm",(Užs5!H80/1000)*Užs5!L80,0)+(IF(Užs5!J80="KLIEN-PVC-42/2mm",(Užs5!H80/1000)*Užs5!L80,0)))))</f>
        <v>0</v>
      </c>
      <c r="AI41" s="315">
        <f>SUM(IF(Užs5!F80="KLIEN-BESIUL-08mm",(Užs5!E80/1000)*Užs5!L80,0)+(IF(Užs5!G80="KLIEN-BESIUL-08mm",(Užs5!E80/1000)*Užs5!L80,0)+(IF(Užs5!I80="KLIEN-BESIUL-08mm",(Užs5!H80/1000)*Užs5!L80,0)+(IF(Užs5!J80="KLIEN-BESIUL-08mm",(Užs5!H80/1000)*Užs5!L80,0)))))</f>
        <v>0</v>
      </c>
      <c r="AJ41" s="315">
        <f>SUM(IF(Užs5!F80="KLIEN-BESIUL-1mm",(Užs5!E80/1000)*Užs5!L80,0)+(IF(Užs5!G80="KLIEN-BESIUL-1mm",(Užs5!E80/1000)*Užs5!L80,0)+(IF(Užs5!I80="KLIEN-BESIUL-1mm",(Užs5!H80/1000)*Užs5!L80,0)+(IF(Užs5!J80="KLIEN-BESIUL-1mm",(Užs5!H80/1000)*Užs5!L80,0)))))</f>
        <v>0</v>
      </c>
      <c r="AK41" s="315">
        <f>SUM(IF(Užs5!F80="KLIEN-BESIUL-2mm",(Užs5!E80/1000)*Užs5!L80,0)+(IF(Užs5!G80="KLIEN-BESIUL-2mm",(Užs5!E80/1000)*Užs5!L80,0)+(IF(Užs5!I80="KLIEN-BESIUL-2mm",(Užs5!H80/1000)*Užs5!L80,0)+(IF(Užs5!J80="KLIEN-BESIUL-2mm",(Užs5!H80/1000)*Užs5!L80,0)))))</f>
        <v>0</v>
      </c>
      <c r="AL41" s="94">
        <f>SUM(IF(Užs5!F80="NE-PL-PVC-04mm",(Užs5!E80/1000)*Užs5!L80,0)+(IF(Užs5!G80="NE-PL-PVC-04mm",(Užs5!E80/1000)*Užs5!L80,0)+(IF(Užs5!I80="NE-PL-PVC-04mm",(Užs5!H80/1000)*Užs5!L80,0)+(IF(Užs5!J80="NE-PL-PVC-04mm",(Užs5!H80/1000)*Užs5!L80,0)))))</f>
        <v>0</v>
      </c>
      <c r="AM41" s="94">
        <f>SUM(IF(Užs5!F80="NE-PL-PVC-06mm",(Užs5!E80/1000)*Užs5!L80,0)+(IF(Užs5!G80="NE-PL-PVC-06mm",(Užs5!E80/1000)*Užs5!L80,0)+(IF(Užs5!I80="NE-PL-PVC-06mm",(Užs5!H80/1000)*Užs5!L80,0)+(IF(Užs5!J80="NE-PL-PVC-06mm",(Užs5!H80/1000)*Užs5!L80,0)))))</f>
        <v>0</v>
      </c>
      <c r="AN41" s="94">
        <f>SUM(IF(Užs5!F80="NE-PL-PVC-08mm",(Užs5!E80/1000)*Užs5!L80,0)+(IF(Užs5!G80="NE-PL-PVC-08mm",(Užs5!E80/1000)*Užs5!L80,0)+(IF(Užs5!I80="NE-PL-PVC-08mm",(Užs5!H80/1000)*Užs5!L80,0)+(IF(Užs5!J80="NE-PL-PVC-08mm",(Užs5!H80/1000)*Užs5!L80,0)))))</f>
        <v>0</v>
      </c>
      <c r="AO41" s="94">
        <f>SUM(IF(Užs5!F80="NE-PL-PVC-1mm",(Užs5!E80/1000)*Užs5!L80,0)+(IF(Užs5!G80="NE-PL-PVC-1mm",(Užs5!E80/1000)*Užs5!L80,0)+(IF(Užs5!I80="NE-PL-PVC-1mm",(Užs5!H80/1000)*Užs5!L80,0)+(IF(Užs5!J80="NE-PL-PVC-1mm",(Užs5!H80/1000)*Užs5!L80,0)))))</f>
        <v>0</v>
      </c>
      <c r="AP41" s="94">
        <f>SUM(IF(Užs5!F80="NE-PL-PVC-2mm",(Užs5!E80/1000)*Užs5!L80,0)+(IF(Užs5!G80="NE-PL-PVC-2mm",(Užs5!E80/1000)*Užs5!L80,0)+(IF(Užs5!I80="NE-PL-PVC-2mm",(Užs5!H80/1000)*Užs5!L80,0)+(IF(Užs5!J80="NE-PL-PVC-2mm",(Užs5!H80/1000)*Užs5!L80,0)))))</f>
        <v>0</v>
      </c>
      <c r="AQ41" s="94">
        <f>SUM(IF(Užs5!F80="NE-PL-PVC-42/2mm",(Užs5!E80/1000)*Užs5!L80,0)+(IF(Užs5!G80="NE-PL-PVC-42/2mm",(Užs5!E80/1000)*Užs5!L80,0)+(IF(Užs5!I80="NE-PL-PVC-42/2mm",(Užs5!H80/1000)*Užs5!L80,0)+(IF(Užs5!J80="NE-PL-PVC-42/2mm",(Užs5!H80/1000)*Užs5!L80,0)))))</f>
        <v>0</v>
      </c>
      <c r="AR41" s="79"/>
    </row>
    <row r="42" spans="1:44" ht="16.8">
      <c r="A42" s="79"/>
      <c r="B42" s="79"/>
      <c r="C42" s="95"/>
      <c r="D42" s="79"/>
      <c r="E42" s="79"/>
      <c r="F42" s="79"/>
      <c r="G42" s="79"/>
      <c r="H42" s="79"/>
      <c r="I42" s="79"/>
      <c r="J42" s="79"/>
      <c r="K42" s="87">
        <v>41</v>
      </c>
      <c r="L42" s="88">
        <f>Užs5!L81</f>
        <v>0</v>
      </c>
      <c r="M42" s="89">
        <f>(Užs5!E81/1000)*(Užs5!H81/1000)*Užs5!L81</f>
        <v>0</v>
      </c>
      <c r="N42" s="90">
        <f>SUM(IF(Užs5!F81="MEL",(Užs5!E81/1000)*Užs5!L81,0)+(IF(Užs5!G81="MEL",(Užs5!E81/1000)*Užs5!L81,0)+(IF(Užs5!I81="MEL",(Užs5!H81/1000)*Užs5!L81,0)+(IF(Užs5!J81="MEL",(Užs5!H81/1000)*Užs5!L81,0)))))</f>
        <v>0</v>
      </c>
      <c r="O42" s="91">
        <f>SUM(IF(Užs5!F81="MEL-BALTAS",(Užs5!E81/1000)*Užs5!L81,0)+(IF(Užs5!G81="MEL-BALTAS",(Užs5!E81/1000)*Užs5!L81,0)+(IF(Užs5!I81="MEL-BALTAS",(Užs5!H81/1000)*Užs5!L81,0)+(IF(Užs5!J81="MEL-BALTAS",(Užs5!H81/1000)*Užs5!L81,0)))))</f>
        <v>0</v>
      </c>
      <c r="P42" s="91">
        <f>SUM(IF(Užs5!F81="MEL-PILKAS",(Užs5!E81/1000)*Užs5!L81,0)+(IF(Užs5!G81="MEL-PILKAS",(Užs5!E81/1000)*Užs5!L81,0)+(IF(Užs5!I81="MEL-PILKAS",(Užs5!H81/1000)*Užs5!L81,0)+(IF(Užs5!J81="MEL-PILKAS",(Užs5!H81/1000)*Užs5!L81,0)))))</f>
        <v>0</v>
      </c>
      <c r="Q42" s="91">
        <f>SUM(IF(Užs5!F81="MEL-KLIENTO",(Užs5!E81/1000)*Užs5!L81,0)+(IF(Užs5!G81="MEL-KLIENTO",(Užs5!E81/1000)*Užs5!L81,0)+(IF(Užs5!I81="MEL-KLIENTO",(Užs5!H81/1000)*Užs5!L81,0)+(IF(Užs5!J81="MEL-KLIENTO",(Užs5!H81/1000)*Užs5!L81,0)))))</f>
        <v>0</v>
      </c>
      <c r="R42" s="91">
        <f>SUM(IF(Užs5!F81="MEL-NE-PL",(Užs5!E81/1000)*Užs5!L81,0)+(IF(Užs5!G81="MEL-NE-PL",(Užs5!E81/1000)*Užs5!L81,0)+(IF(Užs5!I81="MEL-NE-PL",(Užs5!H81/1000)*Užs5!L81,0)+(IF(Užs5!J81="MEL-NE-PL",(Užs5!H81/1000)*Užs5!L81,0)))))</f>
        <v>0</v>
      </c>
      <c r="S42" s="91">
        <f>SUM(IF(Užs5!F81="MEL-40mm",(Užs5!E81/1000)*Užs5!L81,0)+(IF(Užs5!G81="MEL-40mm",(Užs5!E81/1000)*Užs5!L81,0)+(IF(Užs5!I81="MEL-40mm",(Užs5!H81/1000)*Užs5!L81,0)+(IF(Užs5!J81="MEL-40mm",(Užs5!H81/1000)*Užs5!L81,0)))))</f>
        <v>0</v>
      </c>
      <c r="T42" s="92">
        <f>SUM(IF(Užs5!F81="PVC-04mm",(Užs5!E81/1000)*Užs5!L81,0)+(IF(Užs5!G81="PVC-04mm",(Užs5!E81/1000)*Užs5!L81,0)+(IF(Užs5!I81="PVC-04mm",(Užs5!H81/1000)*Užs5!L81,0)+(IF(Užs5!J81="PVC-04mm",(Užs5!H81/1000)*Užs5!L81,0)))))</f>
        <v>0</v>
      </c>
      <c r="U42" s="92">
        <f>SUM(IF(Užs5!F81="PVC-06mm",(Užs5!E81/1000)*Užs5!L81,0)+(IF(Užs5!G81="PVC-06mm",(Užs5!E81/1000)*Užs5!L81,0)+(IF(Užs5!I81="PVC-06mm",(Užs5!H81/1000)*Užs5!L81,0)+(IF(Užs5!J81="PVC-06mm",(Užs5!H81/1000)*Užs5!L81,0)))))</f>
        <v>0</v>
      </c>
      <c r="V42" s="92">
        <f>SUM(IF(Užs5!F81="PVC-08mm",(Užs5!E81/1000)*Užs5!L81,0)+(IF(Užs5!G81="PVC-08mm",(Užs5!E81/1000)*Užs5!L81,0)+(IF(Užs5!I81="PVC-08mm",(Užs5!H81/1000)*Užs5!L81,0)+(IF(Užs5!J81="PVC-08mm",(Užs5!H81/1000)*Užs5!L81,0)))))</f>
        <v>0</v>
      </c>
      <c r="W42" s="92">
        <f>SUM(IF(Užs5!F81="PVC-1mm",(Užs5!E81/1000)*Užs5!L81,0)+(IF(Užs5!G81="PVC-1mm",(Užs5!E81/1000)*Užs5!L81,0)+(IF(Užs5!I81="PVC-1mm",(Užs5!H81/1000)*Užs5!L81,0)+(IF(Užs5!J81="PVC-1mm",(Užs5!H81/1000)*Užs5!L81,0)))))</f>
        <v>0</v>
      </c>
      <c r="X42" s="92">
        <f>SUM(IF(Užs5!F81="PVC-2mm",(Užs5!E81/1000)*Užs5!L81,0)+(IF(Užs5!G81="PVC-2mm",(Užs5!E81/1000)*Užs5!L81,0)+(IF(Užs5!I81="PVC-2mm",(Užs5!H81/1000)*Užs5!L81,0)+(IF(Užs5!J81="PVC-2mm",(Užs5!H81/1000)*Užs5!L81,0)))))</f>
        <v>0</v>
      </c>
      <c r="Y42" s="92">
        <f>SUM(IF(Užs5!F81="PVC-42/2mm",(Užs5!E81/1000)*Užs5!L81,0)+(IF(Užs5!G81="PVC-42/2mm",(Užs5!E81/1000)*Užs5!L81,0)+(IF(Užs5!I81="PVC-42/2mm",(Užs5!H81/1000)*Užs5!L81,0)+(IF(Užs5!J81="PVC-42/2mm",(Užs5!H81/1000)*Užs5!L81,0)))))</f>
        <v>0</v>
      </c>
      <c r="Z42" s="313">
        <f>SUM(IF(Užs5!F81="BESIULIS-08mm",(Užs5!E81/1000)*Užs5!L81,0)+(IF(Užs5!G81="BESIULIS-08mm",(Užs5!E81/1000)*Užs5!L81,0)+(IF(Užs5!I81="BESIULIS-08mm",(Užs5!H81/1000)*Užs5!L81,0)+(IF(Užs5!J81="BESIULIS-08mm",(Užs5!H81/1000)*Užs5!L81,0)))))</f>
        <v>0</v>
      </c>
      <c r="AA42" s="313">
        <f>SUM(IF(Užs5!F81="BESIULIS-1mm",(Užs5!E81/1000)*Užs5!L81,0)+(IF(Užs5!G81="BESIULIS-1mm",(Užs5!E81/1000)*Užs5!L81,0)+(IF(Užs5!I81="BESIULIS-1mm",(Užs5!H81/1000)*Užs5!L81,0)+(IF(Užs5!J81="BESIULIS-1mm",(Užs5!H81/1000)*Užs5!L81,0)))))</f>
        <v>0</v>
      </c>
      <c r="AB42" s="313">
        <f>SUM(IF(Užs5!F81="BESIULIS-2mm",(Užs5!E81/1000)*Užs5!L81,0)+(IF(Užs5!G81="BESIULIS-2mm",(Užs5!E81/1000)*Užs5!L81,0)+(IF(Užs5!I81="BESIULIS-2mm",(Užs5!H81/1000)*Užs5!L81,0)+(IF(Užs5!J81="BESIULIS-2mm",(Užs5!H81/1000)*Užs5!L81,0)))))</f>
        <v>0</v>
      </c>
      <c r="AC42" s="93">
        <f>SUM(IF(Užs5!F81="KLIEN-PVC-04mm",(Užs5!E81/1000)*Užs5!L81,0)+(IF(Užs5!G81="KLIEN-PVC-04mm",(Užs5!E81/1000)*Užs5!L81,0)+(IF(Užs5!I81="KLIEN-PVC-04mm",(Užs5!H81/1000)*Užs5!L81,0)+(IF(Užs5!J81="KLIEN-PVC-04mm",(Užs5!H81/1000)*Užs5!L81,0)))))</f>
        <v>0</v>
      </c>
      <c r="AD42" s="93">
        <f>SUM(IF(Užs5!F81="KLIEN-PVC-06mm",(Užs5!E81/1000)*Užs5!L81,0)+(IF(Užs5!G81="KLIEN-PVC-06mm",(Užs5!E81/1000)*Užs5!L81,0)+(IF(Užs5!I81="KLIEN-PVC-06mm",(Užs5!H81/1000)*Užs5!L81,0)+(IF(Užs5!J81="KLIEN-PVC-06mm",(Užs5!H81/1000)*Užs5!L81,0)))))</f>
        <v>0</v>
      </c>
      <c r="AE42" s="93">
        <f>SUM(IF(Užs5!F81="KLIEN-PVC-08mm",(Užs5!E81/1000)*Užs5!L81,0)+(IF(Užs5!G81="KLIEN-PVC-08mm",(Užs5!E81/1000)*Užs5!L81,0)+(IF(Užs5!I81="KLIEN-PVC-08mm",(Užs5!H81/1000)*Užs5!L81,0)+(IF(Užs5!J81="KLIEN-PVC-08mm",(Užs5!H81/1000)*Užs5!L81,0)))))</f>
        <v>0</v>
      </c>
      <c r="AF42" s="93">
        <f>SUM(IF(Užs5!F81="KLIEN-PVC-1mm",(Užs5!E81/1000)*Užs5!L81,0)+(IF(Užs5!G81="KLIEN-PVC-1mm",(Užs5!E81/1000)*Užs5!L81,0)+(IF(Užs5!I81="KLIEN-PVC-1mm",(Užs5!H81/1000)*Užs5!L81,0)+(IF(Užs5!J81="KLIEN-PVC-1mm",(Užs5!H81/1000)*Užs5!L81,0)))))</f>
        <v>0</v>
      </c>
      <c r="AG42" s="93">
        <f>SUM(IF(Užs5!F81="KLIEN-PVC-2mm",(Užs5!E81/1000)*Užs5!L81,0)+(IF(Užs5!G81="KLIEN-PVC-2mm",(Užs5!E81/1000)*Užs5!L81,0)+(IF(Užs5!I81="KLIEN-PVC-2mm",(Užs5!H81/1000)*Užs5!L81,0)+(IF(Užs5!J81="KLIEN-PVC-2mm",(Užs5!H81/1000)*Užs5!L81,0)))))</f>
        <v>0</v>
      </c>
      <c r="AH42" s="93">
        <f>SUM(IF(Užs5!F81="KLIEN-PVC-42/2mm",(Užs5!E81/1000)*Užs5!L81,0)+(IF(Užs5!G81="KLIEN-PVC-42/2mm",(Užs5!E81/1000)*Užs5!L81,0)+(IF(Užs5!I81="KLIEN-PVC-42/2mm",(Užs5!H81/1000)*Užs5!L81,0)+(IF(Užs5!J81="KLIEN-PVC-42/2mm",(Užs5!H81/1000)*Užs5!L81,0)))))</f>
        <v>0</v>
      </c>
      <c r="AI42" s="315">
        <f>SUM(IF(Užs5!F81="KLIEN-BESIUL-08mm",(Užs5!E81/1000)*Užs5!L81,0)+(IF(Užs5!G81="KLIEN-BESIUL-08mm",(Užs5!E81/1000)*Užs5!L81,0)+(IF(Užs5!I81="KLIEN-BESIUL-08mm",(Užs5!H81/1000)*Užs5!L81,0)+(IF(Užs5!J81="KLIEN-BESIUL-08mm",(Užs5!H81/1000)*Užs5!L81,0)))))</f>
        <v>0</v>
      </c>
      <c r="AJ42" s="315">
        <f>SUM(IF(Užs5!F81="KLIEN-BESIUL-1mm",(Užs5!E81/1000)*Užs5!L81,0)+(IF(Užs5!G81="KLIEN-BESIUL-1mm",(Užs5!E81/1000)*Užs5!L81,0)+(IF(Užs5!I81="KLIEN-BESIUL-1mm",(Užs5!H81/1000)*Užs5!L81,0)+(IF(Užs5!J81="KLIEN-BESIUL-1mm",(Užs5!H81/1000)*Užs5!L81,0)))))</f>
        <v>0</v>
      </c>
      <c r="AK42" s="315">
        <f>SUM(IF(Užs5!F81="KLIEN-BESIUL-2mm",(Užs5!E81/1000)*Užs5!L81,0)+(IF(Užs5!G81="KLIEN-BESIUL-2mm",(Užs5!E81/1000)*Užs5!L81,0)+(IF(Užs5!I81="KLIEN-BESIUL-2mm",(Užs5!H81/1000)*Užs5!L81,0)+(IF(Užs5!J81="KLIEN-BESIUL-2mm",(Užs5!H81/1000)*Užs5!L81,0)))))</f>
        <v>0</v>
      </c>
      <c r="AL42" s="94">
        <f>SUM(IF(Užs5!F81="NE-PL-PVC-04mm",(Užs5!E81/1000)*Užs5!L81,0)+(IF(Užs5!G81="NE-PL-PVC-04mm",(Užs5!E81/1000)*Užs5!L81,0)+(IF(Užs5!I81="NE-PL-PVC-04mm",(Užs5!H81/1000)*Užs5!L81,0)+(IF(Užs5!J81="NE-PL-PVC-04mm",(Užs5!H81/1000)*Užs5!L81,0)))))</f>
        <v>0</v>
      </c>
      <c r="AM42" s="94">
        <f>SUM(IF(Užs5!F81="NE-PL-PVC-06mm",(Užs5!E81/1000)*Užs5!L81,0)+(IF(Užs5!G81="NE-PL-PVC-06mm",(Užs5!E81/1000)*Užs5!L81,0)+(IF(Užs5!I81="NE-PL-PVC-06mm",(Užs5!H81/1000)*Užs5!L81,0)+(IF(Užs5!J81="NE-PL-PVC-06mm",(Užs5!H81/1000)*Užs5!L81,0)))))</f>
        <v>0</v>
      </c>
      <c r="AN42" s="94">
        <f>SUM(IF(Užs5!F81="NE-PL-PVC-08mm",(Užs5!E81/1000)*Užs5!L81,0)+(IF(Užs5!G81="NE-PL-PVC-08mm",(Užs5!E81/1000)*Užs5!L81,0)+(IF(Užs5!I81="NE-PL-PVC-08mm",(Užs5!H81/1000)*Užs5!L81,0)+(IF(Užs5!J81="NE-PL-PVC-08mm",(Užs5!H81/1000)*Užs5!L81,0)))))</f>
        <v>0</v>
      </c>
      <c r="AO42" s="94">
        <f>SUM(IF(Užs5!F81="NE-PL-PVC-1mm",(Užs5!E81/1000)*Užs5!L81,0)+(IF(Užs5!G81="NE-PL-PVC-1mm",(Užs5!E81/1000)*Užs5!L81,0)+(IF(Užs5!I81="NE-PL-PVC-1mm",(Užs5!H81/1000)*Užs5!L81,0)+(IF(Užs5!J81="NE-PL-PVC-1mm",(Užs5!H81/1000)*Užs5!L81,0)))))</f>
        <v>0</v>
      </c>
      <c r="AP42" s="94">
        <f>SUM(IF(Užs5!F81="NE-PL-PVC-2mm",(Užs5!E81/1000)*Užs5!L81,0)+(IF(Užs5!G81="NE-PL-PVC-2mm",(Užs5!E81/1000)*Užs5!L81,0)+(IF(Užs5!I81="NE-PL-PVC-2mm",(Užs5!H81/1000)*Užs5!L81,0)+(IF(Užs5!J81="NE-PL-PVC-2mm",(Užs5!H81/1000)*Užs5!L81,0)))))</f>
        <v>0</v>
      </c>
      <c r="AQ42" s="94">
        <f>SUM(IF(Užs5!F81="NE-PL-PVC-42/2mm",(Užs5!E81/1000)*Užs5!L81,0)+(IF(Užs5!G81="NE-PL-PVC-42/2mm",(Užs5!E81/1000)*Užs5!L81,0)+(IF(Užs5!I81="NE-PL-PVC-42/2mm",(Užs5!H81/1000)*Užs5!L81,0)+(IF(Užs5!J81="NE-PL-PVC-42/2mm",(Užs5!H81/1000)*Užs5!L81,0)))))</f>
        <v>0</v>
      </c>
      <c r="AR42" s="79"/>
    </row>
    <row r="43" spans="1:44" ht="16.8">
      <c r="A43" s="79"/>
      <c r="B43" s="79"/>
      <c r="C43" s="95"/>
      <c r="D43" s="79"/>
      <c r="E43" s="79"/>
      <c r="F43" s="79"/>
      <c r="G43" s="79"/>
      <c r="H43" s="79"/>
      <c r="I43" s="79"/>
      <c r="J43" s="79"/>
      <c r="K43" s="87">
        <v>42</v>
      </c>
      <c r="L43" s="88">
        <f>Užs5!L82</f>
        <v>0</v>
      </c>
      <c r="M43" s="89">
        <f>(Užs5!E82/1000)*(Užs5!H82/1000)*Užs5!L82</f>
        <v>0</v>
      </c>
      <c r="N43" s="90">
        <f>SUM(IF(Užs5!F82="MEL",(Užs5!E82/1000)*Užs5!L82,0)+(IF(Užs5!G82="MEL",(Užs5!E82/1000)*Užs5!L82,0)+(IF(Užs5!I82="MEL",(Užs5!H82/1000)*Užs5!L82,0)+(IF(Užs5!J82="MEL",(Užs5!H82/1000)*Užs5!L82,0)))))</f>
        <v>0</v>
      </c>
      <c r="O43" s="91">
        <f>SUM(IF(Užs5!F82="MEL-BALTAS",(Užs5!E82/1000)*Užs5!L82,0)+(IF(Užs5!G82="MEL-BALTAS",(Užs5!E82/1000)*Užs5!L82,0)+(IF(Užs5!I82="MEL-BALTAS",(Užs5!H82/1000)*Užs5!L82,0)+(IF(Užs5!J82="MEL-BALTAS",(Užs5!H82/1000)*Užs5!L82,0)))))</f>
        <v>0</v>
      </c>
      <c r="P43" s="91">
        <f>SUM(IF(Užs5!F82="MEL-PILKAS",(Užs5!E82/1000)*Užs5!L82,0)+(IF(Užs5!G82="MEL-PILKAS",(Užs5!E82/1000)*Užs5!L82,0)+(IF(Užs5!I82="MEL-PILKAS",(Užs5!H82/1000)*Užs5!L82,0)+(IF(Užs5!J82="MEL-PILKAS",(Užs5!H82/1000)*Užs5!L82,0)))))</f>
        <v>0</v>
      </c>
      <c r="Q43" s="91">
        <f>SUM(IF(Užs5!F82="MEL-KLIENTO",(Užs5!E82/1000)*Užs5!L82,0)+(IF(Užs5!G82="MEL-KLIENTO",(Užs5!E82/1000)*Užs5!L82,0)+(IF(Užs5!I82="MEL-KLIENTO",(Užs5!H82/1000)*Užs5!L82,0)+(IF(Užs5!J82="MEL-KLIENTO",(Užs5!H82/1000)*Užs5!L82,0)))))</f>
        <v>0</v>
      </c>
      <c r="R43" s="91">
        <f>SUM(IF(Užs5!F82="MEL-NE-PL",(Užs5!E82/1000)*Užs5!L82,0)+(IF(Užs5!G82="MEL-NE-PL",(Užs5!E82/1000)*Užs5!L82,0)+(IF(Užs5!I82="MEL-NE-PL",(Užs5!H82/1000)*Užs5!L82,0)+(IF(Užs5!J82="MEL-NE-PL",(Užs5!H82/1000)*Užs5!L82,0)))))</f>
        <v>0</v>
      </c>
      <c r="S43" s="91">
        <f>SUM(IF(Užs5!F82="MEL-40mm",(Užs5!E82/1000)*Užs5!L82,0)+(IF(Užs5!G82="MEL-40mm",(Užs5!E82/1000)*Užs5!L82,0)+(IF(Užs5!I82="MEL-40mm",(Užs5!H82/1000)*Užs5!L82,0)+(IF(Užs5!J82="MEL-40mm",(Užs5!H82/1000)*Užs5!L82,0)))))</f>
        <v>0</v>
      </c>
      <c r="T43" s="92">
        <f>SUM(IF(Užs5!F82="PVC-04mm",(Užs5!E82/1000)*Užs5!L82,0)+(IF(Užs5!G82="PVC-04mm",(Užs5!E82/1000)*Užs5!L82,0)+(IF(Užs5!I82="PVC-04mm",(Užs5!H82/1000)*Užs5!L82,0)+(IF(Užs5!J82="PVC-04mm",(Užs5!H82/1000)*Užs5!L82,0)))))</f>
        <v>0</v>
      </c>
      <c r="U43" s="92">
        <f>SUM(IF(Užs5!F82="PVC-06mm",(Užs5!E82/1000)*Užs5!L82,0)+(IF(Užs5!G82="PVC-06mm",(Užs5!E82/1000)*Užs5!L82,0)+(IF(Užs5!I82="PVC-06mm",(Užs5!H82/1000)*Užs5!L82,0)+(IF(Užs5!J82="PVC-06mm",(Užs5!H82/1000)*Užs5!L82,0)))))</f>
        <v>0</v>
      </c>
      <c r="V43" s="92">
        <f>SUM(IF(Užs5!F82="PVC-08mm",(Užs5!E82/1000)*Užs5!L82,0)+(IF(Užs5!G82="PVC-08mm",(Užs5!E82/1000)*Užs5!L82,0)+(IF(Užs5!I82="PVC-08mm",(Užs5!H82/1000)*Užs5!L82,0)+(IF(Užs5!J82="PVC-08mm",(Užs5!H82/1000)*Užs5!L82,0)))))</f>
        <v>0</v>
      </c>
      <c r="W43" s="92">
        <f>SUM(IF(Užs5!F82="PVC-1mm",(Užs5!E82/1000)*Užs5!L82,0)+(IF(Užs5!G82="PVC-1mm",(Užs5!E82/1000)*Užs5!L82,0)+(IF(Užs5!I82="PVC-1mm",(Užs5!H82/1000)*Užs5!L82,0)+(IF(Užs5!J82="PVC-1mm",(Užs5!H82/1000)*Užs5!L82,0)))))</f>
        <v>0</v>
      </c>
      <c r="X43" s="92">
        <f>SUM(IF(Užs5!F82="PVC-2mm",(Užs5!E82/1000)*Užs5!L82,0)+(IF(Užs5!G82="PVC-2mm",(Užs5!E82/1000)*Užs5!L82,0)+(IF(Užs5!I82="PVC-2mm",(Užs5!H82/1000)*Užs5!L82,0)+(IF(Užs5!J82="PVC-2mm",(Užs5!H82/1000)*Užs5!L82,0)))))</f>
        <v>0</v>
      </c>
      <c r="Y43" s="92">
        <f>SUM(IF(Užs5!F82="PVC-42/2mm",(Užs5!E82/1000)*Užs5!L82,0)+(IF(Užs5!G82="PVC-42/2mm",(Užs5!E82/1000)*Užs5!L82,0)+(IF(Užs5!I82="PVC-42/2mm",(Užs5!H82/1000)*Užs5!L82,0)+(IF(Užs5!J82="PVC-42/2mm",(Užs5!H82/1000)*Užs5!L82,0)))))</f>
        <v>0</v>
      </c>
      <c r="Z43" s="313">
        <f>SUM(IF(Užs5!F82="BESIULIS-08mm",(Užs5!E82/1000)*Užs5!L82,0)+(IF(Užs5!G82="BESIULIS-08mm",(Užs5!E82/1000)*Užs5!L82,0)+(IF(Užs5!I82="BESIULIS-08mm",(Užs5!H82/1000)*Užs5!L82,0)+(IF(Užs5!J82="BESIULIS-08mm",(Užs5!H82/1000)*Užs5!L82,0)))))</f>
        <v>0</v>
      </c>
      <c r="AA43" s="313">
        <f>SUM(IF(Užs5!F82="BESIULIS-1mm",(Užs5!E82/1000)*Užs5!L82,0)+(IF(Užs5!G82="BESIULIS-1mm",(Užs5!E82/1000)*Užs5!L82,0)+(IF(Užs5!I82="BESIULIS-1mm",(Užs5!H82/1000)*Užs5!L82,0)+(IF(Užs5!J82="BESIULIS-1mm",(Užs5!H82/1000)*Užs5!L82,0)))))</f>
        <v>0</v>
      </c>
      <c r="AB43" s="313">
        <f>SUM(IF(Užs5!F82="BESIULIS-2mm",(Užs5!E82/1000)*Užs5!L82,0)+(IF(Užs5!G82="BESIULIS-2mm",(Užs5!E82/1000)*Užs5!L82,0)+(IF(Užs5!I82="BESIULIS-2mm",(Užs5!H82/1000)*Užs5!L82,0)+(IF(Užs5!J82="BESIULIS-2mm",(Užs5!H82/1000)*Užs5!L82,0)))))</f>
        <v>0</v>
      </c>
      <c r="AC43" s="93">
        <f>SUM(IF(Užs5!F82="KLIEN-PVC-04mm",(Užs5!E82/1000)*Užs5!L82,0)+(IF(Užs5!G82="KLIEN-PVC-04mm",(Užs5!E82/1000)*Užs5!L82,0)+(IF(Užs5!I82="KLIEN-PVC-04mm",(Užs5!H82/1000)*Užs5!L82,0)+(IF(Užs5!J82="KLIEN-PVC-04mm",(Užs5!H82/1000)*Užs5!L82,0)))))</f>
        <v>0</v>
      </c>
      <c r="AD43" s="93">
        <f>SUM(IF(Užs5!F82="KLIEN-PVC-06mm",(Užs5!E82/1000)*Užs5!L82,0)+(IF(Užs5!G82="KLIEN-PVC-06mm",(Užs5!E82/1000)*Užs5!L82,0)+(IF(Užs5!I82="KLIEN-PVC-06mm",(Užs5!H82/1000)*Užs5!L82,0)+(IF(Užs5!J82="KLIEN-PVC-06mm",(Užs5!H82/1000)*Užs5!L82,0)))))</f>
        <v>0</v>
      </c>
      <c r="AE43" s="93">
        <f>SUM(IF(Užs5!F82="KLIEN-PVC-08mm",(Užs5!E82/1000)*Užs5!L82,0)+(IF(Užs5!G82="KLIEN-PVC-08mm",(Užs5!E82/1000)*Užs5!L82,0)+(IF(Užs5!I82="KLIEN-PVC-08mm",(Užs5!H82/1000)*Užs5!L82,0)+(IF(Užs5!J82="KLIEN-PVC-08mm",(Užs5!H82/1000)*Užs5!L82,0)))))</f>
        <v>0</v>
      </c>
      <c r="AF43" s="93">
        <f>SUM(IF(Užs5!F82="KLIEN-PVC-1mm",(Užs5!E82/1000)*Užs5!L82,0)+(IF(Užs5!G82="KLIEN-PVC-1mm",(Užs5!E82/1000)*Užs5!L82,0)+(IF(Užs5!I82="KLIEN-PVC-1mm",(Užs5!H82/1000)*Užs5!L82,0)+(IF(Užs5!J82="KLIEN-PVC-1mm",(Užs5!H82/1000)*Užs5!L82,0)))))</f>
        <v>0</v>
      </c>
      <c r="AG43" s="93">
        <f>SUM(IF(Užs5!F82="KLIEN-PVC-2mm",(Užs5!E82/1000)*Užs5!L82,0)+(IF(Užs5!G82="KLIEN-PVC-2mm",(Užs5!E82/1000)*Užs5!L82,0)+(IF(Užs5!I82="KLIEN-PVC-2mm",(Užs5!H82/1000)*Užs5!L82,0)+(IF(Užs5!J82="KLIEN-PVC-2mm",(Užs5!H82/1000)*Užs5!L82,0)))))</f>
        <v>0</v>
      </c>
      <c r="AH43" s="93">
        <f>SUM(IF(Užs5!F82="KLIEN-PVC-42/2mm",(Užs5!E82/1000)*Užs5!L82,0)+(IF(Užs5!G82="KLIEN-PVC-42/2mm",(Užs5!E82/1000)*Užs5!L82,0)+(IF(Užs5!I82="KLIEN-PVC-42/2mm",(Užs5!H82/1000)*Užs5!L82,0)+(IF(Užs5!J82="KLIEN-PVC-42/2mm",(Užs5!H82/1000)*Užs5!L82,0)))))</f>
        <v>0</v>
      </c>
      <c r="AI43" s="315">
        <f>SUM(IF(Užs5!F82="KLIEN-BESIUL-08mm",(Užs5!E82/1000)*Užs5!L82,0)+(IF(Užs5!G82="KLIEN-BESIUL-08mm",(Užs5!E82/1000)*Užs5!L82,0)+(IF(Užs5!I82="KLIEN-BESIUL-08mm",(Užs5!H82/1000)*Užs5!L82,0)+(IF(Užs5!J82="KLIEN-BESIUL-08mm",(Užs5!H82/1000)*Užs5!L82,0)))))</f>
        <v>0</v>
      </c>
      <c r="AJ43" s="315">
        <f>SUM(IF(Užs5!F82="KLIEN-BESIUL-1mm",(Užs5!E82/1000)*Užs5!L82,0)+(IF(Užs5!G82="KLIEN-BESIUL-1mm",(Užs5!E82/1000)*Užs5!L82,0)+(IF(Užs5!I82="KLIEN-BESIUL-1mm",(Užs5!H82/1000)*Užs5!L82,0)+(IF(Užs5!J82="KLIEN-BESIUL-1mm",(Užs5!H82/1000)*Užs5!L82,0)))))</f>
        <v>0</v>
      </c>
      <c r="AK43" s="315">
        <f>SUM(IF(Užs5!F82="KLIEN-BESIUL-2mm",(Užs5!E82/1000)*Užs5!L82,0)+(IF(Užs5!G82="KLIEN-BESIUL-2mm",(Užs5!E82/1000)*Užs5!L82,0)+(IF(Užs5!I82="KLIEN-BESIUL-2mm",(Užs5!H82/1000)*Užs5!L82,0)+(IF(Užs5!J82="KLIEN-BESIUL-2mm",(Užs5!H82/1000)*Užs5!L82,0)))))</f>
        <v>0</v>
      </c>
      <c r="AL43" s="94">
        <f>SUM(IF(Užs5!F82="NE-PL-PVC-04mm",(Užs5!E82/1000)*Užs5!L82,0)+(IF(Užs5!G82="NE-PL-PVC-04mm",(Užs5!E82/1000)*Užs5!L82,0)+(IF(Užs5!I82="NE-PL-PVC-04mm",(Užs5!H82/1000)*Užs5!L82,0)+(IF(Užs5!J82="NE-PL-PVC-04mm",(Užs5!H82/1000)*Užs5!L82,0)))))</f>
        <v>0</v>
      </c>
      <c r="AM43" s="94">
        <f>SUM(IF(Užs5!F82="NE-PL-PVC-06mm",(Užs5!E82/1000)*Užs5!L82,0)+(IF(Užs5!G82="NE-PL-PVC-06mm",(Užs5!E82/1000)*Užs5!L82,0)+(IF(Užs5!I82="NE-PL-PVC-06mm",(Užs5!H82/1000)*Užs5!L82,0)+(IF(Užs5!J82="NE-PL-PVC-06mm",(Užs5!H82/1000)*Užs5!L82,0)))))</f>
        <v>0</v>
      </c>
      <c r="AN43" s="94">
        <f>SUM(IF(Užs5!F82="NE-PL-PVC-08mm",(Užs5!E82/1000)*Užs5!L82,0)+(IF(Užs5!G82="NE-PL-PVC-08mm",(Užs5!E82/1000)*Užs5!L82,0)+(IF(Užs5!I82="NE-PL-PVC-08mm",(Užs5!H82/1000)*Užs5!L82,0)+(IF(Užs5!J82="NE-PL-PVC-08mm",(Užs5!H82/1000)*Užs5!L82,0)))))</f>
        <v>0</v>
      </c>
      <c r="AO43" s="94">
        <f>SUM(IF(Užs5!F82="NE-PL-PVC-1mm",(Užs5!E82/1000)*Užs5!L82,0)+(IF(Užs5!G82="NE-PL-PVC-1mm",(Užs5!E82/1000)*Užs5!L82,0)+(IF(Užs5!I82="NE-PL-PVC-1mm",(Užs5!H82/1000)*Užs5!L82,0)+(IF(Užs5!J82="NE-PL-PVC-1mm",(Užs5!H82/1000)*Užs5!L82,0)))))</f>
        <v>0</v>
      </c>
      <c r="AP43" s="94">
        <f>SUM(IF(Užs5!F82="NE-PL-PVC-2mm",(Užs5!E82/1000)*Užs5!L82,0)+(IF(Užs5!G82="NE-PL-PVC-2mm",(Užs5!E82/1000)*Užs5!L82,0)+(IF(Užs5!I82="NE-PL-PVC-2mm",(Užs5!H82/1000)*Užs5!L82,0)+(IF(Užs5!J82="NE-PL-PVC-2mm",(Užs5!H82/1000)*Užs5!L82,0)))))</f>
        <v>0</v>
      </c>
      <c r="AQ43" s="94">
        <f>SUM(IF(Užs5!F82="NE-PL-PVC-42/2mm",(Užs5!E82/1000)*Užs5!L82,0)+(IF(Užs5!G82="NE-PL-PVC-42/2mm",(Užs5!E82/1000)*Užs5!L82,0)+(IF(Užs5!I82="NE-PL-PVC-42/2mm",(Užs5!H82/1000)*Užs5!L82,0)+(IF(Užs5!J82="NE-PL-PVC-42/2mm",(Užs5!H82/1000)*Užs5!L82,0)))))</f>
        <v>0</v>
      </c>
      <c r="AR43" s="79"/>
    </row>
    <row r="44" spans="1:44" ht="16.8">
      <c r="A44" s="79"/>
      <c r="B44" s="79"/>
      <c r="C44" s="95"/>
      <c r="D44" s="79"/>
      <c r="E44" s="79"/>
      <c r="F44" s="79"/>
      <c r="G44" s="79"/>
      <c r="H44" s="79"/>
      <c r="I44" s="79"/>
      <c r="J44" s="79"/>
      <c r="K44" s="87">
        <v>43</v>
      </c>
      <c r="L44" s="88">
        <f>Užs5!L83</f>
        <v>0</v>
      </c>
      <c r="M44" s="89">
        <f>(Užs5!E83/1000)*(Užs5!H83/1000)*Užs5!L83</f>
        <v>0</v>
      </c>
      <c r="N44" s="90">
        <f>SUM(IF(Užs5!F83="MEL",(Užs5!E83/1000)*Užs5!L83,0)+(IF(Užs5!G83="MEL",(Užs5!E83/1000)*Užs5!L83,0)+(IF(Užs5!I83="MEL",(Užs5!H83/1000)*Užs5!L83,0)+(IF(Užs5!J83="MEL",(Užs5!H83/1000)*Užs5!L83,0)))))</f>
        <v>0</v>
      </c>
      <c r="O44" s="91">
        <f>SUM(IF(Užs5!F83="MEL-BALTAS",(Užs5!E83/1000)*Užs5!L83,0)+(IF(Užs5!G83="MEL-BALTAS",(Užs5!E83/1000)*Užs5!L83,0)+(IF(Užs5!I83="MEL-BALTAS",(Užs5!H83/1000)*Užs5!L83,0)+(IF(Užs5!J83="MEL-BALTAS",(Užs5!H83/1000)*Užs5!L83,0)))))</f>
        <v>0</v>
      </c>
      <c r="P44" s="91">
        <f>SUM(IF(Užs5!F83="MEL-PILKAS",(Užs5!E83/1000)*Užs5!L83,0)+(IF(Užs5!G83="MEL-PILKAS",(Užs5!E83/1000)*Užs5!L83,0)+(IF(Užs5!I83="MEL-PILKAS",(Užs5!H83/1000)*Užs5!L83,0)+(IF(Užs5!J83="MEL-PILKAS",(Užs5!H83/1000)*Užs5!L83,0)))))</f>
        <v>0</v>
      </c>
      <c r="Q44" s="91">
        <f>SUM(IF(Užs5!F83="MEL-KLIENTO",(Užs5!E83/1000)*Užs5!L83,0)+(IF(Užs5!G83="MEL-KLIENTO",(Užs5!E83/1000)*Užs5!L83,0)+(IF(Užs5!I83="MEL-KLIENTO",(Užs5!H83/1000)*Užs5!L83,0)+(IF(Užs5!J83="MEL-KLIENTO",(Užs5!H83/1000)*Užs5!L83,0)))))</f>
        <v>0</v>
      </c>
      <c r="R44" s="91">
        <f>SUM(IF(Užs5!F83="MEL-NE-PL",(Užs5!E83/1000)*Užs5!L83,0)+(IF(Užs5!G83="MEL-NE-PL",(Užs5!E83/1000)*Užs5!L83,0)+(IF(Užs5!I83="MEL-NE-PL",(Užs5!H83/1000)*Užs5!L83,0)+(IF(Užs5!J83="MEL-NE-PL",(Užs5!H83/1000)*Užs5!L83,0)))))</f>
        <v>0</v>
      </c>
      <c r="S44" s="91">
        <f>SUM(IF(Užs5!F83="MEL-40mm",(Užs5!E83/1000)*Užs5!L83,0)+(IF(Užs5!G83="MEL-40mm",(Užs5!E83/1000)*Užs5!L83,0)+(IF(Užs5!I83="MEL-40mm",(Užs5!H83/1000)*Užs5!L83,0)+(IF(Užs5!J83="MEL-40mm",(Užs5!H83/1000)*Užs5!L83,0)))))</f>
        <v>0</v>
      </c>
      <c r="T44" s="92">
        <f>SUM(IF(Užs5!F83="PVC-04mm",(Užs5!E83/1000)*Užs5!L83,0)+(IF(Užs5!G83="PVC-04mm",(Užs5!E83/1000)*Užs5!L83,0)+(IF(Užs5!I83="PVC-04mm",(Užs5!H83/1000)*Užs5!L83,0)+(IF(Užs5!J83="PVC-04mm",(Užs5!H83/1000)*Užs5!L83,0)))))</f>
        <v>0</v>
      </c>
      <c r="U44" s="92">
        <f>SUM(IF(Užs5!F83="PVC-06mm",(Užs5!E83/1000)*Užs5!L83,0)+(IF(Užs5!G83="PVC-06mm",(Užs5!E83/1000)*Užs5!L83,0)+(IF(Užs5!I83="PVC-06mm",(Užs5!H83/1000)*Užs5!L83,0)+(IF(Užs5!J83="PVC-06mm",(Užs5!H83/1000)*Užs5!L83,0)))))</f>
        <v>0</v>
      </c>
      <c r="V44" s="92">
        <f>SUM(IF(Užs5!F83="PVC-08mm",(Užs5!E83/1000)*Užs5!L83,0)+(IF(Užs5!G83="PVC-08mm",(Užs5!E83/1000)*Užs5!L83,0)+(IF(Užs5!I83="PVC-08mm",(Užs5!H83/1000)*Užs5!L83,0)+(IF(Užs5!J83="PVC-08mm",(Užs5!H83/1000)*Užs5!L83,0)))))</f>
        <v>0</v>
      </c>
      <c r="W44" s="92">
        <f>SUM(IF(Užs5!F83="PVC-1mm",(Užs5!E83/1000)*Užs5!L83,0)+(IF(Užs5!G83="PVC-1mm",(Užs5!E83/1000)*Užs5!L83,0)+(IF(Užs5!I83="PVC-1mm",(Užs5!H83/1000)*Užs5!L83,0)+(IF(Užs5!J83="PVC-1mm",(Užs5!H83/1000)*Užs5!L83,0)))))</f>
        <v>0</v>
      </c>
      <c r="X44" s="92">
        <f>SUM(IF(Užs5!F83="PVC-2mm",(Užs5!E83/1000)*Užs5!L83,0)+(IF(Užs5!G83="PVC-2mm",(Užs5!E83/1000)*Užs5!L83,0)+(IF(Užs5!I83="PVC-2mm",(Užs5!H83/1000)*Užs5!L83,0)+(IF(Užs5!J83="PVC-2mm",(Užs5!H83/1000)*Užs5!L83,0)))))</f>
        <v>0</v>
      </c>
      <c r="Y44" s="92">
        <f>SUM(IF(Užs5!F83="PVC-42/2mm",(Užs5!E83/1000)*Užs5!L83,0)+(IF(Užs5!G83="PVC-42/2mm",(Užs5!E83/1000)*Užs5!L83,0)+(IF(Užs5!I83="PVC-42/2mm",(Užs5!H83/1000)*Užs5!L83,0)+(IF(Užs5!J83="PVC-42/2mm",(Užs5!H83/1000)*Užs5!L83,0)))))</f>
        <v>0</v>
      </c>
      <c r="Z44" s="313">
        <f>SUM(IF(Užs5!F83="BESIULIS-08mm",(Užs5!E83/1000)*Užs5!L83,0)+(IF(Užs5!G83="BESIULIS-08mm",(Užs5!E83/1000)*Užs5!L83,0)+(IF(Užs5!I83="BESIULIS-08mm",(Užs5!H83/1000)*Užs5!L83,0)+(IF(Užs5!J83="BESIULIS-08mm",(Užs5!H83/1000)*Užs5!L83,0)))))</f>
        <v>0</v>
      </c>
      <c r="AA44" s="313">
        <f>SUM(IF(Užs5!F83="BESIULIS-1mm",(Užs5!E83/1000)*Užs5!L83,0)+(IF(Užs5!G83="BESIULIS-1mm",(Užs5!E83/1000)*Užs5!L83,0)+(IF(Užs5!I83="BESIULIS-1mm",(Užs5!H83/1000)*Užs5!L83,0)+(IF(Užs5!J83="BESIULIS-1mm",(Užs5!H83/1000)*Užs5!L83,0)))))</f>
        <v>0</v>
      </c>
      <c r="AB44" s="313">
        <f>SUM(IF(Užs5!F83="BESIULIS-2mm",(Užs5!E83/1000)*Užs5!L83,0)+(IF(Užs5!G83="BESIULIS-2mm",(Užs5!E83/1000)*Užs5!L83,0)+(IF(Užs5!I83="BESIULIS-2mm",(Užs5!H83/1000)*Užs5!L83,0)+(IF(Užs5!J83="BESIULIS-2mm",(Užs5!H83/1000)*Užs5!L83,0)))))</f>
        <v>0</v>
      </c>
      <c r="AC44" s="93">
        <f>SUM(IF(Užs5!F83="KLIEN-PVC-04mm",(Užs5!E83/1000)*Užs5!L83,0)+(IF(Užs5!G83="KLIEN-PVC-04mm",(Užs5!E83/1000)*Užs5!L83,0)+(IF(Užs5!I83="KLIEN-PVC-04mm",(Užs5!H83/1000)*Užs5!L83,0)+(IF(Užs5!J83="KLIEN-PVC-04mm",(Užs5!H83/1000)*Užs5!L83,0)))))</f>
        <v>0</v>
      </c>
      <c r="AD44" s="93">
        <f>SUM(IF(Užs5!F83="KLIEN-PVC-06mm",(Užs5!E83/1000)*Užs5!L83,0)+(IF(Užs5!G83="KLIEN-PVC-06mm",(Užs5!E83/1000)*Užs5!L83,0)+(IF(Užs5!I83="KLIEN-PVC-06mm",(Užs5!H83/1000)*Užs5!L83,0)+(IF(Užs5!J83="KLIEN-PVC-06mm",(Užs5!H83/1000)*Užs5!L83,0)))))</f>
        <v>0</v>
      </c>
      <c r="AE44" s="93">
        <f>SUM(IF(Užs5!F83="KLIEN-PVC-08mm",(Užs5!E83/1000)*Užs5!L83,0)+(IF(Užs5!G83="KLIEN-PVC-08mm",(Užs5!E83/1000)*Užs5!L83,0)+(IF(Užs5!I83="KLIEN-PVC-08mm",(Užs5!H83/1000)*Užs5!L83,0)+(IF(Užs5!J83="KLIEN-PVC-08mm",(Užs5!H83/1000)*Užs5!L83,0)))))</f>
        <v>0</v>
      </c>
      <c r="AF44" s="93">
        <f>SUM(IF(Užs5!F83="KLIEN-PVC-1mm",(Užs5!E83/1000)*Užs5!L83,0)+(IF(Užs5!G83="KLIEN-PVC-1mm",(Užs5!E83/1000)*Užs5!L83,0)+(IF(Užs5!I83="KLIEN-PVC-1mm",(Užs5!H83/1000)*Užs5!L83,0)+(IF(Užs5!J83="KLIEN-PVC-1mm",(Užs5!H83/1000)*Užs5!L83,0)))))</f>
        <v>0</v>
      </c>
      <c r="AG44" s="93">
        <f>SUM(IF(Užs5!F83="KLIEN-PVC-2mm",(Užs5!E83/1000)*Užs5!L83,0)+(IF(Užs5!G83="KLIEN-PVC-2mm",(Užs5!E83/1000)*Užs5!L83,0)+(IF(Užs5!I83="KLIEN-PVC-2mm",(Užs5!H83/1000)*Užs5!L83,0)+(IF(Užs5!J83="KLIEN-PVC-2mm",(Užs5!H83/1000)*Užs5!L83,0)))))</f>
        <v>0</v>
      </c>
      <c r="AH44" s="93">
        <f>SUM(IF(Užs5!F83="KLIEN-PVC-42/2mm",(Užs5!E83/1000)*Užs5!L83,0)+(IF(Užs5!G83="KLIEN-PVC-42/2mm",(Užs5!E83/1000)*Užs5!L83,0)+(IF(Užs5!I83="KLIEN-PVC-42/2mm",(Užs5!H83/1000)*Užs5!L83,0)+(IF(Užs5!J83="KLIEN-PVC-42/2mm",(Užs5!H83/1000)*Užs5!L83,0)))))</f>
        <v>0</v>
      </c>
      <c r="AI44" s="315">
        <f>SUM(IF(Užs5!F83="KLIEN-BESIUL-08mm",(Užs5!E83/1000)*Užs5!L83,0)+(IF(Užs5!G83="KLIEN-BESIUL-08mm",(Užs5!E83/1000)*Užs5!L83,0)+(IF(Užs5!I83="KLIEN-BESIUL-08mm",(Užs5!H83/1000)*Užs5!L83,0)+(IF(Užs5!J83="KLIEN-BESIUL-08mm",(Užs5!H83/1000)*Užs5!L83,0)))))</f>
        <v>0</v>
      </c>
      <c r="AJ44" s="315">
        <f>SUM(IF(Užs5!F83="KLIEN-BESIUL-1mm",(Užs5!E83/1000)*Užs5!L83,0)+(IF(Užs5!G83="KLIEN-BESIUL-1mm",(Užs5!E83/1000)*Užs5!L83,0)+(IF(Užs5!I83="KLIEN-BESIUL-1mm",(Užs5!H83/1000)*Užs5!L83,0)+(IF(Užs5!J83="KLIEN-BESIUL-1mm",(Užs5!H83/1000)*Užs5!L83,0)))))</f>
        <v>0</v>
      </c>
      <c r="AK44" s="315">
        <f>SUM(IF(Užs5!F83="KLIEN-BESIUL-2mm",(Užs5!E83/1000)*Užs5!L83,0)+(IF(Užs5!G83="KLIEN-BESIUL-2mm",(Užs5!E83/1000)*Užs5!L83,0)+(IF(Užs5!I83="KLIEN-BESIUL-2mm",(Užs5!H83/1000)*Užs5!L83,0)+(IF(Užs5!J83="KLIEN-BESIUL-2mm",(Užs5!H83/1000)*Užs5!L83,0)))))</f>
        <v>0</v>
      </c>
      <c r="AL44" s="94">
        <f>SUM(IF(Užs5!F83="NE-PL-PVC-04mm",(Užs5!E83/1000)*Užs5!L83,0)+(IF(Užs5!G83="NE-PL-PVC-04mm",(Užs5!E83/1000)*Užs5!L83,0)+(IF(Užs5!I83="NE-PL-PVC-04mm",(Užs5!H83/1000)*Užs5!L83,0)+(IF(Užs5!J83="NE-PL-PVC-04mm",(Užs5!H83/1000)*Užs5!L83,0)))))</f>
        <v>0</v>
      </c>
      <c r="AM44" s="94">
        <f>SUM(IF(Užs5!F83="NE-PL-PVC-06mm",(Užs5!E83/1000)*Užs5!L83,0)+(IF(Užs5!G83="NE-PL-PVC-06mm",(Užs5!E83/1000)*Užs5!L83,0)+(IF(Užs5!I83="NE-PL-PVC-06mm",(Užs5!H83/1000)*Užs5!L83,0)+(IF(Užs5!J83="NE-PL-PVC-06mm",(Užs5!H83/1000)*Užs5!L83,0)))))</f>
        <v>0</v>
      </c>
      <c r="AN44" s="94">
        <f>SUM(IF(Užs5!F83="NE-PL-PVC-08mm",(Užs5!E83/1000)*Užs5!L83,0)+(IF(Užs5!G83="NE-PL-PVC-08mm",(Užs5!E83/1000)*Užs5!L83,0)+(IF(Užs5!I83="NE-PL-PVC-08mm",(Užs5!H83/1000)*Užs5!L83,0)+(IF(Užs5!J83="NE-PL-PVC-08mm",(Užs5!H83/1000)*Užs5!L83,0)))))</f>
        <v>0</v>
      </c>
      <c r="AO44" s="94">
        <f>SUM(IF(Užs5!F83="NE-PL-PVC-1mm",(Užs5!E83/1000)*Užs5!L83,0)+(IF(Užs5!G83="NE-PL-PVC-1mm",(Užs5!E83/1000)*Užs5!L83,0)+(IF(Užs5!I83="NE-PL-PVC-1mm",(Užs5!H83/1000)*Užs5!L83,0)+(IF(Užs5!J83="NE-PL-PVC-1mm",(Užs5!H83/1000)*Užs5!L83,0)))))</f>
        <v>0</v>
      </c>
      <c r="AP44" s="94">
        <f>SUM(IF(Užs5!F83="NE-PL-PVC-2mm",(Užs5!E83/1000)*Užs5!L83,0)+(IF(Užs5!G83="NE-PL-PVC-2mm",(Užs5!E83/1000)*Užs5!L83,0)+(IF(Užs5!I83="NE-PL-PVC-2mm",(Užs5!H83/1000)*Užs5!L83,0)+(IF(Užs5!J83="NE-PL-PVC-2mm",(Užs5!H83/1000)*Užs5!L83,0)))))</f>
        <v>0</v>
      </c>
      <c r="AQ44" s="94">
        <f>SUM(IF(Užs5!F83="NE-PL-PVC-42/2mm",(Užs5!E83/1000)*Užs5!L83,0)+(IF(Užs5!G83="NE-PL-PVC-42/2mm",(Užs5!E83/1000)*Užs5!L83,0)+(IF(Užs5!I83="NE-PL-PVC-42/2mm",(Užs5!H83/1000)*Užs5!L83,0)+(IF(Užs5!J83="NE-PL-PVC-42/2mm",(Užs5!H83/1000)*Užs5!L83,0)))))</f>
        <v>0</v>
      </c>
      <c r="AR44" s="79"/>
    </row>
    <row r="45" spans="1:44" ht="16.8">
      <c r="A45" s="79"/>
      <c r="B45" s="79"/>
      <c r="C45" s="95"/>
      <c r="D45" s="79"/>
      <c r="E45" s="79"/>
      <c r="F45" s="79"/>
      <c r="G45" s="79"/>
      <c r="H45" s="79"/>
      <c r="I45" s="79"/>
      <c r="J45" s="79"/>
      <c r="K45" s="87">
        <v>44</v>
      </c>
      <c r="L45" s="88">
        <f>Užs5!L84</f>
        <v>0</v>
      </c>
      <c r="M45" s="89">
        <f>(Užs5!E84/1000)*(Užs5!H84/1000)*Užs5!L84</f>
        <v>0</v>
      </c>
      <c r="N45" s="90">
        <f>SUM(IF(Užs5!F84="MEL",(Užs5!E84/1000)*Užs5!L84,0)+(IF(Užs5!G84="MEL",(Užs5!E84/1000)*Užs5!L84,0)+(IF(Užs5!I84="MEL",(Užs5!H84/1000)*Užs5!L84,0)+(IF(Užs5!J84="MEL",(Užs5!H84/1000)*Užs5!L84,0)))))</f>
        <v>0</v>
      </c>
      <c r="O45" s="91">
        <f>SUM(IF(Užs5!F84="MEL-BALTAS",(Užs5!E84/1000)*Užs5!L84,0)+(IF(Užs5!G84="MEL-BALTAS",(Užs5!E84/1000)*Užs5!L84,0)+(IF(Užs5!I84="MEL-BALTAS",(Užs5!H84/1000)*Užs5!L84,0)+(IF(Užs5!J84="MEL-BALTAS",(Užs5!H84/1000)*Užs5!L84,0)))))</f>
        <v>0</v>
      </c>
      <c r="P45" s="91">
        <f>SUM(IF(Užs5!F84="MEL-PILKAS",(Užs5!E84/1000)*Užs5!L84,0)+(IF(Užs5!G84="MEL-PILKAS",(Užs5!E84/1000)*Užs5!L84,0)+(IF(Užs5!I84="MEL-PILKAS",(Užs5!H84/1000)*Užs5!L84,0)+(IF(Užs5!J84="MEL-PILKAS",(Užs5!H84/1000)*Užs5!L84,0)))))</f>
        <v>0</v>
      </c>
      <c r="Q45" s="91">
        <f>SUM(IF(Užs5!F84="MEL-KLIENTO",(Užs5!E84/1000)*Užs5!L84,0)+(IF(Užs5!G84="MEL-KLIENTO",(Užs5!E84/1000)*Užs5!L84,0)+(IF(Užs5!I84="MEL-KLIENTO",(Užs5!H84/1000)*Užs5!L84,0)+(IF(Užs5!J84="MEL-KLIENTO",(Užs5!H84/1000)*Užs5!L84,0)))))</f>
        <v>0</v>
      </c>
      <c r="R45" s="91">
        <f>SUM(IF(Užs5!F84="MEL-NE-PL",(Užs5!E84/1000)*Užs5!L84,0)+(IF(Užs5!G84="MEL-NE-PL",(Užs5!E84/1000)*Užs5!L84,0)+(IF(Užs5!I84="MEL-NE-PL",(Užs5!H84/1000)*Užs5!L84,0)+(IF(Užs5!J84="MEL-NE-PL",(Užs5!H84/1000)*Užs5!L84,0)))))</f>
        <v>0</v>
      </c>
      <c r="S45" s="91">
        <f>SUM(IF(Užs5!F84="MEL-40mm",(Užs5!E84/1000)*Užs5!L84,0)+(IF(Užs5!G84="MEL-40mm",(Užs5!E84/1000)*Užs5!L84,0)+(IF(Užs5!I84="MEL-40mm",(Užs5!H84/1000)*Užs5!L84,0)+(IF(Užs5!J84="MEL-40mm",(Užs5!H84/1000)*Užs5!L84,0)))))</f>
        <v>0</v>
      </c>
      <c r="T45" s="92">
        <f>SUM(IF(Užs5!F84="PVC-04mm",(Užs5!E84/1000)*Užs5!L84,0)+(IF(Užs5!G84="PVC-04mm",(Užs5!E84/1000)*Užs5!L84,0)+(IF(Užs5!I84="PVC-04mm",(Užs5!H84/1000)*Užs5!L84,0)+(IF(Užs5!J84="PVC-04mm",(Užs5!H84/1000)*Užs5!L84,0)))))</f>
        <v>0</v>
      </c>
      <c r="U45" s="92">
        <f>SUM(IF(Užs5!F84="PVC-06mm",(Užs5!E84/1000)*Užs5!L84,0)+(IF(Užs5!G84="PVC-06mm",(Užs5!E84/1000)*Užs5!L84,0)+(IF(Užs5!I84="PVC-06mm",(Užs5!H84/1000)*Užs5!L84,0)+(IF(Užs5!J84="PVC-06mm",(Užs5!H84/1000)*Užs5!L84,0)))))</f>
        <v>0</v>
      </c>
      <c r="V45" s="92">
        <f>SUM(IF(Užs5!F84="PVC-08mm",(Užs5!E84/1000)*Užs5!L84,0)+(IF(Užs5!G84="PVC-08mm",(Užs5!E84/1000)*Užs5!L84,0)+(IF(Užs5!I84="PVC-08mm",(Užs5!H84/1000)*Užs5!L84,0)+(IF(Užs5!J84="PVC-08mm",(Užs5!H84/1000)*Užs5!L84,0)))))</f>
        <v>0</v>
      </c>
      <c r="W45" s="92">
        <f>SUM(IF(Užs5!F84="PVC-1mm",(Užs5!E84/1000)*Užs5!L84,0)+(IF(Užs5!G84="PVC-1mm",(Užs5!E84/1000)*Užs5!L84,0)+(IF(Užs5!I84="PVC-1mm",(Užs5!H84/1000)*Užs5!L84,0)+(IF(Užs5!J84="PVC-1mm",(Užs5!H84/1000)*Užs5!L84,0)))))</f>
        <v>0</v>
      </c>
      <c r="X45" s="92">
        <f>SUM(IF(Užs5!F84="PVC-2mm",(Užs5!E84/1000)*Užs5!L84,0)+(IF(Užs5!G84="PVC-2mm",(Užs5!E84/1000)*Užs5!L84,0)+(IF(Užs5!I84="PVC-2mm",(Užs5!H84/1000)*Užs5!L84,0)+(IF(Užs5!J84="PVC-2mm",(Užs5!H84/1000)*Užs5!L84,0)))))</f>
        <v>0</v>
      </c>
      <c r="Y45" s="92">
        <f>SUM(IF(Užs5!F84="PVC-42/2mm",(Užs5!E84/1000)*Užs5!L84,0)+(IF(Užs5!G84="PVC-42/2mm",(Užs5!E84/1000)*Užs5!L84,0)+(IF(Užs5!I84="PVC-42/2mm",(Užs5!H84/1000)*Užs5!L84,0)+(IF(Užs5!J84="PVC-42/2mm",(Užs5!H84/1000)*Užs5!L84,0)))))</f>
        <v>0</v>
      </c>
      <c r="Z45" s="313">
        <f>SUM(IF(Užs5!F84="BESIULIS-08mm",(Užs5!E84/1000)*Užs5!L84,0)+(IF(Užs5!G84="BESIULIS-08mm",(Užs5!E84/1000)*Užs5!L84,0)+(IF(Užs5!I84="BESIULIS-08mm",(Užs5!H84/1000)*Užs5!L84,0)+(IF(Užs5!J84="BESIULIS-08mm",(Užs5!H84/1000)*Užs5!L84,0)))))</f>
        <v>0</v>
      </c>
      <c r="AA45" s="313">
        <f>SUM(IF(Užs5!F84="BESIULIS-1mm",(Užs5!E84/1000)*Užs5!L84,0)+(IF(Užs5!G84="BESIULIS-1mm",(Užs5!E84/1000)*Užs5!L84,0)+(IF(Užs5!I84="BESIULIS-1mm",(Užs5!H84/1000)*Užs5!L84,0)+(IF(Užs5!J84="BESIULIS-1mm",(Užs5!H84/1000)*Užs5!L84,0)))))</f>
        <v>0</v>
      </c>
      <c r="AB45" s="313">
        <f>SUM(IF(Užs5!F84="BESIULIS-2mm",(Užs5!E84/1000)*Užs5!L84,0)+(IF(Užs5!G84="BESIULIS-2mm",(Užs5!E84/1000)*Užs5!L84,0)+(IF(Užs5!I84="BESIULIS-2mm",(Užs5!H84/1000)*Užs5!L84,0)+(IF(Užs5!J84="BESIULIS-2mm",(Užs5!H84/1000)*Užs5!L84,0)))))</f>
        <v>0</v>
      </c>
      <c r="AC45" s="93">
        <f>SUM(IF(Užs5!F84="KLIEN-PVC-04mm",(Užs5!E84/1000)*Užs5!L84,0)+(IF(Užs5!G84="KLIEN-PVC-04mm",(Užs5!E84/1000)*Užs5!L84,0)+(IF(Užs5!I84="KLIEN-PVC-04mm",(Užs5!H84/1000)*Užs5!L84,0)+(IF(Užs5!J84="KLIEN-PVC-04mm",(Užs5!H84/1000)*Užs5!L84,0)))))</f>
        <v>0</v>
      </c>
      <c r="AD45" s="93">
        <f>SUM(IF(Užs5!F84="KLIEN-PVC-06mm",(Užs5!E84/1000)*Užs5!L84,0)+(IF(Užs5!G84="KLIEN-PVC-06mm",(Užs5!E84/1000)*Užs5!L84,0)+(IF(Užs5!I84="KLIEN-PVC-06mm",(Užs5!H84/1000)*Užs5!L84,0)+(IF(Užs5!J84="KLIEN-PVC-06mm",(Užs5!H84/1000)*Užs5!L84,0)))))</f>
        <v>0</v>
      </c>
      <c r="AE45" s="93">
        <f>SUM(IF(Užs5!F84="KLIEN-PVC-08mm",(Užs5!E84/1000)*Užs5!L84,0)+(IF(Užs5!G84="KLIEN-PVC-08mm",(Užs5!E84/1000)*Užs5!L84,0)+(IF(Užs5!I84="KLIEN-PVC-08mm",(Užs5!H84/1000)*Užs5!L84,0)+(IF(Užs5!J84="KLIEN-PVC-08mm",(Užs5!H84/1000)*Užs5!L84,0)))))</f>
        <v>0</v>
      </c>
      <c r="AF45" s="93">
        <f>SUM(IF(Užs5!F84="KLIEN-PVC-1mm",(Užs5!E84/1000)*Užs5!L84,0)+(IF(Užs5!G84="KLIEN-PVC-1mm",(Užs5!E84/1000)*Užs5!L84,0)+(IF(Užs5!I84="KLIEN-PVC-1mm",(Užs5!H84/1000)*Užs5!L84,0)+(IF(Užs5!J84="KLIEN-PVC-1mm",(Užs5!H84/1000)*Užs5!L84,0)))))</f>
        <v>0</v>
      </c>
      <c r="AG45" s="93">
        <f>SUM(IF(Užs5!F84="KLIEN-PVC-2mm",(Užs5!E84/1000)*Užs5!L84,0)+(IF(Užs5!G84="KLIEN-PVC-2mm",(Užs5!E84/1000)*Užs5!L84,0)+(IF(Užs5!I84="KLIEN-PVC-2mm",(Užs5!H84/1000)*Užs5!L84,0)+(IF(Užs5!J84="KLIEN-PVC-2mm",(Užs5!H84/1000)*Užs5!L84,0)))))</f>
        <v>0</v>
      </c>
      <c r="AH45" s="93">
        <f>SUM(IF(Užs5!F84="KLIEN-PVC-42/2mm",(Užs5!E84/1000)*Užs5!L84,0)+(IF(Užs5!G84="KLIEN-PVC-42/2mm",(Užs5!E84/1000)*Užs5!L84,0)+(IF(Užs5!I84="KLIEN-PVC-42/2mm",(Užs5!H84/1000)*Užs5!L84,0)+(IF(Užs5!J84="KLIEN-PVC-42/2mm",(Užs5!H84/1000)*Užs5!L84,0)))))</f>
        <v>0</v>
      </c>
      <c r="AI45" s="315">
        <f>SUM(IF(Užs5!F84="KLIEN-BESIUL-08mm",(Užs5!E84/1000)*Užs5!L84,0)+(IF(Užs5!G84="KLIEN-BESIUL-08mm",(Užs5!E84/1000)*Užs5!L84,0)+(IF(Užs5!I84="KLIEN-BESIUL-08mm",(Užs5!H84/1000)*Užs5!L84,0)+(IF(Užs5!J84="KLIEN-BESIUL-08mm",(Užs5!H84/1000)*Užs5!L84,0)))))</f>
        <v>0</v>
      </c>
      <c r="AJ45" s="315">
        <f>SUM(IF(Užs5!F84="KLIEN-BESIUL-1mm",(Užs5!E84/1000)*Užs5!L84,0)+(IF(Užs5!G84="KLIEN-BESIUL-1mm",(Užs5!E84/1000)*Užs5!L84,0)+(IF(Užs5!I84="KLIEN-BESIUL-1mm",(Užs5!H84/1000)*Užs5!L84,0)+(IF(Užs5!J84="KLIEN-BESIUL-1mm",(Užs5!H84/1000)*Užs5!L84,0)))))</f>
        <v>0</v>
      </c>
      <c r="AK45" s="315">
        <f>SUM(IF(Užs5!F84="KLIEN-BESIUL-2mm",(Užs5!E84/1000)*Užs5!L84,0)+(IF(Užs5!G84="KLIEN-BESIUL-2mm",(Užs5!E84/1000)*Užs5!L84,0)+(IF(Užs5!I84="KLIEN-BESIUL-2mm",(Užs5!H84/1000)*Užs5!L84,0)+(IF(Užs5!J84="KLIEN-BESIUL-2mm",(Užs5!H84/1000)*Užs5!L84,0)))))</f>
        <v>0</v>
      </c>
      <c r="AL45" s="94">
        <f>SUM(IF(Užs5!F84="NE-PL-PVC-04mm",(Užs5!E84/1000)*Užs5!L84,0)+(IF(Užs5!G84="NE-PL-PVC-04mm",(Užs5!E84/1000)*Užs5!L84,0)+(IF(Užs5!I84="NE-PL-PVC-04mm",(Užs5!H84/1000)*Užs5!L84,0)+(IF(Užs5!J84="NE-PL-PVC-04mm",(Užs5!H84/1000)*Užs5!L84,0)))))</f>
        <v>0</v>
      </c>
      <c r="AM45" s="94">
        <f>SUM(IF(Užs5!F84="NE-PL-PVC-06mm",(Užs5!E84/1000)*Užs5!L84,0)+(IF(Užs5!G84="NE-PL-PVC-06mm",(Užs5!E84/1000)*Užs5!L84,0)+(IF(Užs5!I84="NE-PL-PVC-06mm",(Užs5!H84/1000)*Užs5!L84,0)+(IF(Užs5!J84="NE-PL-PVC-06mm",(Užs5!H84/1000)*Užs5!L84,0)))))</f>
        <v>0</v>
      </c>
      <c r="AN45" s="94">
        <f>SUM(IF(Užs5!F84="NE-PL-PVC-08mm",(Užs5!E84/1000)*Užs5!L84,0)+(IF(Užs5!G84="NE-PL-PVC-08mm",(Užs5!E84/1000)*Užs5!L84,0)+(IF(Užs5!I84="NE-PL-PVC-08mm",(Užs5!H84/1000)*Užs5!L84,0)+(IF(Užs5!J84="NE-PL-PVC-08mm",(Užs5!H84/1000)*Užs5!L84,0)))))</f>
        <v>0</v>
      </c>
      <c r="AO45" s="94">
        <f>SUM(IF(Užs5!F84="NE-PL-PVC-1mm",(Užs5!E84/1000)*Užs5!L84,0)+(IF(Užs5!G84="NE-PL-PVC-1mm",(Užs5!E84/1000)*Užs5!L84,0)+(IF(Užs5!I84="NE-PL-PVC-1mm",(Užs5!H84/1000)*Užs5!L84,0)+(IF(Užs5!J84="NE-PL-PVC-1mm",(Užs5!H84/1000)*Užs5!L84,0)))))</f>
        <v>0</v>
      </c>
      <c r="AP45" s="94">
        <f>SUM(IF(Užs5!F84="NE-PL-PVC-2mm",(Užs5!E84/1000)*Užs5!L84,0)+(IF(Užs5!G84="NE-PL-PVC-2mm",(Užs5!E84/1000)*Užs5!L84,0)+(IF(Užs5!I84="NE-PL-PVC-2mm",(Užs5!H84/1000)*Užs5!L84,0)+(IF(Užs5!J84="NE-PL-PVC-2mm",(Užs5!H84/1000)*Užs5!L84,0)))))</f>
        <v>0</v>
      </c>
      <c r="AQ45" s="94">
        <f>SUM(IF(Užs5!F84="NE-PL-PVC-42/2mm",(Užs5!E84/1000)*Užs5!L84,0)+(IF(Užs5!G84="NE-PL-PVC-42/2mm",(Užs5!E84/1000)*Užs5!L84,0)+(IF(Užs5!I84="NE-PL-PVC-42/2mm",(Užs5!H84/1000)*Užs5!L84,0)+(IF(Užs5!J84="NE-PL-PVC-42/2mm",(Užs5!H84/1000)*Užs5!L84,0)))))</f>
        <v>0</v>
      </c>
      <c r="AR45" s="79"/>
    </row>
    <row r="46" spans="1:44" ht="16.8">
      <c r="A46" s="79"/>
      <c r="B46" s="79"/>
      <c r="C46" s="95"/>
      <c r="D46" s="79"/>
      <c r="E46" s="79"/>
      <c r="F46" s="79"/>
      <c r="G46" s="79"/>
      <c r="H46" s="79"/>
      <c r="I46" s="79"/>
      <c r="J46" s="79"/>
      <c r="K46" s="87">
        <v>45</v>
      </c>
      <c r="L46" s="88">
        <f>Užs5!L85</f>
        <v>0</v>
      </c>
      <c r="M46" s="89">
        <f>(Užs5!E85/1000)*(Užs5!H85/1000)*Užs5!L85</f>
        <v>0</v>
      </c>
      <c r="N46" s="90">
        <f>SUM(IF(Užs5!F85="MEL",(Užs5!E85/1000)*Užs5!L85,0)+(IF(Užs5!G85="MEL",(Užs5!E85/1000)*Užs5!L85,0)+(IF(Užs5!I85="MEL",(Užs5!H85/1000)*Užs5!L85,0)+(IF(Užs5!J85="MEL",(Užs5!H85/1000)*Užs5!L85,0)))))</f>
        <v>0</v>
      </c>
      <c r="O46" s="91">
        <f>SUM(IF(Užs5!F85="MEL-BALTAS",(Užs5!E85/1000)*Užs5!L85,0)+(IF(Užs5!G85="MEL-BALTAS",(Užs5!E85/1000)*Užs5!L85,0)+(IF(Užs5!I85="MEL-BALTAS",(Užs5!H85/1000)*Užs5!L85,0)+(IF(Užs5!J85="MEL-BALTAS",(Užs5!H85/1000)*Užs5!L85,0)))))</f>
        <v>0</v>
      </c>
      <c r="P46" s="91">
        <f>SUM(IF(Užs5!F85="MEL-PILKAS",(Užs5!E85/1000)*Užs5!L85,0)+(IF(Užs5!G85="MEL-PILKAS",(Užs5!E85/1000)*Užs5!L85,0)+(IF(Užs5!I85="MEL-PILKAS",(Užs5!H85/1000)*Užs5!L85,0)+(IF(Užs5!J85="MEL-PILKAS",(Užs5!H85/1000)*Užs5!L85,0)))))</f>
        <v>0</v>
      </c>
      <c r="Q46" s="91">
        <f>SUM(IF(Užs5!F85="MEL-KLIENTO",(Užs5!E85/1000)*Užs5!L85,0)+(IF(Užs5!G85="MEL-KLIENTO",(Užs5!E85/1000)*Užs5!L85,0)+(IF(Užs5!I85="MEL-KLIENTO",(Užs5!H85/1000)*Užs5!L85,0)+(IF(Užs5!J85="MEL-KLIENTO",(Užs5!H85/1000)*Užs5!L85,0)))))</f>
        <v>0</v>
      </c>
      <c r="R46" s="91">
        <f>SUM(IF(Užs5!F85="MEL-NE-PL",(Užs5!E85/1000)*Užs5!L85,0)+(IF(Užs5!G85="MEL-NE-PL",(Užs5!E85/1000)*Užs5!L85,0)+(IF(Užs5!I85="MEL-NE-PL",(Užs5!H85/1000)*Užs5!L85,0)+(IF(Užs5!J85="MEL-NE-PL",(Užs5!H85/1000)*Užs5!L85,0)))))</f>
        <v>0</v>
      </c>
      <c r="S46" s="91">
        <f>SUM(IF(Užs5!F85="MEL-40mm",(Užs5!E85/1000)*Užs5!L85,0)+(IF(Užs5!G85="MEL-40mm",(Užs5!E85/1000)*Užs5!L85,0)+(IF(Užs5!I85="MEL-40mm",(Užs5!H85/1000)*Užs5!L85,0)+(IF(Užs5!J85="MEL-40mm",(Užs5!H85/1000)*Užs5!L85,0)))))</f>
        <v>0</v>
      </c>
      <c r="T46" s="92">
        <f>SUM(IF(Užs5!F85="PVC-04mm",(Užs5!E85/1000)*Užs5!L85,0)+(IF(Užs5!G85="PVC-04mm",(Užs5!E85/1000)*Užs5!L85,0)+(IF(Užs5!I85="PVC-04mm",(Užs5!H85/1000)*Užs5!L85,0)+(IF(Užs5!J85="PVC-04mm",(Užs5!H85/1000)*Užs5!L85,0)))))</f>
        <v>0</v>
      </c>
      <c r="U46" s="92">
        <f>SUM(IF(Užs5!F85="PVC-06mm",(Užs5!E85/1000)*Užs5!L85,0)+(IF(Užs5!G85="PVC-06mm",(Užs5!E85/1000)*Užs5!L85,0)+(IF(Užs5!I85="PVC-06mm",(Užs5!H85/1000)*Užs5!L85,0)+(IF(Užs5!J85="PVC-06mm",(Užs5!H85/1000)*Užs5!L85,0)))))</f>
        <v>0</v>
      </c>
      <c r="V46" s="92">
        <f>SUM(IF(Užs5!F85="PVC-08mm",(Užs5!E85/1000)*Užs5!L85,0)+(IF(Užs5!G85="PVC-08mm",(Užs5!E85/1000)*Užs5!L85,0)+(IF(Užs5!I85="PVC-08mm",(Užs5!H85/1000)*Užs5!L85,0)+(IF(Užs5!J85="PVC-08mm",(Užs5!H85/1000)*Užs5!L85,0)))))</f>
        <v>0</v>
      </c>
      <c r="W46" s="92">
        <f>SUM(IF(Užs5!F85="PVC-1mm",(Užs5!E85/1000)*Užs5!L85,0)+(IF(Užs5!G85="PVC-1mm",(Užs5!E85/1000)*Užs5!L85,0)+(IF(Užs5!I85="PVC-1mm",(Užs5!H85/1000)*Užs5!L85,0)+(IF(Užs5!J85="PVC-1mm",(Užs5!H85/1000)*Užs5!L85,0)))))</f>
        <v>0</v>
      </c>
      <c r="X46" s="92">
        <f>SUM(IF(Užs5!F85="PVC-2mm",(Užs5!E85/1000)*Užs5!L85,0)+(IF(Užs5!G85="PVC-2mm",(Užs5!E85/1000)*Užs5!L85,0)+(IF(Užs5!I85="PVC-2mm",(Užs5!H85/1000)*Užs5!L85,0)+(IF(Užs5!J85="PVC-2mm",(Užs5!H85/1000)*Užs5!L85,0)))))</f>
        <v>0</v>
      </c>
      <c r="Y46" s="92">
        <f>SUM(IF(Užs5!F85="PVC-42/2mm",(Užs5!E85/1000)*Užs5!L85,0)+(IF(Užs5!G85="PVC-42/2mm",(Užs5!E85/1000)*Užs5!L85,0)+(IF(Užs5!I85="PVC-42/2mm",(Užs5!H85/1000)*Užs5!L85,0)+(IF(Užs5!J85="PVC-42/2mm",(Užs5!H85/1000)*Užs5!L85,0)))))</f>
        <v>0</v>
      </c>
      <c r="Z46" s="313">
        <f>SUM(IF(Užs5!F85="BESIULIS-08mm",(Užs5!E85/1000)*Užs5!L85,0)+(IF(Užs5!G85="BESIULIS-08mm",(Užs5!E85/1000)*Užs5!L85,0)+(IF(Užs5!I85="BESIULIS-08mm",(Užs5!H85/1000)*Užs5!L85,0)+(IF(Užs5!J85="BESIULIS-08mm",(Užs5!H85/1000)*Užs5!L85,0)))))</f>
        <v>0</v>
      </c>
      <c r="AA46" s="313">
        <f>SUM(IF(Užs5!F85="BESIULIS-1mm",(Užs5!E85/1000)*Užs5!L85,0)+(IF(Užs5!G85="BESIULIS-1mm",(Užs5!E85/1000)*Užs5!L85,0)+(IF(Užs5!I85="BESIULIS-1mm",(Užs5!H85/1000)*Užs5!L85,0)+(IF(Užs5!J85="BESIULIS-1mm",(Užs5!H85/1000)*Užs5!L85,0)))))</f>
        <v>0</v>
      </c>
      <c r="AB46" s="313">
        <f>SUM(IF(Užs5!F85="BESIULIS-2mm",(Užs5!E85/1000)*Užs5!L85,0)+(IF(Užs5!G85="BESIULIS-2mm",(Užs5!E85/1000)*Užs5!L85,0)+(IF(Užs5!I85="BESIULIS-2mm",(Užs5!H85/1000)*Užs5!L85,0)+(IF(Užs5!J85="BESIULIS-2mm",(Užs5!H85/1000)*Užs5!L85,0)))))</f>
        <v>0</v>
      </c>
      <c r="AC46" s="93">
        <f>SUM(IF(Užs5!F85="KLIEN-PVC-04mm",(Užs5!E85/1000)*Užs5!L85,0)+(IF(Užs5!G85="KLIEN-PVC-04mm",(Užs5!E85/1000)*Užs5!L85,0)+(IF(Užs5!I85="KLIEN-PVC-04mm",(Užs5!H85/1000)*Užs5!L85,0)+(IF(Užs5!J85="KLIEN-PVC-04mm",(Užs5!H85/1000)*Užs5!L85,0)))))</f>
        <v>0</v>
      </c>
      <c r="AD46" s="93">
        <f>SUM(IF(Užs5!F85="KLIEN-PVC-06mm",(Užs5!E85/1000)*Užs5!L85,0)+(IF(Užs5!G85="KLIEN-PVC-06mm",(Užs5!E85/1000)*Užs5!L85,0)+(IF(Užs5!I85="KLIEN-PVC-06mm",(Užs5!H85/1000)*Užs5!L85,0)+(IF(Užs5!J85="KLIEN-PVC-06mm",(Užs5!H85/1000)*Užs5!L85,0)))))</f>
        <v>0</v>
      </c>
      <c r="AE46" s="93">
        <f>SUM(IF(Užs5!F85="KLIEN-PVC-08mm",(Užs5!E85/1000)*Užs5!L85,0)+(IF(Užs5!G85="KLIEN-PVC-08mm",(Užs5!E85/1000)*Užs5!L85,0)+(IF(Užs5!I85="KLIEN-PVC-08mm",(Užs5!H85/1000)*Užs5!L85,0)+(IF(Užs5!J85="KLIEN-PVC-08mm",(Užs5!H85/1000)*Užs5!L85,0)))))</f>
        <v>0</v>
      </c>
      <c r="AF46" s="93">
        <f>SUM(IF(Užs5!F85="KLIEN-PVC-1mm",(Užs5!E85/1000)*Užs5!L85,0)+(IF(Užs5!G85="KLIEN-PVC-1mm",(Užs5!E85/1000)*Užs5!L85,0)+(IF(Užs5!I85="KLIEN-PVC-1mm",(Užs5!H85/1000)*Užs5!L85,0)+(IF(Užs5!J85="KLIEN-PVC-1mm",(Užs5!H85/1000)*Užs5!L85,0)))))</f>
        <v>0</v>
      </c>
      <c r="AG46" s="93">
        <f>SUM(IF(Užs5!F85="KLIEN-PVC-2mm",(Užs5!E85/1000)*Užs5!L85,0)+(IF(Užs5!G85="KLIEN-PVC-2mm",(Užs5!E85/1000)*Užs5!L85,0)+(IF(Užs5!I85="KLIEN-PVC-2mm",(Užs5!H85/1000)*Užs5!L85,0)+(IF(Užs5!J85="KLIEN-PVC-2mm",(Užs5!H85/1000)*Užs5!L85,0)))))</f>
        <v>0</v>
      </c>
      <c r="AH46" s="93">
        <f>SUM(IF(Užs5!F85="KLIEN-PVC-42/2mm",(Užs5!E85/1000)*Užs5!L85,0)+(IF(Užs5!G85="KLIEN-PVC-42/2mm",(Užs5!E85/1000)*Užs5!L85,0)+(IF(Užs5!I85="KLIEN-PVC-42/2mm",(Užs5!H85/1000)*Užs5!L85,0)+(IF(Užs5!J85="KLIEN-PVC-42/2mm",(Užs5!H85/1000)*Užs5!L85,0)))))</f>
        <v>0</v>
      </c>
      <c r="AI46" s="315">
        <f>SUM(IF(Užs5!F85="KLIEN-BESIUL-08mm",(Užs5!E85/1000)*Užs5!L85,0)+(IF(Užs5!G85="KLIEN-BESIUL-08mm",(Užs5!E85/1000)*Užs5!L85,0)+(IF(Užs5!I85="KLIEN-BESIUL-08mm",(Užs5!H85/1000)*Užs5!L85,0)+(IF(Užs5!J85="KLIEN-BESIUL-08mm",(Užs5!H85/1000)*Užs5!L85,0)))))</f>
        <v>0</v>
      </c>
      <c r="AJ46" s="315">
        <f>SUM(IF(Užs5!F85="KLIEN-BESIUL-1mm",(Užs5!E85/1000)*Užs5!L85,0)+(IF(Užs5!G85="KLIEN-BESIUL-1mm",(Užs5!E85/1000)*Užs5!L85,0)+(IF(Užs5!I85="KLIEN-BESIUL-1mm",(Užs5!H85/1000)*Užs5!L85,0)+(IF(Užs5!J85="KLIEN-BESIUL-1mm",(Užs5!H85/1000)*Užs5!L85,0)))))</f>
        <v>0</v>
      </c>
      <c r="AK46" s="315">
        <f>SUM(IF(Užs5!F85="KLIEN-BESIUL-2mm",(Užs5!E85/1000)*Užs5!L85,0)+(IF(Užs5!G85="KLIEN-BESIUL-2mm",(Užs5!E85/1000)*Užs5!L85,0)+(IF(Užs5!I85="KLIEN-BESIUL-2mm",(Užs5!H85/1000)*Užs5!L85,0)+(IF(Užs5!J85="KLIEN-BESIUL-2mm",(Užs5!H85/1000)*Užs5!L85,0)))))</f>
        <v>0</v>
      </c>
      <c r="AL46" s="94">
        <f>SUM(IF(Užs5!F85="NE-PL-PVC-04mm",(Užs5!E85/1000)*Užs5!L85,0)+(IF(Užs5!G85="NE-PL-PVC-04mm",(Užs5!E85/1000)*Užs5!L85,0)+(IF(Užs5!I85="NE-PL-PVC-04mm",(Užs5!H85/1000)*Užs5!L85,0)+(IF(Užs5!J85="NE-PL-PVC-04mm",(Užs5!H85/1000)*Užs5!L85,0)))))</f>
        <v>0</v>
      </c>
      <c r="AM46" s="94">
        <f>SUM(IF(Užs5!F85="NE-PL-PVC-06mm",(Užs5!E85/1000)*Užs5!L85,0)+(IF(Užs5!G85="NE-PL-PVC-06mm",(Užs5!E85/1000)*Užs5!L85,0)+(IF(Užs5!I85="NE-PL-PVC-06mm",(Užs5!H85/1000)*Užs5!L85,0)+(IF(Užs5!J85="NE-PL-PVC-06mm",(Užs5!H85/1000)*Užs5!L85,0)))))</f>
        <v>0</v>
      </c>
      <c r="AN46" s="94">
        <f>SUM(IF(Užs5!F85="NE-PL-PVC-08mm",(Užs5!E85/1000)*Užs5!L85,0)+(IF(Užs5!G85="NE-PL-PVC-08mm",(Užs5!E85/1000)*Užs5!L85,0)+(IF(Užs5!I85="NE-PL-PVC-08mm",(Užs5!H85/1000)*Užs5!L85,0)+(IF(Užs5!J85="NE-PL-PVC-08mm",(Užs5!H85/1000)*Užs5!L85,0)))))</f>
        <v>0</v>
      </c>
      <c r="AO46" s="94">
        <f>SUM(IF(Užs5!F85="NE-PL-PVC-1mm",(Užs5!E85/1000)*Užs5!L85,0)+(IF(Užs5!G85="NE-PL-PVC-1mm",(Užs5!E85/1000)*Užs5!L85,0)+(IF(Užs5!I85="NE-PL-PVC-1mm",(Užs5!H85/1000)*Užs5!L85,0)+(IF(Užs5!J85="NE-PL-PVC-1mm",(Užs5!H85/1000)*Užs5!L85,0)))))</f>
        <v>0</v>
      </c>
      <c r="AP46" s="94">
        <f>SUM(IF(Užs5!F85="NE-PL-PVC-2mm",(Užs5!E85/1000)*Užs5!L85,0)+(IF(Užs5!G85="NE-PL-PVC-2mm",(Užs5!E85/1000)*Užs5!L85,0)+(IF(Užs5!I85="NE-PL-PVC-2mm",(Užs5!H85/1000)*Užs5!L85,0)+(IF(Užs5!J85="NE-PL-PVC-2mm",(Užs5!H85/1000)*Užs5!L85,0)))))</f>
        <v>0</v>
      </c>
      <c r="AQ46" s="94">
        <f>SUM(IF(Užs5!F85="NE-PL-PVC-42/2mm",(Užs5!E85/1000)*Užs5!L85,0)+(IF(Užs5!G85="NE-PL-PVC-42/2mm",(Užs5!E85/1000)*Užs5!L85,0)+(IF(Užs5!I85="NE-PL-PVC-42/2mm",(Užs5!H85/1000)*Užs5!L85,0)+(IF(Užs5!J85="NE-PL-PVC-42/2mm",(Užs5!H85/1000)*Užs5!L85,0)))))</f>
        <v>0</v>
      </c>
      <c r="AR46" s="79"/>
    </row>
    <row r="47" spans="1:44" ht="16.8">
      <c r="A47" s="79"/>
      <c r="B47" s="79"/>
      <c r="C47" s="95"/>
      <c r="D47" s="79"/>
      <c r="E47" s="79"/>
      <c r="F47" s="79"/>
      <c r="G47" s="79"/>
      <c r="H47" s="79"/>
      <c r="I47" s="79"/>
      <c r="J47" s="79"/>
      <c r="K47" s="87">
        <v>46</v>
      </c>
      <c r="L47" s="88">
        <f>Užs5!L86</f>
        <v>0</v>
      </c>
      <c r="M47" s="89">
        <f>(Užs5!E86/1000)*(Užs5!H86/1000)*Užs5!L86</f>
        <v>0</v>
      </c>
      <c r="N47" s="90">
        <f>SUM(IF(Užs5!F86="MEL",(Užs5!E86/1000)*Užs5!L86,0)+(IF(Užs5!G86="MEL",(Užs5!E86/1000)*Užs5!L86,0)+(IF(Užs5!I86="MEL",(Užs5!H86/1000)*Užs5!L86,0)+(IF(Užs5!J86="MEL",(Užs5!H86/1000)*Užs5!L86,0)))))</f>
        <v>0</v>
      </c>
      <c r="O47" s="91">
        <f>SUM(IF(Užs5!F86="MEL-BALTAS",(Užs5!E86/1000)*Užs5!L86,0)+(IF(Užs5!G86="MEL-BALTAS",(Užs5!E86/1000)*Užs5!L86,0)+(IF(Užs5!I86="MEL-BALTAS",(Užs5!H86/1000)*Užs5!L86,0)+(IF(Užs5!J86="MEL-BALTAS",(Užs5!H86/1000)*Užs5!L86,0)))))</f>
        <v>0</v>
      </c>
      <c r="P47" s="91">
        <f>SUM(IF(Užs5!F86="MEL-PILKAS",(Užs5!E86/1000)*Užs5!L86,0)+(IF(Užs5!G86="MEL-PILKAS",(Užs5!E86/1000)*Užs5!L86,0)+(IF(Užs5!I86="MEL-PILKAS",(Užs5!H86/1000)*Užs5!L86,0)+(IF(Užs5!J86="MEL-PILKAS",(Užs5!H86/1000)*Užs5!L86,0)))))</f>
        <v>0</v>
      </c>
      <c r="Q47" s="91">
        <f>SUM(IF(Užs5!F86="MEL-KLIENTO",(Užs5!E86/1000)*Užs5!L86,0)+(IF(Užs5!G86="MEL-KLIENTO",(Užs5!E86/1000)*Užs5!L86,0)+(IF(Užs5!I86="MEL-KLIENTO",(Užs5!H86/1000)*Užs5!L86,0)+(IF(Užs5!J86="MEL-KLIENTO",(Užs5!H86/1000)*Užs5!L86,0)))))</f>
        <v>0</v>
      </c>
      <c r="R47" s="91">
        <f>SUM(IF(Užs5!F86="MEL-NE-PL",(Užs5!E86/1000)*Užs5!L86,0)+(IF(Užs5!G86="MEL-NE-PL",(Užs5!E86/1000)*Užs5!L86,0)+(IF(Užs5!I86="MEL-NE-PL",(Užs5!H86/1000)*Užs5!L86,0)+(IF(Užs5!J86="MEL-NE-PL",(Užs5!H86/1000)*Užs5!L86,0)))))</f>
        <v>0</v>
      </c>
      <c r="S47" s="91">
        <f>SUM(IF(Užs5!F86="MEL-40mm",(Užs5!E86/1000)*Užs5!L86,0)+(IF(Užs5!G86="MEL-40mm",(Užs5!E86/1000)*Užs5!L86,0)+(IF(Užs5!I86="MEL-40mm",(Užs5!H86/1000)*Užs5!L86,0)+(IF(Užs5!J86="MEL-40mm",(Užs5!H86/1000)*Užs5!L86,0)))))</f>
        <v>0</v>
      </c>
      <c r="T47" s="92">
        <f>SUM(IF(Užs5!F86="PVC-04mm",(Užs5!E86/1000)*Užs5!L86,0)+(IF(Užs5!G86="PVC-04mm",(Užs5!E86/1000)*Užs5!L86,0)+(IF(Užs5!I86="PVC-04mm",(Užs5!H86/1000)*Užs5!L86,0)+(IF(Užs5!J86="PVC-04mm",(Užs5!H86/1000)*Užs5!L86,0)))))</f>
        <v>0</v>
      </c>
      <c r="U47" s="92">
        <f>SUM(IF(Užs5!F86="PVC-06mm",(Užs5!E86/1000)*Užs5!L86,0)+(IF(Užs5!G86="PVC-06mm",(Užs5!E86/1000)*Užs5!L86,0)+(IF(Užs5!I86="PVC-06mm",(Užs5!H86/1000)*Užs5!L86,0)+(IF(Užs5!J86="PVC-06mm",(Užs5!H86/1000)*Užs5!L86,0)))))</f>
        <v>0</v>
      </c>
      <c r="V47" s="92">
        <f>SUM(IF(Užs5!F86="PVC-08mm",(Užs5!E86/1000)*Užs5!L86,0)+(IF(Užs5!G86="PVC-08mm",(Užs5!E86/1000)*Užs5!L86,0)+(IF(Užs5!I86="PVC-08mm",(Užs5!H86/1000)*Užs5!L86,0)+(IF(Užs5!J86="PVC-08mm",(Užs5!H86/1000)*Užs5!L86,0)))))</f>
        <v>0</v>
      </c>
      <c r="W47" s="92">
        <f>SUM(IF(Užs5!F86="PVC-1mm",(Užs5!E86/1000)*Užs5!L86,0)+(IF(Užs5!G86="PVC-1mm",(Užs5!E86/1000)*Užs5!L86,0)+(IF(Užs5!I86="PVC-1mm",(Užs5!H86/1000)*Užs5!L86,0)+(IF(Užs5!J86="PVC-1mm",(Užs5!H86/1000)*Užs5!L86,0)))))</f>
        <v>0</v>
      </c>
      <c r="X47" s="92">
        <f>SUM(IF(Užs5!F86="PVC-2mm",(Užs5!E86/1000)*Užs5!L86,0)+(IF(Užs5!G86="PVC-2mm",(Užs5!E86/1000)*Užs5!L86,0)+(IF(Užs5!I86="PVC-2mm",(Užs5!H86/1000)*Užs5!L86,0)+(IF(Užs5!J86="PVC-2mm",(Užs5!H86/1000)*Užs5!L86,0)))))</f>
        <v>0</v>
      </c>
      <c r="Y47" s="92">
        <f>SUM(IF(Užs5!F86="PVC-42/2mm",(Užs5!E86/1000)*Užs5!L86,0)+(IF(Užs5!G86="PVC-42/2mm",(Užs5!E86/1000)*Užs5!L86,0)+(IF(Užs5!I86="PVC-42/2mm",(Užs5!H86/1000)*Užs5!L86,0)+(IF(Užs5!J86="PVC-42/2mm",(Užs5!H86/1000)*Užs5!L86,0)))))</f>
        <v>0</v>
      </c>
      <c r="Z47" s="313">
        <f>SUM(IF(Užs5!F86="BESIULIS-08mm",(Užs5!E86/1000)*Užs5!L86,0)+(IF(Užs5!G86="BESIULIS-08mm",(Užs5!E86/1000)*Užs5!L86,0)+(IF(Užs5!I86="BESIULIS-08mm",(Užs5!H86/1000)*Užs5!L86,0)+(IF(Užs5!J86="BESIULIS-08mm",(Užs5!H86/1000)*Užs5!L86,0)))))</f>
        <v>0</v>
      </c>
      <c r="AA47" s="313">
        <f>SUM(IF(Užs5!F86="BESIULIS-1mm",(Užs5!E86/1000)*Užs5!L86,0)+(IF(Užs5!G86="BESIULIS-1mm",(Užs5!E86/1000)*Užs5!L86,0)+(IF(Užs5!I86="BESIULIS-1mm",(Užs5!H86/1000)*Užs5!L86,0)+(IF(Užs5!J86="BESIULIS-1mm",(Užs5!H86/1000)*Užs5!L86,0)))))</f>
        <v>0</v>
      </c>
      <c r="AB47" s="313">
        <f>SUM(IF(Užs5!F86="BESIULIS-2mm",(Užs5!E86/1000)*Užs5!L86,0)+(IF(Užs5!G86="BESIULIS-2mm",(Užs5!E86/1000)*Užs5!L86,0)+(IF(Užs5!I86="BESIULIS-2mm",(Užs5!H86/1000)*Užs5!L86,0)+(IF(Užs5!J86="BESIULIS-2mm",(Užs5!H86/1000)*Užs5!L86,0)))))</f>
        <v>0</v>
      </c>
      <c r="AC47" s="93">
        <f>SUM(IF(Užs5!F86="KLIEN-PVC-04mm",(Užs5!E86/1000)*Užs5!L86,0)+(IF(Užs5!G86="KLIEN-PVC-04mm",(Užs5!E86/1000)*Užs5!L86,0)+(IF(Užs5!I86="KLIEN-PVC-04mm",(Užs5!H86/1000)*Užs5!L86,0)+(IF(Užs5!J86="KLIEN-PVC-04mm",(Užs5!H86/1000)*Užs5!L86,0)))))</f>
        <v>0</v>
      </c>
      <c r="AD47" s="93">
        <f>SUM(IF(Užs5!F86="KLIEN-PVC-06mm",(Užs5!E86/1000)*Užs5!L86,0)+(IF(Užs5!G86="KLIEN-PVC-06mm",(Užs5!E86/1000)*Užs5!L86,0)+(IF(Užs5!I86="KLIEN-PVC-06mm",(Užs5!H86/1000)*Užs5!L86,0)+(IF(Užs5!J86="KLIEN-PVC-06mm",(Užs5!H86/1000)*Užs5!L86,0)))))</f>
        <v>0</v>
      </c>
      <c r="AE47" s="93">
        <f>SUM(IF(Užs5!F86="KLIEN-PVC-08mm",(Užs5!E86/1000)*Užs5!L86,0)+(IF(Užs5!G86="KLIEN-PVC-08mm",(Užs5!E86/1000)*Užs5!L86,0)+(IF(Užs5!I86="KLIEN-PVC-08mm",(Užs5!H86/1000)*Užs5!L86,0)+(IF(Užs5!J86="KLIEN-PVC-08mm",(Užs5!H86/1000)*Užs5!L86,0)))))</f>
        <v>0</v>
      </c>
      <c r="AF47" s="93">
        <f>SUM(IF(Užs5!F86="KLIEN-PVC-1mm",(Užs5!E86/1000)*Užs5!L86,0)+(IF(Užs5!G86="KLIEN-PVC-1mm",(Užs5!E86/1000)*Užs5!L86,0)+(IF(Užs5!I86="KLIEN-PVC-1mm",(Užs5!H86/1000)*Užs5!L86,0)+(IF(Užs5!J86="KLIEN-PVC-1mm",(Užs5!H86/1000)*Užs5!L86,0)))))</f>
        <v>0</v>
      </c>
      <c r="AG47" s="93">
        <f>SUM(IF(Užs5!F86="KLIEN-PVC-2mm",(Užs5!E86/1000)*Užs5!L86,0)+(IF(Užs5!G86="KLIEN-PVC-2mm",(Užs5!E86/1000)*Užs5!L86,0)+(IF(Užs5!I86="KLIEN-PVC-2mm",(Užs5!H86/1000)*Užs5!L86,0)+(IF(Užs5!J86="KLIEN-PVC-2mm",(Užs5!H86/1000)*Užs5!L86,0)))))</f>
        <v>0</v>
      </c>
      <c r="AH47" s="93">
        <f>SUM(IF(Užs5!F86="KLIEN-PVC-42/2mm",(Užs5!E86/1000)*Užs5!L86,0)+(IF(Užs5!G86="KLIEN-PVC-42/2mm",(Užs5!E86/1000)*Užs5!L86,0)+(IF(Užs5!I86="KLIEN-PVC-42/2mm",(Užs5!H86/1000)*Užs5!L86,0)+(IF(Užs5!J86="KLIEN-PVC-42/2mm",(Užs5!H86/1000)*Užs5!L86,0)))))</f>
        <v>0</v>
      </c>
      <c r="AI47" s="315">
        <f>SUM(IF(Užs5!F86="KLIEN-BESIUL-08mm",(Užs5!E86/1000)*Užs5!L86,0)+(IF(Užs5!G86="KLIEN-BESIUL-08mm",(Užs5!E86/1000)*Užs5!L86,0)+(IF(Užs5!I86="KLIEN-BESIUL-08mm",(Užs5!H86/1000)*Užs5!L86,0)+(IF(Užs5!J86="KLIEN-BESIUL-08mm",(Užs5!H86/1000)*Užs5!L86,0)))))</f>
        <v>0</v>
      </c>
      <c r="AJ47" s="315">
        <f>SUM(IF(Užs5!F86="KLIEN-BESIUL-1mm",(Užs5!E86/1000)*Užs5!L86,0)+(IF(Užs5!G86="KLIEN-BESIUL-1mm",(Užs5!E86/1000)*Užs5!L86,0)+(IF(Užs5!I86="KLIEN-BESIUL-1mm",(Užs5!H86/1000)*Užs5!L86,0)+(IF(Užs5!J86="KLIEN-BESIUL-1mm",(Užs5!H86/1000)*Užs5!L86,0)))))</f>
        <v>0</v>
      </c>
      <c r="AK47" s="315">
        <f>SUM(IF(Užs5!F86="KLIEN-BESIUL-2mm",(Užs5!E86/1000)*Užs5!L86,0)+(IF(Užs5!G86="KLIEN-BESIUL-2mm",(Užs5!E86/1000)*Užs5!L86,0)+(IF(Užs5!I86="KLIEN-BESIUL-2mm",(Užs5!H86/1000)*Užs5!L86,0)+(IF(Užs5!J86="KLIEN-BESIUL-2mm",(Užs5!H86/1000)*Užs5!L86,0)))))</f>
        <v>0</v>
      </c>
      <c r="AL47" s="94">
        <f>SUM(IF(Užs5!F86="NE-PL-PVC-04mm",(Užs5!E86/1000)*Užs5!L86,0)+(IF(Užs5!G86="NE-PL-PVC-04mm",(Užs5!E86/1000)*Užs5!L86,0)+(IF(Užs5!I86="NE-PL-PVC-04mm",(Užs5!H86/1000)*Užs5!L86,0)+(IF(Užs5!J86="NE-PL-PVC-04mm",(Užs5!H86/1000)*Užs5!L86,0)))))</f>
        <v>0</v>
      </c>
      <c r="AM47" s="94">
        <f>SUM(IF(Užs5!F86="NE-PL-PVC-06mm",(Užs5!E86/1000)*Užs5!L86,0)+(IF(Užs5!G86="NE-PL-PVC-06mm",(Užs5!E86/1000)*Užs5!L86,0)+(IF(Užs5!I86="NE-PL-PVC-06mm",(Užs5!H86/1000)*Užs5!L86,0)+(IF(Užs5!J86="NE-PL-PVC-06mm",(Užs5!H86/1000)*Užs5!L86,0)))))</f>
        <v>0</v>
      </c>
      <c r="AN47" s="94">
        <f>SUM(IF(Užs5!F86="NE-PL-PVC-08mm",(Užs5!E86/1000)*Užs5!L86,0)+(IF(Užs5!G86="NE-PL-PVC-08mm",(Užs5!E86/1000)*Užs5!L86,0)+(IF(Užs5!I86="NE-PL-PVC-08mm",(Užs5!H86/1000)*Užs5!L86,0)+(IF(Užs5!J86="NE-PL-PVC-08mm",(Užs5!H86/1000)*Užs5!L86,0)))))</f>
        <v>0</v>
      </c>
      <c r="AO47" s="94">
        <f>SUM(IF(Užs5!F86="NE-PL-PVC-1mm",(Užs5!E86/1000)*Užs5!L86,0)+(IF(Užs5!G86="NE-PL-PVC-1mm",(Užs5!E86/1000)*Užs5!L86,0)+(IF(Užs5!I86="NE-PL-PVC-1mm",(Užs5!H86/1000)*Užs5!L86,0)+(IF(Užs5!J86="NE-PL-PVC-1mm",(Užs5!H86/1000)*Užs5!L86,0)))))</f>
        <v>0</v>
      </c>
      <c r="AP47" s="94">
        <f>SUM(IF(Užs5!F86="NE-PL-PVC-2mm",(Užs5!E86/1000)*Užs5!L86,0)+(IF(Užs5!G86="NE-PL-PVC-2mm",(Užs5!E86/1000)*Užs5!L86,0)+(IF(Užs5!I86="NE-PL-PVC-2mm",(Užs5!H86/1000)*Užs5!L86,0)+(IF(Užs5!J86="NE-PL-PVC-2mm",(Užs5!H86/1000)*Užs5!L86,0)))))</f>
        <v>0</v>
      </c>
      <c r="AQ47" s="94">
        <f>SUM(IF(Užs5!F86="NE-PL-PVC-42/2mm",(Užs5!E86/1000)*Užs5!L86,0)+(IF(Užs5!G86="NE-PL-PVC-42/2mm",(Užs5!E86/1000)*Užs5!L86,0)+(IF(Užs5!I86="NE-PL-PVC-42/2mm",(Užs5!H86/1000)*Užs5!L86,0)+(IF(Užs5!J86="NE-PL-PVC-42/2mm",(Užs5!H86/1000)*Užs5!L86,0)))))</f>
        <v>0</v>
      </c>
      <c r="AR47" s="79"/>
    </row>
    <row r="48" spans="1:44" ht="16.8">
      <c r="A48" s="79"/>
      <c r="B48" s="79"/>
      <c r="C48" s="95"/>
      <c r="D48" s="79"/>
      <c r="E48" s="79"/>
      <c r="F48" s="79"/>
      <c r="G48" s="79"/>
      <c r="H48" s="79"/>
      <c r="I48" s="79"/>
      <c r="J48" s="79"/>
      <c r="K48" s="87">
        <v>47</v>
      </c>
      <c r="L48" s="88">
        <f>Užs5!L87</f>
        <v>0</v>
      </c>
      <c r="M48" s="89">
        <f>(Užs5!E87/1000)*(Užs5!H87/1000)*Užs5!L87</f>
        <v>0</v>
      </c>
      <c r="N48" s="90">
        <f>SUM(IF(Užs5!F87="MEL",(Užs5!E87/1000)*Užs5!L87,0)+(IF(Užs5!G87="MEL",(Užs5!E87/1000)*Užs5!L87,0)+(IF(Užs5!I87="MEL",(Užs5!H87/1000)*Užs5!L87,0)+(IF(Užs5!J87="MEL",(Užs5!H87/1000)*Užs5!L87,0)))))</f>
        <v>0</v>
      </c>
      <c r="O48" s="91">
        <f>SUM(IF(Užs5!F87="MEL-BALTAS",(Užs5!E87/1000)*Užs5!L87,0)+(IF(Užs5!G87="MEL-BALTAS",(Užs5!E87/1000)*Užs5!L87,0)+(IF(Užs5!I87="MEL-BALTAS",(Užs5!H87/1000)*Užs5!L87,0)+(IF(Užs5!J87="MEL-BALTAS",(Užs5!H87/1000)*Užs5!L87,0)))))</f>
        <v>0</v>
      </c>
      <c r="P48" s="91">
        <f>SUM(IF(Užs5!F87="MEL-PILKAS",(Užs5!E87/1000)*Užs5!L87,0)+(IF(Užs5!G87="MEL-PILKAS",(Užs5!E87/1000)*Užs5!L87,0)+(IF(Užs5!I87="MEL-PILKAS",(Užs5!H87/1000)*Užs5!L87,0)+(IF(Užs5!J87="MEL-PILKAS",(Užs5!H87/1000)*Užs5!L87,0)))))</f>
        <v>0</v>
      </c>
      <c r="Q48" s="91">
        <f>SUM(IF(Užs5!F87="MEL-KLIENTO",(Užs5!E87/1000)*Užs5!L87,0)+(IF(Užs5!G87="MEL-KLIENTO",(Užs5!E87/1000)*Užs5!L87,0)+(IF(Užs5!I87="MEL-KLIENTO",(Užs5!H87/1000)*Užs5!L87,0)+(IF(Užs5!J87="MEL-KLIENTO",(Užs5!H87/1000)*Užs5!L87,0)))))</f>
        <v>0</v>
      </c>
      <c r="R48" s="91">
        <f>SUM(IF(Užs5!F87="MEL-NE-PL",(Užs5!E87/1000)*Užs5!L87,0)+(IF(Užs5!G87="MEL-NE-PL",(Užs5!E87/1000)*Užs5!L87,0)+(IF(Užs5!I87="MEL-NE-PL",(Užs5!H87/1000)*Užs5!L87,0)+(IF(Užs5!J87="MEL-NE-PL",(Užs5!H87/1000)*Užs5!L87,0)))))</f>
        <v>0</v>
      </c>
      <c r="S48" s="91">
        <f>SUM(IF(Užs5!F87="MEL-40mm",(Užs5!E87/1000)*Užs5!L87,0)+(IF(Užs5!G87="MEL-40mm",(Užs5!E87/1000)*Užs5!L87,0)+(IF(Užs5!I87="MEL-40mm",(Užs5!H87/1000)*Užs5!L87,0)+(IF(Užs5!J87="MEL-40mm",(Užs5!H87/1000)*Užs5!L87,0)))))</f>
        <v>0</v>
      </c>
      <c r="T48" s="92">
        <f>SUM(IF(Užs5!F87="PVC-04mm",(Užs5!E87/1000)*Užs5!L87,0)+(IF(Užs5!G87="PVC-04mm",(Užs5!E87/1000)*Užs5!L87,0)+(IF(Užs5!I87="PVC-04mm",(Užs5!H87/1000)*Užs5!L87,0)+(IF(Užs5!J87="PVC-04mm",(Užs5!H87/1000)*Užs5!L87,0)))))</f>
        <v>0</v>
      </c>
      <c r="U48" s="92">
        <f>SUM(IF(Užs5!F87="PVC-06mm",(Užs5!E87/1000)*Užs5!L87,0)+(IF(Užs5!G87="PVC-06mm",(Užs5!E87/1000)*Užs5!L87,0)+(IF(Užs5!I87="PVC-06mm",(Užs5!H87/1000)*Užs5!L87,0)+(IF(Užs5!J87="PVC-06mm",(Užs5!H87/1000)*Užs5!L87,0)))))</f>
        <v>0</v>
      </c>
      <c r="V48" s="92">
        <f>SUM(IF(Užs5!F87="PVC-08mm",(Užs5!E87/1000)*Užs5!L87,0)+(IF(Užs5!G87="PVC-08mm",(Užs5!E87/1000)*Užs5!L87,0)+(IF(Užs5!I87="PVC-08mm",(Užs5!H87/1000)*Užs5!L87,0)+(IF(Užs5!J87="PVC-08mm",(Užs5!H87/1000)*Užs5!L87,0)))))</f>
        <v>0</v>
      </c>
      <c r="W48" s="92">
        <f>SUM(IF(Užs5!F87="PVC-1mm",(Užs5!E87/1000)*Užs5!L87,0)+(IF(Užs5!G87="PVC-1mm",(Užs5!E87/1000)*Užs5!L87,0)+(IF(Užs5!I87="PVC-1mm",(Užs5!H87/1000)*Užs5!L87,0)+(IF(Užs5!J87="PVC-1mm",(Užs5!H87/1000)*Užs5!L87,0)))))</f>
        <v>0</v>
      </c>
      <c r="X48" s="92">
        <f>SUM(IF(Užs5!F87="PVC-2mm",(Užs5!E87/1000)*Užs5!L87,0)+(IF(Užs5!G87="PVC-2mm",(Užs5!E87/1000)*Užs5!L87,0)+(IF(Užs5!I87="PVC-2mm",(Užs5!H87/1000)*Užs5!L87,0)+(IF(Užs5!J87="PVC-2mm",(Užs5!H87/1000)*Užs5!L87,0)))))</f>
        <v>0</v>
      </c>
      <c r="Y48" s="92">
        <f>SUM(IF(Užs5!F87="PVC-42/2mm",(Užs5!E87/1000)*Užs5!L87,0)+(IF(Užs5!G87="PVC-42/2mm",(Užs5!E87/1000)*Užs5!L87,0)+(IF(Užs5!I87="PVC-42/2mm",(Užs5!H87/1000)*Užs5!L87,0)+(IF(Užs5!J87="PVC-42/2mm",(Užs5!H87/1000)*Užs5!L87,0)))))</f>
        <v>0</v>
      </c>
      <c r="Z48" s="313">
        <f>SUM(IF(Užs5!F87="BESIULIS-08mm",(Užs5!E87/1000)*Užs5!L87,0)+(IF(Užs5!G87="BESIULIS-08mm",(Užs5!E87/1000)*Užs5!L87,0)+(IF(Užs5!I87="BESIULIS-08mm",(Užs5!H87/1000)*Užs5!L87,0)+(IF(Užs5!J87="BESIULIS-08mm",(Užs5!H87/1000)*Užs5!L87,0)))))</f>
        <v>0</v>
      </c>
      <c r="AA48" s="313">
        <f>SUM(IF(Užs5!F87="BESIULIS-1mm",(Užs5!E87/1000)*Užs5!L87,0)+(IF(Užs5!G87="BESIULIS-1mm",(Užs5!E87/1000)*Užs5!L87,0)+(IF(Užs5!I87="BESIULIS-1mm",(Užs5!H87/1000)*Užs5!L87,0)+(IF(Užs5!J87="BESIULIS-1mm",(Užs5!H87/1000)*Užs5!L87,0)))))</f>
        <v>0</v>
      </c>
      <c r="AB48" s="313">
        <f>SUM(IF(Užs5!F87="BESIULIS-2mm",(Užs5!E87/1000)*Užs5!L87,0)+(IF(Užs5!G87="BESIULIS-2mm",(Užs5!E87/1000)*Užs5!L87,0)+(IF(Užs5!I87="BESIULIS-2mm",(Užs5!H87/1000)*Užs5!L87,0)+(IF(Užs5!J87="BESIULIS-2mm",(Užs5!H87/1000)*Užs5!L87,0)))))</f>
        <v>0</v>
      </c>
      <c r="AC48" s="93">
        <f>SUM(IF(Užs5!F87="KLIEN-PVC-04mm",(Užs5!E87/1000)*Užs5!L87,0)+(IF(Užs5!G87="KLIEN-PVC-04mm",(Užs5!E87/1000)*Užs5!L87,0)+(IF(Užs5!I87="KLIEN-PVC-04mm",(Užs5!H87/1000)*Užs5!L87,0)+(IF(Užs5!J87="KLIEN-PVC-04mm",(Užs5!H87/1000)*Užs5!L87,0)))))</f>
        <v>0</v>
      </c>
      <c r="AD48" s="93">
        <f>SUM(IF(Užs5!F87="KLIEN-PVC-06mm",(Užs5!E87/1000)*Užs5!L87,0)+(IF(Užs5!G87="KLIEN-PVC-06mm",(Užs5!E87/1000)*Užs5!L87,0)+(IF(Užs5!I87="KLIEN-PVC-06mm",(Užs5!H87/1000)*Užs5!L87,0)+(IF(Užs5!J87="KLIEN-PVC-06mm",(Užs5!H87/1000)*Užs5!L87,0)))))</f>
        <v>0</v>
      </c>
      <c r="AE48" s="93">
        <f>SUM(IF(Užs5!F87="KLIEN-PVC-08mm",(Užs5!E87/1000)*Užs5!L87,0)+(IF(Užs5!G87="KLIEN-PVC-08mm",(Užs5!E87/1000)*Užs5!L87,0)+(IF(Užs5!I87="KLIEN-PVC-08mm",(Užs5!H87/1000)*Užs5!L87,0)+(IF(Užs5!J87="KLIEN-PVC-08mm",(Užs5!H87/1000)*Užs5!L87,0)))))</f>
        <v>0</v>
      </c>
      <c r="AF48" s="93">
        <f>SUM(IF(Užs5!F87="KLIEN-PVC-1mm",(Užs5!E87/1000)*Užs5!L87,0)+(IF(Užs5!G87="KLIEN-PVC-1mm",(Užs5!E87/1000)*Užs5!L87,0)+(IF(Užs5!I87="KLIEN-PVC-1mm",(Užs5!H87/1000)*Užs5!L87,0)+(IF(Užs5!J87="KLIEN-PVC-1mm",(Užs5!H87/1000)*Užs5!L87,0)))))</f>
        <v>0</v>
      </c>
      <c r="AG48" s="93">
        <f>SUM(IF(Užs5!F87="KLIEN-PVC-2mm",(Užs5!E87/1000)*Užs5!L87,0)+(IF(Užs5!G87="KLIEN-PVC-2mm",(Užs5!E87/1000)*Užs5!L87,0)+(IF(Užs5!I87="KLIEN-PVC-2mm",(Užs5!H87/1000)*Užs5!L87,0)+(IF(Užs5!J87="KLIEN-PVC-2mm",(Užs5!H87/1000)*Užs5!L87,0)))))</f>
        <v>0</v>
      </c>
      <c r="AH48" s="93">
        <f>SUM(IF(Užs5!F87="KLIEN-PVC-42/2mm",(Užs5!E87/1000)*Užs5!L87,0)+(IF(Užs5!G87="KLIEN-PVC-42/2mm",(Užs5!E87/1000)*Užs5!L87,0)+(IF(Užs5!I87="KLIEN-PVC-42/2mm",(Užs5!H87/1000)*Užs5!L87,0)+(IF(Užs5!J87="KLIEN-PVC-42/2mm",(Užs5!H87/1000)*Užs5!L87,0)))))</f>
        <v>0</v>
      </c>
      <c r="AI48" s="315">
        <f>SUM(IF(Užs5!F87="KLIEN-BESIUL-08mm",(Užs5!E87/1000)*Užs5!L87,0)+(IF(Užs5!G87="KLIEN-BESIUL-08mm",(Užs5!E87/1000)*Užs5!L87,0)+(IF(Užs5!I87="KLIEN-BESIUL-08mm",(Užs5!H87/1000)*Užs5!L87,0)+(IF(Užs5!J87="KLIEN-BESIUL-08mm",(Užs5!H87/1000)*Užs5!L87,0)))))</f>
        <v>0</v>
      </c>
      <c r="AJ48" s="315">
        <f>SUM(IF(Užs5!F87="KLIEN-BESIUL-1mm",(Užs5!E87/1000)*Užs5!L87,0)+(IF(Užs5!G87="KLIEN-BESIUL-1mm",(Užs5!E87/1000)*Užs5!L87,0)+(IF(Užs5!I87="KLIEN-BESIUL-1mm",(Užs5!H87/1000)*Užs5!L87,0)+(IF(Užs5!J87="KLIEN-BESIUL-1mm",(Užs5!H87/1000)*Užs5!L87,0)))))</f>
        <v>0</v>
      </c>
      <c r="AK48" s="315">
        <f>SUM(IF(Užs5!F87="KLIEN-BESIUL-2mm",(Užs5!E87/1000)*Užs5!L87,0)+(IF(Užs5!G87="KLIEN-BESIUL-2mm",(Užs5!E87/1000)*Užs5!L87,0)+(IF(Užs5!I87="KLIEN-BESIUL-2mm",(Užs5!H87/1000)*Užs5!L87,0)+(IF(Užs5!J87="KLIEN-BESIUL-2mm",(Užs5!H87/1000)*Užs5!L87,0)))))</f>
        <v>0</v>
      </c>
      <c r="AL48" s="94">
        <f>SUM(IF(Užs5!F87="NE-PL-PVC-04mm",(Užs5!E87/1000)*Užs5!L87,0)+(IF(Užs5!G87="NE-PL-PVC-04mm",(Užs5!E87/1000)*Užs5!L87,0)+(IF(Užs5!I87="NE-PL-PVC-04mm",(Užs5!H87/1000)*Užs5!L87,0)+(IF(Užs5!J87="NE-PL-PVC-04mm",(Užs5!H87/1000)*Užs5!L87,0)))))</f>
        <v>0</v>
      </c>
      <c r="AM48" s="94">
        <f>SUM(IF(Užs5!F87="NE-PL-PVC-06mm",(Užs5!E87/1000)*Užs5!L87,0)+(IF(Užs5!G87="NE-PL-PVC-06mm",(Užs5!E87/1000)*Užs5!L87,0)+(IF(Užs5!I87="NE-PL-PVC-06mm",(Užs5!H87/1000)*Užs5!L87,0)+(IF(Užs5!J87="NE-PL-PVC-06mm",(Užs5!H87/1000)*Užs5!L87,0)))))</f>
        <v>0</v>
      </c>
      <c r="AN48" s="94">
        <f>SUM(IF(Užs5!F87="NE-PL-PVC-08mm",(Užs5!E87/1000)*Užs5!L87,0)+(IF(Užs5!G87="NE-PL-PVC-08mm",(Užs5!E87/1000)*Užs5!L87,0)+(IF(Užs5!I87="NE-PL-PVC-08mm",(Užs5!H87/1000)*Užs5!L87,0)+(IF(Užs5!J87="NE-PL-PVC-08mm",(Užs5!H87/1000)*Užs5!L87,0)))))</f>
        <v>0</v>
      </c>
      <c r="AO48" s="94">
        <f>SUM(IF(Užs5!F87="NE-PL-PVC-1mm",(Užs5!E87/1000)*Užs5!L87,0)+(IF(Užs5!G87="NE-PL-PVC-1mm",(Užs5!E87/1000)*Užs5!L87,0)+(IF(Užs5!I87="NE-PL-PVC-1mm",(Užs5!H87/1000)*Užs5!L87,0)+(IF(Užs5!J87="NE-PL-PVC-1mm",(Užs5!H87/1000)*Užs5!L87,0)))))</f>
        <v>0</v>
      </c>
      <c r="AP48" s="94">
        <f>SUM(IF(Užs5!F87="NE-PL-PVC-2mm",(Užs5!E87/1000)*Užs5!L87,0)+(IF(Užs5!G87="NE-PL-PVC-2mm",(Užs5!E87/1000)*Užs5!L87,0)+(IF(Užs5!I87="NE-PL-PVC-2mm",(Užs5!H87/1000)*Užs5!L87,0)+(IF(Užs5!J87="NE-PL-PVC-2mm",(Užs5!H87/1000)*Užs5!L87,0)))))</f>
        <v>0</v>
      </c>
      <c r="AQ48" s="94">
        <f>SUM(IF(Užs5!F87="NE-PL-PVC-42/2mm",(Užs5!E87/1000)*Užs5!L87,0)+(IF(Užs5!G87="NE-PL-PVC-42/2mm",(Užs5!E87/1000)*Užs5!L87,0)+(IF(Užs5!I87="NE-PL-PVC-42/2mm",(Užs5!H87/1000)*Užs5!L87,0)+(IF(Užs5!J87="NE-PL-PVC-42/2mm",(Užs5!H87/1000)*Užs5!L87,0)))))</f>
        <v>0</v>
      </c>
      <c r="AR48" s="79"/>
    </row>
    <row r="49" spans="1:44" ht="16.8">
      <c r="A49" s="79"/>
      <c r="B49" s="79"/>
      <c r="C49" s="95"/>
      <c r="D49" s="79"/>
      <c r="E49" s="79"/>
      <c r="F49" s="79"/>
      <c r="G49" s="79"/>
      <c r="H49" s="79"/>
      <c r="I49" s="79"/>
      <c r="J49" s="79"/>
      <c r="K49" s="87">
        <v>48</v>
      </c>
      <c r="L49" s="88">
        <f>Užs5!L88</f>
        <v>0</v>
      </c>
      <c r="M49" s="89">
        <f>(Užs5!E88/1000)*(Užs5!H88/1000)*Užs5!L88</f>
        <v>0</v>
      </c>
      <c r="N49" s="90">
        <f>SUM(IF(Užs5!F88="MEL",(Užs5!E88/1000)*Užs5!L88,0)+(IF(Užs5!G88="MEL",(Užs5!E88/1000)*Užs5!L88,0)+(IF(Užs5!I88="MEL",(Užs5!H88/1000)*Užs5!L88,0)+(IF(Užs5!J88="MEL",(Užs5!H88/1000)*Užs5!L88,0)))))</f>
        <v>0</v>
      </c>
      <c r="O49" s="91">
        <f>SUM(IF(Užs5!F88="MEL-BALTAS",(Užs5!E88/1000)*Užs5!L88,0)+(IF(Užs5!G88="MEL-BALTAS",(Užs5!E88/1000)*Užs5!L88,0)+(IF(Užs5!I88="MEL-BALTAS",(Užs5!H88/1000)*Užs5!L88,0)+(IF(Užs5!J88="MEL-BALTAS",(Užs5!H88/1000)*Užs5!L88,0)))))</f>
        <v>0</v>
      </c>
      <c r="P49" s="91">
        <f>SUM(IF(Užs5!F88="MEL-PILKAS",(Užs5!E88/1000)*Užs5!L88,0)+(IF(Užs5!G88="MEL-PILKAS",(Užs5!E88/1000)*Užs5!L88,0)+(IF(Užs5!I88="MEL-PILKAS",(Užs5!H88/1000)*Užs5!L88,0)+(IF(Užs5!J88="MEL-PILKAS",(Užs5!H88/1000)*Užs5!L88,0)))))</f>
        <v>0</v>
      </c>
      <c r="Q49" s="91">
        <f>SUM(IF(Užs5!F88="MEL-KLIENTO",(Užs5!E88/1000)*Užs5!L88,0)+(IF(Užs5!G88="MEL-KLIENTO",(Užs5!E88/1000)*Užs5!L88,0)+(IF(Užs5!I88="MEL-KLIENTO",(Užs5!H88/1000)*Užs5!L88,0)+(IF(Užs5!J88="MEL-KLIENTO",(Užs5!H88/1000)*Užs5!L88,0)))))</f>
        <v>0</v>
      </c>
      <c r="R49" s="91">
        <f>SUM(IF(Užs5!F88="MEL-NE-PL",(Užs5!E88/1000)*Užs5!L88,0)+(IF(Užs5!G88="MEL-NE-PL",(Užs5!E88/1000)*Užs5!L88,0)+(IF(Užs5!I88="MEL-NE-PL",(Užs5!H88/1000)*Užs5!L88,0)+(IF(Užs5!J88="MEL-NE-PL",(Užs5!H88/1000)*Užs5!L88,0)))))</f>
        <v>0</v>
      </c>
      <c r="S49" s="91">
        <f>SUM(IF(Užs5!F88="MEL-40mm",(Užs5!E88/1000)*Užs5!L88,0)+(IF(Užs5!G88="MEL-40mm",(Užs5!E88/1000)*Užs5!L88,0)+(IF(Užs5!I88="MEL-40mm",(Užs5!H88/1000)*Užs5!L88,0)+(IF(Užs5!J88="MEL-40mm",(Užs5!H88/1000)*Užs5!L88,0)))))</f>
        <v>0</v>
      </c>
      <c r="T49" s="92">
        <f>SUM(IF(Užs5!F88="PVC-04mm",(Užs5!E88/1000)*Užs5!L88,0)+(IF(Užs5!G88="PVC-04mm",(Užs5!E88/1000)*Užs5!L88,0)+(IF(Užs5!I88="PVC-04mm",(Užs5!H88/1000)*Užs5!L88,0)+(IF(Užs5!J88="PVC-04mm",(Užs5!H88/1000)*Užs5!L88,0)))))</f>
        <v>0</v>
      </c>
      <c r="U49" s="92">
        <f>SUM(IF(Užs5!F88="PVC-06mm",(Užs5!E88/1000)*Užs5!L88,0)+(IF(Užs5!G88="PVC-06mm",(Užs5!E88/1000)*Užs5!L88,0)+(IF(Užs5!I88="PVC-06mm",(Užs5!H88/1000)*Užs5!L88,0)+(IF(Užs5!J88="PVC-06mm",(Užs5!H88/1000)*Užs5!L88,0)))))</f>
        <v>0</v>
      </c>
      <c r="V49" s="92">
        <f>SUM(IF(Užs5!F88="PVC-08mm",(Užs5!E88/1000)*Užs5!L88,0)+(IF(Užs5!G88="PVC-08mm",(Užs5!E88/1000)*Užs5!L88,0)+(IF(Užs5!I88="PVC-08mm",(Užs5!H88/1000)*Užs5!L88,0)+(IF(Užs5!J88="PVC-08mm",(Užs5!H88/1000)*Užs5!L88,0)))))</f>
        <v>0</v>
      </c>
      <c r="W49" s="92">
        <f>SUM(IF(Užs5!F88="PVC-1mm",(Užs5!E88/1000)*Užs5!L88,0)+(IF(Užs5!G88="PVC-1mm",(Užs5!E88/1000)*Užs5!L88,0)+(IF(Užs5!I88="PVC-1mm",(Užs5!H88/1000)*Užs5!L88,0)+(IF(Užs5!J88="PVC-1mm",(Užs5!H88/1000)*Užs5!L88,0)))))</f>
        <v>0</v>
      </c>
      <c r="X49" s="92">
        <f>SUM(IF(Užs5!F88="PVC-2mm",(Užs5!E88/1000)*Užs5!L88,0)+(IF(Užs5!G88="PVC-2mm",(Užs5!E88/1000)*Užs5!L88,0)+(IF(Užs5!I88="PVC-2mm",(Užs5!H88/1000)*Užs5!L88,0)+(IF(Užs5!J88="PVC-2mm",(Užs5!H88/1000)*Užs5!L88,0)))))</f>
        <v>0</v>
      </c>
      <c r="Y49" s="92">
        <f>SUM(IF(Užs5!F88="PVC-42/2mm",(Užs5!E88/1000)*Užs5!L88,0)+(IF(Užs5!G88="PVC-42/2mm",(Užs5!E88/1000)*Užs5!L88,0)+(IF(Užs5!I88="PVC-42/2mm",(Užs5!H88/1000)*Užs5!L88,0)+(IF(Užs5!J88="PVC-42/2mm",(Užs5!H88/1000)*Užs5!L88,0)))))</f>
        <v>0</v>
      </c>
      <c r="Z49" s="313">
        <f>SUM(IF(Užs5!F88="BESIULIS-08mm",(Užs5!E88/1000)*Užs5!L88,0)+(IF(Užs5!G88="BESIULIS-08mm",(Užs5!E88/1000)*Užs5!L88,0)+(IF(Užs5!I88="BESIULIS-08mm",(Užs5!H88/1000)*Užs5!L88,0)+(IF(Užs5!J88="BESIULIS-08mm",(Užs5!H88/1000)*Užs5!L88,0)))))</f>
        <v>0</v>
      </c>
      <c r="AA49" s="313">
        <f>SUM(IF(Užs5!F88="BESIULIS-1mm",(Užs5!E88/1000)*Užs5!L88,0)+(IF(Užs5!G88="BESIULIS-1mm",(Užs5!E88/1000)*Užs5!L88,0)+(IF(Užs5!I88="BESIULIS-1mm",(Užs5!H88/1000)*Užs5!L88,0)+(IF(Užs5!J88="BESIULIS-1mm",(Užs5!H88/1000)*Užs5!L88,0)))))</f>
        <v>0</v>
      </c>
      <c r="AB49" s="313">
        <f>SUM(IF(Užs5!F88="BESIULIS-2mm",(Užs5!E88/1000)*Užs5!L88,0)+(IF(Užs5!G88="BESIULIS-2mm",(Užs5!E88/1000)*Užs5!L88,0)+(IF(Užs5!I88="BESIULIS-2mm",(Užs5!H88/1000)*Užs5!L88,0)+(IF(Užs5!J88="BESIULIS-2mm",(Užs5!H88/1000)*Užs5!L88,0)))))</f>
        <v>0</v>
      </c>
      <c r="AC49" s="93">
        <f>SUM(IF(Užs5!F88="KLIEN-PVC-04mm",(Užs5!E88/1000)*Užs5!L88,0)+(IF(Užs5!G88="KLIEN-PVC-04mm",(Užs5!E88/1000)*Užs5!L88,0)+(IF(Užs5!I88="KLIEN-PVC-04mm",(Užs5!H88/1000)*Užs5!L88,0)+(IF(Užs5!J88="KLIEN-PVC-04mm",(Užs5!H88/1000)*Užs5!L88,0)))))</f>
        <v>0</v>
      </c>
      <c r="AD49" s="93">
        <f>SUM(IF(Užs5!F88="KLIEN-PVC-06mm",(Užs5!E88/1000)*Užs5!L88,0)+(IF(Užs5!G88="KLIEN-PVC-06mm",(Užs5!E88/1000)*Užs5!L88,0)+(IF(Užs5!I88="KLIEN-PVC-06mm",(Užs5!H88/1000)*Užs5!L88,0)+(IF(Užs5!J88="KLIEN-PVC-06mm",(Užs5!H88/1000)*Užs5!L88,0)))))</f>
        <v>0</v>
      </c>
      <c r="AE49" s="93">
        <f>SUM(IF(Užs5!F88="KLIEN-PVC-08mm",(Užs5!E88/1000)*Užs5!L88,0)+(IF(Užs5!G88="KLIEN-PVC-08mm",(Užs5!E88/1000)*Užs5!L88,0)+(IF(Užs5!I88="KLIEN-PVC-08mm",(Užs5!H88/1000)*Užs5!L88,0)+(IF(Užs5!J88="KLIEN-PVC-08mm",(Užs5!H88/1000)*Užs5!L88,0)))))</f>
        <v>0</v>
      </c>
      <c r="AF49" s="93">
        <f>SUM(IF(Užs5!F88="KLIEN-PVC-1mm",(Užs5!E88/1000)*Užs5!L88,0)+(IF(Užs5!G88="KLIEN-PVC-1mm",(Užs5!E88/1000)*Užs5!L88,0)+(IF(Užs5!I88="KLIEN-PVC-1mm",(Užs5!H88/1000)*Užs5!L88,0)+(IF(Užs5!J88="KLIEN-PVC-1mm",(Užs5!H88/1000)*Užs5!L88,0)))))</f>
        <v>0</v>
      </c>
      <c r="AG49" s="93">
        <f>SUM(IF(Užs5!F88="KLIEN-PVC-2mm",(Užs5!E88/1000)*Užs5!L88,0)+(IF(Užs5!G88="KLIEN-PVC-2mm",(Užs5!E88/1000)*Užs5!L88,0)+(IF(Užs5!I88="KLIEN-PVC-2mm",(Užs5!H88/1000)*Užs5!L88,0)+(IF(Užs5!J88="KLIEN-PVC-2mm",(Užs5!H88/1000)*Užs5!L88,0)))))</f>
        <v>0</v>
      </c>
      <c r="AH49" s="93">
        <f>SUM(IF(Užs5!F88="KLIEN-PVC-42/2mm",(Užs5!E88/1000)*Užs5!L88,0)+(IF(Užs5!G88="KLIEN-PVC-42/2mm",(Užs5!E88/1000)*Užs5!L88,0)+(IF(Užs5!I88="KLIEN-PVC-42/2mm",(Užs5!H88/1000)*Užs5!L88,0)+(IF(Užs5!J88="KLIEN-PVC-42/2mm",(Užs5!H88/1000)*Užs5!L88,0)))))</f>
        <v>0</v>
      </c>
      <c r="AI49" s="315">
        <f>SUM(IF(Užs5!F88="KLIEN-BESIUL-08mm",(Užs5!E88/1000)*Užs5!L88,0)+(IF(Užs5!G88="KLIEN-BESIUL-08mm",(Užs5!E88/1000)*Užs5!L88,0)+(IF(Užs5!I88="KLIEN-BESIUL-08mm",(Užs5!H88/1000)*Užs5!L88,0)+(IF(Užs5!J88="KLIEN-BESIUL-08mm",(Užs5!H88/1000)*Užs5!L88,0)))))</f>
        <v>0</v>
      </c>
      <c r="AJ49" s="315">
        <f>SUM(IF(Užs5!F88="KLIEN-BESIUL-1mm",(Užs5!E88/1000)*Užs5!L88,0)+(IF(Užs5!G88="KLIEN-BESIUL-1mm",(Užs5!E88/1000)*Užs5!L88,0)+(IF(Užs5!I88="KLIEN-BESIUL-1mm",(Užs5!H88/1000)*Užs5!L88,0)+(IF(Užs5!J88="KLIEN-BESIUL-1mm",(Užs5!H88/1000)*Užs5!L88,0)))))</f>
        <v>0</v>
      </c>
      <c r="AK49" s="315">
        <f>SUM(IF(Užs5!F88="KLIEN-BESIUL-2mm",(Užs5!E88/1000)*Užs5!L88,0)+(IF(Užs5!G88="KLIEN-BESIUL-2mm",(Užs5!E88/1000)*Užs5!L88,0)+(IF(Užs5!I88="KLIEN-BESIUL-2mm",(Užs5!H88/1000)*Užs5!L88,0)+(IF(Užs5!J88="KLIEN-BESIUL-2mm",(Užs5!H88/1000)*Užs5!L88,0)))))</f>
        <v>0</v>
      </c>
      <c r="AL49" s="94">
        <f>SUM(IF(Užs5!F88="NE-PL-PVC-04mm",(Užs5!E88/1000)*Užs5!L88,0)+(IF(Užs5!G88="NE-PL-PVC-04mm",(Užs5!E88/1000)*Užs5!L88,0)+(IF(Užs5!I88="NE-PL-PVC-04mm",(Užs5!H88/1000)*Užs5!L88,0)+(IF(Užs5!J88="NE-PL-PVC-04mm",(Užs5!H88/1000)*Užs5!L88,0)))))</f>
        <v>0</v>
      </c>
      <c r="AM49" s="94">
        <f>SUM(IF(Užs5!F88="NE-PL-PVC-06mm",(Užs5!E88/1000)*Užs5!L88,0)+(IF(Užs5!G88="NE-PL-PVC-06mm",(Užs5!E88/1000)*Užs5!L88,0)+(IF(Užs5!I88="NE-PL-PVC-06mm",(Užs5!H88/1000)*Užs5!L88,0)+(IF(Užs5!J88="NE-PL-PVC-06mm",(Užs5!H88/1000)*Užs5!L88,0)))))</f>
        <v>0</v>
      </c>
      <c r="AN49" s="94">
        <f>SUM(IF(Užs5!F88="NE-PL-PVC-08mm",(Užs5!E88/1000)*Užs5!L88,0)+(IF(Užs5!G88="NE-PL-PVC-08mm",(Užs5!E88/1000)*Užs5!L88,0)+(IF(Užs5!I88="NE-PL-PVC-08mm",(Užs5!H88/1000)*Užs5!L88,0)+(IF(Užs5!J88="NE-PL-PVC-08mm",(Užs5!H88/1000)*Užs5!L88,0)))))</f>
        <v>0</v>
      </c>
      <c r="AO49" s="94">
        <f>SUM(IF(Užs5!F88="NE-PL-PVC-1mm",(Užs5!E88/1000)*Užs5!L88,0)+(IF(Užs5!G88="NE-PL-PVC-1mm",(Užs5!E88/1000)*Užs5!L88,0)+(IF(Užs5!I88="NE-PL-PVC-1mm",(Užs5!H88/1000)*Užs5!L88,0)+(IF(Užs5!J88="NE-PL-PVC-1mm",(Užs5!H88/1000)*Užs5!L88,0)))))</f>
        <v>0</v>
      </c>
      <c r="AP49" s="94">
        <f>SUM(IF(Užs5!F88="NE-PL-PVC-2mm",(Užs5!E88/1000)*Užs5!L88,0)+(IF(Užs5!G88="NE-PL-PVC-2mm",(Užs5!E88/1000)*Užs5!L88,0)+(IF(Užs5!I88="NE-PL-PVC-2mm",(Užs5!H88/1000)*Užs5!L88,0)+(IF(Užs5!J88="NE-PL-PVC-2mm",(Užs5!H88/1000)*Užs5!L88,0)))))</f>
        <v>0</v>
      </c>
      <c r="AQ49" s="94">
        <f>SUM(IF(Užs5!F88="NE-PL-PVC-42/2mm",(Užs5!E88/1000)*Užs5!L88,0)+(IF(Užs5!G88="NE-PL-PVC-42/2mm",(Užs5!E88/1000)*Užs5!L88,0)+(IF(Užs5!I88="NE-PL-PVC-42/2mm",(Užs5!H88/1000)*Užs5!L88,0)+(IF(Užs5!J88="NE-PL-PVC-42/2mm",(Užs5!H88/1000)*Užs5!L88,0)))))</f>
        <v>0</v>
      </c>
      <c r="AR49" s="79"/>
    </row>
    <row r="50" spans="1:44" ht="16.8">
      <c r="A50" s="79"/>
      <c r="B50" s="79"/>
      <c r="C50" s="95"/>
      <c r="D50" s="79"/>
      <c r="E50" s="79"/>
      <c r="F50" s="79"/>
      <c r="G50" s="79"/>
      <c r="H50" s="79"/>
      <c r="I50" s="79"/>
      <c r="J50" s="79"/>
      <c r="K50" s="87">
        <v>49</v>
      </c>
      <c r="L50" s="88">
        <f>Užs5!L89</f>
        <v>0</v>
      </c>
      <c r="M50" s="89">
        <f>(Užs5!E89/1000)*(Užs5!H89/1000)*Užs5!L89</f>
        <v>0</v>
      </c>
      <c r="N50" s="90">
        <f>SUM(IF(Užs5!F89="MEL",(Užs5!E89/1000)*Užs5!L89,0)+(IF(Užs5!G89="MEL",(Užs5!E89/1000)*Užs5!L89,0)+(IF(Užs5!I89="MEL",(Užs5!H89/1000)*Užs5!L89,0)+(IF(Užs5!J89="MEL",(Užs5!H89/1000)*Užs5!L89,0)))))</f>
        <v>0</v>
      </c>
      <c r="O50" s="91">
        <f>SUM(IF(Užs5!F89="MEL-BALTAS",(Užs5!E89/1000)*Užs5!L89,0)+(IF(Užs5!G89="MEL-BALTAS",(Užs5!E89/1000)*Užs5!L89,0)+(IF(Užs5!I89="MEL-BALTAS",(Užs5!H89/1000)*Užs5!L89,0)+(IF(Užs5!J89="MEL-BALTAS",(Užs5!H89/1000)*Užs5!L89,0)))))</f>
        <v>0</v>
      </c>
      <c r="P50" s="91">
        <f>SUM(IF(Užs5!F89="MEL-PILKAS",(Užs5!E89/1000)*Užs5!L89,0)+(IF(Užs5!G89="MEL-PILKAS",(Užs5!E89/1000)*Užs5!L89,0)+(IF(Užs5!I89="MEL-PILKAS",(Užs5!H89/1000)*Užs5!L89,0)+(IF(Užs5!J89="MEL-PILKAS",(Užs5!H89/1000)*Užs5!L89,0)))))</f>
        <v>0</v>
      </c>
      <c r="Q50" s="91">
        <f>SUM(IF(Užs5!F89="MEL-KLIENTO",(Užs5!E89/1000)*Užs5!L89,0)+(IF(Užs5!G89="MEL-KLIENTO",(Užs5!E89/1000)*Užs5!L89,0)+(IF(Užs5!I89="MEL-KLIENTO",(Užs5!H89/1000)*Užs5!L89,0)+(IF(Užs5!J89="MEL-KLIENTO",(Užs5!H89/1000)*Užs5!L89,0)))))</f>
        <v>0</v>
      </c>
      <c r="R50" s="91">
        <f>SUM(IF(Užs5!F89="MEL-NE-PL",(Užs5!E89/1000)*Užs5!L89,0)+(IF(Užs5!G89="MEL-NE-PL",(Užs5!E89/1000)*Užs5!L89,0)+(IF(Užs5!I89="MEL-NE-PL",(Užs5!H89/1000)*Užs5!L89,0)+(IF(Užs5!J89="MEL-NE-PL",(Užs5!H89/1000)*Užs5!L89,0)))))</f>
        <v>0</v>
      </c>
      <c r="S50" s="91">
        <f>SUM(IF(Užs5!F89="MEL-40mm",(Užs5!E89/1000)*Užs5!L89,0)+(IF(Užs5!G89="MEL-40mm",(Užs5!E89/1000)*Užs5!L89,0)+(IF(Užs5!I89="MEL-40mm",(Užs5!H89/1000)*Užs5!L89,0)+(IF(Užs5!J89="MEL-40mm",(Užs5!H89/1000)*Užs5!L89,0)))))</f>
        <v>0</v>
      </c>
      <c r="T50" s="92">
        <f>SUM(IF(Užs5!F89="PVC-04mm",(Užs5!E89/1000)*Užs5!L89,0)+(IF(Užs5!G89="PVC-04mm",(Užs5!E89/1000)*Užs5!L89,0)+(IF(Užs5!I89="PVC-04mm",(Užs5!H89/1000)*Užs5!L89,0)+(IF(Užs5!J89="PVC-04mm",(Užs5!H89/1000)*Užs5!L89,0)))))</f>
        <v>0</v>
      </c>
      <c r="U50" s="92">
        <f>SUM(IF(Užs5!F89="PVC-06mm",(Užs5!E89/1000)*Užs5!L89,0)+(IF(Užs5!G89="PVC-06mm",(Užs5!E89/1000)*Užs5!L89,0)+(IF(Užs5!I89="PVC-06mm",(Užs5!H89/1000)*Užs5!L89,0)+(IF(Užs5!J89="PVC-06mm",(Užs5!H89/1000)*Užs5!L89,0)))))</f>
        <v>0</v>
      </c>
      <c r="V50" s="92">
        <f>SUM(IF(Užs5!F89="PVC-08mm",(Užs5!E89/1000)*Užs5!L89,0)+(IF(Užs5!G89="PVC-08mm",(Užs5!E89/1000)*Užs5!L89,0)+(IF(Užs5!I89="PVC-08mm",(Užs5!H89/1000)*Užs5!L89,0)+(IF(Užs5!J89="PVC-08mm",(Užs5!H89/1000)*Užs5!L89,0)))))</f>
        <v>0</v>
      </c>
      <c r="W50" s="92">
        <f>SUM(IF(Užs5!F89="PVC-1mm",(Užs5!E89/1000)*Užs5!L89,0)+(IF(Užs5!G89="PVC-1mm",(Užs5!E89/1000)*Užs5!L89,0)+(IF(Užs5!I89="PVC-1mm",(Užs5!H89/1000)*Užs5!L89,0)+(IF(Užs5!J89="PVC-1mm",(Užs5!H89/1000)*Užs5!L89,0)))))</f>
        <v>0</v>
      </c>
      <c r="X50" s="92">
        <f>SUM(IF(Užs5!F89="PVC-2mm",(Užs5!E89/1000)*Užs5!L89,0)+(IF(Užs5!G89="PVC-2mm",(Užs5!E89/1000)*Užs5!L89,0)+(IF(Užs5!I89="PVC-2mm",(Užs5!H89/1000)*Užs5!L89,0)+(IF(Užs5!J89="PVC-2mm",(Užs5!H89/1000)*Užs5!L89,0)))))</f>
        <v>0</v>
      </c>
      <c r="Y50" s="92">
        <f>SUM(IF(Užs5!F89="PVC-42/2mm",(Užs5!E89/1000)*Užs5!L89,0)+(IF(Užs5!G89="PVC-42/2mm",(Užs5!E89/1000)*Užs5!L89,0)+(IF(Užs5!I89="PVC-42/2mm",(Užs5!H89/1000)*Užs5!L89,0)+(IF(Užs5!J89="PVC-42/2mm",(Užs5!H89/1000)*Užs5!L89,0)))))</f>
        <v>0</v>
      </c>
      <c r="Z50" s="313">
        <f>SUM(IF(Užs5!F89="BESIULIS-08mm",(Užs5!E89/1000)*Užs5!L89,0)+(IF(Užs5!G89="BESIULIS-08mm",(Užs5!E89/1000)*Užs5!L89,0)+(IF(Užs5!I89="BESIULIS-08mm",(Užs5!H89/1000)*Užs5!L89,0)+(IF(Užs5!J89="BESIULIS-08mm",(Užs5!H89/1000)*Užs5!L89,0)))))</f>
        <v>0</v>
      </c>
      <c r="AA50" s="313">
        <f>SUM(IF(Užs5!F89="BESIULIS-1mm",(Užs5!E89/1000)*Užs5!L89,0)+(IF(Užs5!G89="BESIULIS-1mm",(Užs5!E89/1000)*Užs5!L89,0)+(IF(Užs5!I89="BESIULIS-1mm",(Užs5!H89/1000)*Užs5!L89,0)+(IF(Užs5!J89="BESIULIS-1mm",(Užs5!H89/1000)*Užs5!L89,0)))))</f>
        <v>0</v>
      </c>
      <c r="AB50" s="313">
        <f>SUM(IF(Užs5!F89="BESIULIS-2mm",(Užs5!E89/1000)*Užs5!L89,0)+(IF(Užs5!G89="BESIULIS-2mm",(Užs5!E89/1000)*Užs5!L89,0)+(IF(Užs5!I89="BESIULIS-2mm",(Užs5!H89/1000)*Užs5!L89,0)+(IF(Užs5!J89="BESIULIS-2mm",(Užs5!H89/1000)*Užs5!L89,0)))))</f>
        <v>0</v>
      </c>
      <c r="AC50" s="93">
        <f>SUM(IF(Užs5!F89="KLIEN-PVC-04mm",(Užs5!E89/1000)*Užs5!L89,0)+(IF(Užs5!G89="KLIEN-PVC-04mm",(Užs5!E89/1000)*Užs5!L89,0)+(IF(Užs5!I89="KLIEN-PVC-04mm",(Užs5!H89/1000)*Užs5!L89,0)+(IF(Užs5!J89="KLIEN-PVC-04mm",(Užs5!H89/1000)*Užs5!L89,0)))))</f>
        <v>0</v>
      </c>
      <c r="AD50" s="93">
        <f>SUM(IF(Užs5!F89="KLIEN-PVC-06mm",(Užs5!E89/1000)*Užs5!L89,0)+(IF(Užs5!G89="KLIEN-PVC-06mm",(Užs5!E89/1000)*Užs5!L89,0)+(IF(Užs5!I89="KLIEN-PVC-06mm",(Užs5!H89/1000)*Užs5!L89,0)+(IF(Užs5!J89="KLIEN-PVC-06mm",(Užs5!H89/1000)*Užs5!L89,0)))))</f>
        <v>0</v>
      </c>
      <c r="AE50" s="93">
        <f>SUM(IF(Užs5!F89="KLIEN-PVC-08mm",(Užs5!E89/1000)*Užs5!L89,0)+(IF(Užs5!G89="KLIEN-PVC-08mm",(Užs5!E89/1000)*Užs5!L89,0)+(IF(Užs5!I89="KLIEN-PVC-08mm",(Užs5!H89/1000)*Užs5!L89,0)+(IF(Užs5!J89="KLIEN-PVC-08mm",(Užs5!H89/1000)*Užs5!L89,0)))))</f>
        <v>0</v>
      </c>
      <c r="AF50" s="93">
        <f>SUM(IF(Užs5!F89="KLIEN-PVC-1mm",(Užs5!E89/1000)*Užs5!L89,0)+(IF(Užs5!G89="KLIEN-PVC-1mm",(Užs5!E89/1000)*Užs5!L89,0)+(IF(Užs5!I89="KLIEN-PVC-1mm",(Užs5!H89/1000)*Užs5!L89,0)+(IF(Užs5!J89="KLIEN-PVC-1mm",(Užs5!H89/1000)*Užs5!L89,0)))))</f>
        <v>0</v>
      </c>
      <c r="AG50" s="93">
        <f>SUM(IF(Užs5!F89="KLIEN-PVC-2mm",(Užs5!E89/1000)*Užs5!L89,0)+(IF(Užs5!G89="KLIEN-PVC-2mm",(Užs5!E89/1000)*Užs5!L89,0)+(IF(Užs5!I89="KLIEN-PVC-2mm",(Užs5!H89/1000)*Užs5!L89,0)+(IF(Užs5!J89="KLIEN-PVC-2mm",(Užs5!H89/1000)*Užs5!L89,0)))))</f>
        <v>0</v>
      </c>
      <c r="AH50" s="93">
        <f>SUM(IF(Užs5!F89="KLIEN-PVC-42/2mm",(Užs5!E89/1000)*Užs5!L89,0)+(IF(Užs5!G89="KLIEN-PVC-42/2mm",(Užs5!E89/1000)*Užs5!L89,0)+(IF(Užs5!I89="KLIEN-PVC-42/2mm",(Užs5!H89/1000)*Užs5!L89,0)+(IF(Užs5!J89="KLIEN-PVC-42/2mm",(Užs5!H89/1000)*Užs5!L89,0)))))</f>
        <v>0</v>
      </c>
      <c r="AI50" s="315">
        <f>SUM(IF(Užs5!F89="KLIEN-BESIUL-08mm",(Užs5!E89/1000)*Užs5!L89,0)+(IF(Užs5!G89="KLIEN-BESIUL-08mm",(Užs5!E89/1000)*Užs5!L89,0)+(IF(Užs5!I89="KLIEN-BESIUL-08mm",(Užs5!H89/1000)*Užs5!L89,0)+(IF(Užs5!J89="KLIEN-BESIUL-08mm",(Užs5!H89/1000)*Užs5!L89,0)))))</f>
        <v>0</v>
      </c>
      <c r="AJ50" s="315">
        <f>SUM(IF(Užs5!F89="KLIEN-BESIUL-1mm",(Užs5!E89/1000)*Užs5!L89,0)+(IF(Užs5!G89="KLIEN-BESIUL-1mm",(Užs5!E89/1000)*Užs5!L89,0)+(IF(Užs5!I89="KLIEN-BESIUL-1mm",(Užs5!H89/1000)*Užs5!L89,0)+(IF(Užs5!J89="KLIEN-BESIUL-1mm",(Užs5!H89/1000)*Užs5!L89,0)))))</f>
        <v>0</v>
      </c>
      <c r="AK50" s="315">
        <f>SUM(IF(Užs5!F89="KLIEN-BESIUL-2mm",(Užs5!E89/1000)*Užs5!L89,0)+(IF(Užs5!G89="KLIEN-BESIUL-2mm",(Užs5!E89/1000)*Užs5!L89,0)+(IF(Užs5!I89="KLIEN-BESIUL-2mm",(Užs5!H89/1000)*Užs5!L89,0)+(IF(Užs5!J89="KLIEN-BESIUL-2mm",(Užs5!H89/1000)*Užs5!L89,0)))))</f>
        <v>0</v>
      </c>
      <c r="AL50" s="94">
        <f>SUM(IF(Užs5!F89="NE-PL-PVC-04mm",(Užs5!E89/1000)*Užs5!L89,0)+(IF(Užs5!G89="NE-PL-PVC-04mm",(Užs5!E89/1000)*Užs5!L89,0)+(IF(Užs5!I89="NE-PL-PVC-04mm",(Užs5!H89/1000)*Užs5!L89,0)+(IF(Užs5!J89="NE-PL-PVC-04mm",(Užs5!H89/1000)*Užs5!L89,0)))))</f>
        <v>0</v>
      </c>
      <c r="AM50" s="94">
        <f>SUM(IF(Užs5!F89="NE-PL-PVC-06mm",(Užs5!E89/1000)*Užs5!L89,0)+(IF(Užs5!G89="NE-PL-PVC-06mm",(Užs5!E89/1000)*Užs5!L89,0)+(IF(Užs5!I89="NE-PL-PVC-06mm",(Užs5!H89/1000)*Užs5!L89,0)+(IF(Užs5!J89="NE-PL-PVC-06mm",(Užs5!H89/1000)*Užs5!L89,0)))))</f>
        <v>0</v>
      </c>
      <c r="AN50" s="94">
        <f>SUM(IF(Užs5!F89="NE-PL-PVC-08mm",(Užs5!E89/1000)*Užs5!L89,0)+(IF(Užs5!G89="NE-PL-PVC-08mm",(Užs5!E89/1000)*Užs5!L89,0)+(IF(Užs5!I89="NE-PL-PVC-08mm",(Užs5!H89/1000)*Užs5!L89,0)+(IF(Užs5!J89="NE-PL-PVC-08mm",(Užs5!H89/1000)*Užs5!L89,0)))))</f>
        <v>0</v>
      </c>
      <c r="AO50" s="94">
        <f>SUM(IF(Užs5!F89="NE-PL-PVC-1mm",(Užs5!E89/1000)*Užs5!L89,0)+(IF(Užs5!G89="NE-PL-PVC-1mm",(Užs5!E89/1000)*Užs5!L89,0)+(IF(Užs5!I89="NE-PL-PVC-1mm",(Užs5!H89/1000)*Užs5!L89,0)+(IF(Užs5!J89="NE-PL-PVC-1mm",(Užs5!H89/1000)*Užs5!L89,0)))))</f>
        <v>0</v>
      </c>
      <c r="AP50" s="94">
        <f>SUM(IF(Užs5!F89="NE-PL-PVC-2mm",(Užs5!E89/1000)*Užs5!L89,0)+(IF(Užs5!G89="NE-PL-PVC-2mm",(Užs5!E89/1000)*Užs5!L89,0)+(IF(Užs5!I89="NE-PL-PVC-2mm",(Užs5!H89/1000)*Užs5!L89,0)+(IF(Užs5!J89="NE-PL-PVC-2mm",(Užs5!H89/1000)*Užs5!L89,0)))))</f>
        <v>0</v>
      </c>
      <c r="AQ50" s="94">
        <f>SUM(IF(Užs5!F89="NE-PL-PVC-42/2mm",(Užs5!E89/1000)*Užs5!L89,0)+(IF(Užs5!G89="NE-PL-PVC-42/2mm",(Užs5!E89/1000)*Užs5!L89,0)+(IF(Užs5!I89="NE-PL-PVC-42/2mm",(Užs5!H89/1000)*Užs5!L89,0)+(IF(Užs5!J89="NE-PL-PVC-42/2mm",(Užs5!H89/1000)*Užs5!L89,0)))))</f>
        <v>0</v>
      </c>
      <c r="AR50" s="79"/>
    </row>
    <row r="51" spans="1:44" ht="16.8">
      <c r="A51" s="79"/>
      <c r="B51" s="79"/>
      <c r="C51" s="95"/>
      <c r="D51" s="79"/>
      <c r="E51" s="79"/>
      <c r="F51" s="79"/>
      <c r="G51" s="79"/>
      <c r="H51" s="79"/>
      <c r="I51" s="79"/>
      <c r="J51" s="79"/>
      <c r="K51" s="87">
        <v>50</v>
      </c>
      <c r="L51" s="88">
        <f>Užs5!L90</f>
        <v>0</v>
      </c>
      <c r="M51" s="89">
        <f>(Užs5!E90/1000)*(Užs5!H90/1000)*Užs5!L90</f>
        <v>0</v>
      </c>
      <c r="N51" s="90">
        <f>SUM(IF(Užs5!F90="MEL",(Užs5!E90/1000)*Užs5!L90,0)+(IF(Užs5!G90="MEL",(Užs5!E90/1000)*Užs5!L90,0)+(IF(Užs5!I90="MEL",(Užs5!H90/1000)*Užs5!L90,0)+(IF(Užs5!J90="MEL",(Užs5!H90/1000)*Užs5!L90,0)))))</f>
        <v>0</v>
      </c>
      <c r="O51" s="91">
        <f>SUM(IF(Užs5!F90="MEL-BALTAS",(Užs5!E90/1000)*Užs5!L90,0)+(IF(Užs5!G90="MEL-BALTAS",(Užs5!E90/1000)*Užs5!L90,0)+(IF(Užs5!I90="MEL-BALTAS",(Užs5!H90/1000)*Užs5!L90,0)+(IF(Užs5!J90="MEL-BALTAS",(Užs5!H90/1000)*Užs5!L90,0)))))</f>
        <v>0</v>
      </c>
      <c r="P51" s="91">
        <f>SUM(IF(Užs5!F90="MEL-PILKAS",(Užs5!E90/1000)*Užs5!L90,0)+(IF(Užs5!G90="MEL-PILKAS",(Užs5!E90/1000)*Užs5!L90,0)+(IF(Užs5!I90="MEL-PILKAS",(Užs5!H90/1000)*Užs5!L90,0)+(IF(Užs5!J90="MEL-PILKAS",(Užs5!H90/1000)*Užs5!L90,0)))))</f>
        <v>0</v>
      </c>
      <c r="Q51" s="91">
        <f>SUM(IF(Užs5!F90="MEL-KLIENTO",(Užs5!E90/1000)*Užs5!L90,0)+(IF(Užs5!G90="MEL-KLIENTO",(Užs5!E90/1000)*Užs5!L90,0)+(IF(Užs5!I90="MEL-KLIENTO",(Užs5!H90/1000)*Užs5!L90,0)+(IF(Užs5!J90="MEL-KLIENTO",(Užs5!H90/1000)*Užs5!L90,0)))))</f>
        <v>0</v>
      </c>
      <c r="R51" s="91">
        <f>SUM(IF(Užs5!F90="MEL-NE-PL",(Užs5!E90/1000)*Užs5!L90,0)+(IF(Užs5!G90="MEL-NE-PL",(Užs5!E90/1000)*Užs5!L90,0)+(IF(Užs5!I90="MEL-NE-PL",(Užs5!H90/1000)*Užs5!L90,0)+(IF(Užs5!J90="MEL-NE-PL",(Užs5!H90/1000)*Užs5!L90,0)))))</f>
        <v>0</v>
      </c>
      <c r="S51" s="91">
        <f>SUM(IF(Užs5!F90="MEL-40mm",(Užs5!E90/1000)*Užs5!L90,0)+(IF(Užs5!G90="MEL-40mm",(Užs5!E90/1000)*Užs5!L90,0)+(IF(Užs5!I90="MEL-40mm",(Užs5!H90/1000)*Užs5!L90,0)+(IF(Užs5!J90="MEL-40mm",(Užs5!H90/1000)*Užs5!L90,0)))))</f>
        <v>0</v>
      </c>
      <c r="T51" s="92">
        <f>SUM(IF(Užs5!F90="PVC-04mm",(Užs5!E90/1000)*Užs5!L90,0)+(IF(Užs5!G90="PVC-04mm",(Užs5!E90/1000)*Užs5!L90,0)+(IF(Užs5!I90="PVC-04mm",(Užs5!H90/1000)*Užs5!L90,0)+(IF(Užs5!J90="PVC-04mm",(Užs5!H90/1000)*Užs5!L90,0)))))</f>
        <v>0</v>
      </c>
      <c r="U51" s="92">
        <f>SUM(IF(Užs5!F90="PVC-06mm",(Užs5!E90/1000)*Užs5!L90,0)+(IF(Užs5!G90="PVC-06mm",(Užs5!E90/1000)*Užs5!L90,0)+(IF(Užs5!I90="PVC-06mm",(Užs5!H90/1000)*Užs5!L90,0)+(IF(Užs5!J90="PVC-06mm",(Užs5!H90/1000)*Užs5!L90,0)))))</f>
        <v>0</v>
      </c>
      <c r="V51" s="92">
        <f>SUM(IF(Užs5!F90="PVC-08mm",(Užs5!E90/1000)*Užs5!L90,0)+(IF(Užs5!G90="PVC-08mm",(Užs5!E90/1000)*Užs5!L90,0)+(IF(Užs5!I90="PVC-08mm",(Užs5!H90/1000)*Užs5!L90,0)+(IF(Užs5!J90="PVC-08mm",(Užs5!H90/1000)*Užs5!L90,0)))))</f>
        <v>0</v>
      </c>
      <c r="W51" s="92">
        <f>SUM(IF(Užs5!F90="PVC-1mm",(Užs5!E90/1000)*Užs5!L90,0)+(IF(Užs5!G90="PVC-1mm",(Užs5!E90/1000)*Užs5!L90,0)+(IF(Užs5!I90="PVC-1mm",(Užs5!H90/1000)*Užs5!L90,0)+(IF(Užs5!J90="PVC-1mm",(Užs5!H90/1000)*Užs5!L90,0)))))</f>
        <v>0</v>
      </c>
      <c r="X51" s="92">
        <f>SUM(IF(Užs5!F90="PVC-2mm",(Užs5!E90/1000)*Užs5!L90,0)+(IF(Užs5!G90="PVC-2mm",(Užs5!E90/1000)*Užs5!L90,0)+(IF(Užs5!I90="PVC-2mm",(Užs5!H90/1000)*Užs5!L90,0)+(IF(Užs5!J90="PVC-2mm",(Užs5!H90/1000)*Užs5!L90,0)))))</f>
        <v>0</v>
      </c>
      <c r="Y51" s="92">
        <f>SUM(IF(Užs5!F90="PVC-42/2mm",(Užs5!E90/1000)*Užs5!L90,0)+(IF(Užs5!G90="PVC-42/2mm",(Užs5!E90/1000)*Užs5!L90,0)+(IF(Užs5!I90="PVC-42/2mm",(Užs5!H90/1000)*Užs5!L90,0)+(IF(Užs5!J90="PVC-42/2mm",(Užs5!H90/1000)*Užs5!L90,0)))))</f>
        <v>0</v>
      </c>
      <c r="Z51" s="313">
        <f>SUM(IF(Užs5!F90="BESIULIS-08mm",(Užs5!E90/1000)*Užs5!L90,0)+(IF(Užs5!G90="BESIULIS-08mm",(Užs5!E90/1000)*Užs5!L90,0)+(IF(Užs5!I90="BESIULIS-08mm",(Užs5!H90/1000)*Užs5!L90,0)+(IF(Užs5!J90="BESIULIS-08mm",(Užs5!H90/1000)*Užs5!L90,0)))))</f>
        <v>0</v>
      </c>
      <c r="AA51" s="313">
        <f>SUM(IF(Užs5!F90="BESIULIS-1mm",(Užs5!E90/1000)*Užs5!L90,0)+(IF(Užs5!G90="BESIULIS-1mm",(Užs5!E90/1000)*Užs5!L90,0)+(IF(Užs5!I90="BESIULIS-1mm",(Užs5!H90/1000)*Užs5!L90,0)+(IF(Užs5!J90="BESIULIS-1mm",(Užs5!H90/1000)*Užs5!L90,0)))))</f>
        <v>0</v>
      </c>
      <c r="AB51" s="313">
        <f>SUM(IF(Užs5!F90="BESIULIS-2mm",(Užs5!E90/1000)*Užs5!L90,0)+(IF(Užs5!G90="BESIULIS-2mm",(Užs5!E90/1000)*Užs5!L90,0)+(IF(Užs5!I90="BESIULIS-2mm",(Užs5!H90/1000)*Užs5!L90,0)+(IF(Užs5!J90="BESIULIS-2mm",(Užs5!H90/1000)*Užs5!L90,0)))))</f>
        <v>0</v>
      </c>
      <c r="AC51" s="93">
        <f>SUM(IF(Užs5!F90="KLIEN-PVC-04mm",(Užs5!E90/1000)*Užs5!L90,0)+(IF(Užs5!G90="KLIEN-PVC-04mm",(Užs5!E90/1000)*Užs5!L90,0)+(IF(Užs5!I90="KLIEN-PVC-04mm",(Užs5!H90/1000)*Užs5!L90,0)+(IF(Užs5!J90="KLIEN-PVC-04mm",(Užs5!H90/1000)*Užs5!L90,0)))))</f>
        <v>0</v>
      </c>
      <c r="AD51" s="93">
        <f>SUM(IF(Užs5!F90="KLIEN-PVC-06mm",(Užs5!E90/1000)*Užs5!L90,0)+(IF(Užs5!G90="KLIEN-PVC-06mm",(Užs5!E90/1000)*Užs5!L90,0)+(IF(Užs5!I90="KLIEN-PVC-06mm",(Užs5!H90/1000)*Užs5!L90,0)+(IF(Užs5!J90="KLIEN-PVC-06mm",(Užs5!H90/1000)*Užs5!L90,0)))))</f>
        <v>0</v>
      </c>
      <c r="AE51" s="93">
        <f>SUM(IF(Užs5!F90="KLIEN-PVC-08mm",(Užs5!E90/1000)*Užs5!L90,0)+(IF(Užs5!G90="KLIEN-PVC-08mm",(Užs5!E90/1000)*Užs5!L90,0)+(IF(Užs5!I90="KLIEN-PVC-08mm",(Užs5!H90/1000)*Užs5!L90,0)+(IF(Užs5!J90="KLIEN-PVC-08mm",(Užs5!H90/1000)*Užs5!L90,0)))))</f>
        <v>0</v>
      </c>
      <c r="AF51" s="93">
        <f>SUM(IF(Užs5!F90="KLIEN-PVC-1mm",(Užs5!E90/1000)*Užs5!L90,0)+(IF(Užs5!G90="KLIEN-PVC-1mm",(Užs5!E90/1000)*Užs5!L90,0)+(IF(Užs5!I90="KLIEN-PVC-1mm",(Užs5!H90/1000)*Užs5!L90,0)+(IF(Užs5!J90="KLIEN-PVC-1mm",(Užs5!H90/1000)*Užs5!L90,0)))))</f>
        <v>0</v>
      </c>
      <c r="AG51" s="93">
        <f>SUM(IF(Užs5!F90="KLIEN-PVC-2mm",(Užs5!E90/1000)*Užs5!L90,0)+(IF(Užs5!G90="KLIEN-PVC-2mm",(Užs5!E90/1000)*Užs5!L90,0)+(IF(Užs5!I90="KLIEN-PVC-2mm",(Užs5!H90/1000)*Užs5!L90,0)+(IF(Užs5!J90="KLIEN-PVC-2mm",(Užs5!H90/1000)*Užs5!L90,0)))))</f>
        <v>0</v>
      </c>
      <c r="AH51" s="93">
        <f>SUM(IF(Užs5!F90="KLIEN-PVC-42/2mm",(Užs5!E90/1000)*Užs5!L90,0)+(IF(Užs5!G90="KLIEN-PVC-42/2mm",(Užs5!E90/1000)*Užs5!L90,0)+(IF(Užs5!I90="KLIEN-PVC-42/2mm",(Užs5!H90/1000)*Užs5!L90,0)+(IF(Užs5!J90="KLIEN-PVC-42/2mm",(Užs5!H90/1000)*Užs5!L90,0)))))</f>
        <v>0</v>
      </c>
      <c r="AI51" s="315">
        <f>SUM(IF(Užs5!F90="KLIEN-BESIUL-08mm",(Užs5!E90/1000)*Užs5!L90,0)+(IF(Užs5!G90="KLIEN-BESIUL-08mm",(Užs5!E90/1000)*Užs5!L90,0)+(IF(Užs5!I90="KLIEN-BESIUL-08mm",(Užs5!H90/1000)*Užs5!L90,0)+(IF(Užs5!J90="KLIEN-BESIUL-08mm",(Užs5!H90/1000)*Užs5!L90,0)))))</f>
        <v>0</v>
      </c>
      <c r="AJ51" s="315">
        <f>SUM(IF(Užs5!F90="KLIEN-BESIUL-1mm",(Užs5!E90/1000)*Užs5!L90,0)+(IF(Užs5!G90="KLIEN-BESIUL-1mm",(Užs5!E90/1000)*Užs5!L90,0)+(IF(Užs5!I90="KLIEN-BESIUL-1mm",(Užs5!H90/1000)*Užs5!L90,0)+(IF(Užs5!J90="KLIEN-BESIUL-1mm",(Užs5!H90/1000)*Užs5!L90,0)))))</f>
        <v>0</v>
      </c>
      <c r="AK51" s="315">
        <f>SUM(IF(Užs5!F90="KLIEN-BESIUL-2mm",(Užs5!E90/1000)*Užs5!L90,0)+(IF(Užs5!G90="KLIEN-BESIUL-2mm",(Užs5!E90/1000)*Užs5!L90,0)+(IF(Užs5!I90="KLIEN-BESIUL-2mm",(Užs5!H90/1000)*Užs5!L90,0)+(IF(Užs5!J90="KLIEN-BESIUL-2mm",(Užs5!H90/1000)*Užs5!L90,0)))))</f>
        <v>0</v>
      </c>
      <c r="AL51" s="94">
        <f>SUM(IF(Užs5!F90="NE-PL-PVC-04mm",(Užs5!E90/1000)*Užs5!L90,0)+(IF(Užs5!G90="NE-PL-PVC-04mm",(Užs5!E90/1000)*Užs5!L90,0)+(IF(Užs5!I90="NE-PL-PVC-04mm",(Užs5!H90/1000)*Užs5!L90,0)+(IF(Užs5!J90="NE-PL-PVC-04mm",(Užs5!H90/1000)*Užs5!L90,0)))))</f>
        <v>0</v>
      </c>
      <c r="AM51" s="94">
        <f>SUM(IF(Užs5!F90="NE-PL-PVC-06mm",(Užs5!E90/1000)*Užs5!L90,0)+(IF(Užs5!G90="NE-PL-PVC-06mm",(Užs5!E90/1000)*Užs5!L90,0)+(IF(Užs5!I90="NE-PL-PVC-06mm",(Užs5!H90/1000)*Užs5!L90,0)+(IF(Užs5!J90="NE-PL-PVC-06mm",(Užs5!H90/1000)*Užs5!L90,0)))))</f>
        <v>0</v>
      </c>
      <c r="AN51" s="94">
        <f>SUM(IF(Užs5!F90="NE-PL-PVC-08mm",(Užs5!E90/1000)*Užs5!L90,0)+(IF(Užs5!G90="NE-PL-PVC-08mm",(Užs5!E90/1000)*Užs5!L90,0)+(IF(Užs5!I90="NE-PL-PVC-08mm",(Užs5!H90/1000)*Užs5!L90,0)+(IF(Užs5!J90="NE-PL-PVC-08mm",(Užs5!H90/1000)*Užs5!L90,0)))))</f>
        <v>0</v>
      </c>
      <c r="AO51" s="94">
        <f>SUM(IF(Užs5!F90="NE-PL-PVC-1mm",(Užs5!E90/1000)*Užs5!L90,0)+(IF(Užs5!G90="NE-PL-PVC-1mm",(Užs5!E90/1000)*Užs5!L90,0)+(IF(Užs5!I90="NE-PL-PVC-1mm",(Užs5!H90/1000)*Užs5!L90,0)+(IF(Užs5!J90="NE-PL-PVC-1mm",(Užs5!H90/1000)*Užs5!L90,0)))))</f>
        <v>0</v>
      </c>
      <c r="AP51" s="94">
        <f>SUM(IF(Užs5!F90="NE-PL-PVC-2mm",(Užs5!E90/1000)*Užs5!L90,0)+(IF(Užs5!G90="NE-PL-PVC-2mm",(Užs5!E90/1000)*Užs5!L90,0)+(IF(Užs5!I90="NE-PL-PVC-2mm",(Užs5!H90/1000)*Užs5!L90,0)+(IF(Užs5!J90="NE-PL-PVC-2mm",(Užs5!H90/1000)*Užs5!L90,0)))))</f>
        <v>0</v>
      </c>
      <c r="AQ51" s="94">
        <f>SUM(IF(Užs5!F90="NE-PL-PVC-42/2mm",(Užs5!E90/1000)*Užs5!L90,0)+(IF(Užs5!G90="NE-PL-PVC-42/2mm",(Užs5!E90/1000)*Užs5!L90,0)+(IF(Užs5!I90="NE-PL-PVC-42/2mm",(Užs5!H90/1000)*Užs5!L90,0)+(IF(Užs5!J90="NE-PL-PVC-42/2mm",(Užs5!H90/1000)*Užs5!L90,0)))))</f>
        <v>0</v>
      </c>
      <c r="AR51" s="79"/>
    </row>
    <row r="52" spans="1:44" ht="16.8">
      <c r="A52" s="79"/>
      <c r="B52" s="79"/>
      <c r="C52" s="95"/>
      <c r="D52" s="79"/>
      <c r="E52" s="79"/>
      <c r="F52" s="79"/>
      <c r="G52" s="79"/>
      <c r="H52" s="79"/>
      <c r="I52" s="79"/>
      <c r="J52" s="79"/>
      <c r="K52" s="87">
        <v>51</v>
      </c>
      <c r="L52" s="88">
        <f>Užs5!L91</f>
        <v>0</v>
      </c>
      <c r="M52" s="89">
        <f>(Užs5!E91/1000)*(Užs5!H91/1000)*Užs5!L91</f>
        <v>0</v>
      </c>
      <c r="N52" s="90">
        <f>SUM(IF(Užs5!F91="MEL",(Užs5!E91/1000)*Užs5!L91,0)+(IF(Užs5!G91="MEL",(Užs5!E91/1000)*Užs5!L91,0)+(IF(Užs5!I91="MEL",(Užs5!H91/1000)*Užs5!L91,0)+(IF(Užs5!J91="MEL",(Užs5!H91/1000)*Užs5!L91,0)))))</f>
        <v>0</v>
      </c>
      <c r="O52" s="91">
        <f>SUM(IF(Užs5!F91="MEL-BALTAS",(Užs5!E91/1000)*Užs5!L91,0)+(IF(Užs5!G91="MEL-BALTAS",(Užs5!E91/1000)*Užs5!L91,0)+(IF(Užs5!I91="MEL-BALTAS",(Užs5!H91/1000)*Užs5!L91,0)+(IF(Užs5!J91="MEL-BALTAS",(Užs5!H91/1000)*Užs5!L91,0)))))</f>
        <v>0</v>
      </c>
      <c r="P52" s="91">
        <f>SUM(IF(Užs5!F91="MEL-PILKAS",(Užs5!E91/1000)*Užs5!L91,0)+(IF(Užs5!G91="MEL-PILKAS",(Užs5!E91/1000)*Užs5!L91,0)+(IF(Užs5!I91="MEL-PILKAS",(Užs5!H91/1000)*Užs5!L91,0)+(IF(Užs5!J91="MEL-PILKAS",(Užs5!H91/1000)*Užs5!L91,0)))))</f>
        <v>0</v>
      </c>
      <c r="Q52" s="91">
        <f>SUM(IF(Užs5!F91="MEL-KLIENTO",(Užs5!E91/1000)*Užs5!L91,0)+(IF(Užs5!G91="MEL-KLIENTO",(Užs5!E91/1000)*Užs5!L91,0)+(IF(Užs5!I91="MEL-KLIENTO",(Užs5!H91/1000)*Užs5!L91,0)+(IF(Užs5!J91="MEL-KLIENTO",(Užs5!H91/1000)*Užs5!L91,0)))))</f>
        <v>0</v>
      </c>
      <c r="R52" s="91">
        <f>SUM(IF(Užs5!F91="MEL-NE-PL",(Užs5!E91/1000)*Užs5!L91,0)+(IF(Užs5!G91="MEL-NE-PL",(Užs5!E91/1000)*Užs5!L91,0)+(IF(Užs5!I91="MEL-NE-PL",(Užs5!H91/1000)*Užs5!L91,0)+(IF(Užs5!J91="MEL-NE-PL",(Užs5!H91/1000)*Užs5!L91,0)))))</f>
        <v>0</v>
      </c>
      <c r="S52" s="91">
        <f>SUM(IF(Užs5!F91="MEL-40mm",(Užs5!E91/1000)*Užs5!L91,0)+(IF(Užs5!G91="MEL-40mm",(Užs5!E91/1000)*Užs5!L91,0)+(IF(Užs5!I91="MEL-40mm",(Užs5!H91/1000)*Užs5!L91,0)+(IF(Užs5!J91="MEL-40mm",(Užs5!H91/1000)*Užs5!L91,0)))))</f>
        <v>0</v>
      </c>
      <c r="T52" s="92">
        <f>SUM(IF(Užs5!F91="PVC-04mm",(Užs5!E91/1000)*Užs5!L91,0)+(IF(Užs5!G91="PVC-04mm",(Užs5!E91/1000)*Užs5!L91,0)+(IF(Užs5!I91="PVC-04mm",(Užs5!H91/1000)*Užs5!L91,0)+(IF(Užs5!J91="PVC-04mm",(Užs5!H91/1000)*Užs5!L91,0)))))</f>
        <v>0</v>
      </c>
      <c r="U52" s="92">
        <f>SUM(IF(Užs5!F91="PVC-06mm",(Užs5!E91/1000)*Užs5!L91,0)+(IF(Užs5!G91="PVC-06mm",(Užs5!E91/1000)*Užs5!L91,0)+(IF(Užs5!I91="PVC-06mm",(Užs5!H91/1000)*Užs5!L91,0)+(IF(Užs5!J91="PVC-06mm",(Užs5!H91/1000)*Užs5!L91,0)))))</f>
        <v>0</v>
      </c>
      <c r="V52" s="92">
        <f>SUM(IF(Užs5!F91="PVC-08mm",(Užs5!E91/1000)*Užs5!L91,0)+(IF(Užs5!G91="PVC-08mm",(Užs5!E91/1000)*Užs5!L91,0)+(IF(Užs5!I91="PVC-08mm",(Užs5!H91/1000)*Užs5!L91,0)+(IF(Užs5!J91="PVC-08mm",(Užs5!H91/1000)*Užs5!L91,0)))))</f>
        <v>0</v>
      </c>
      <c r="W52" s="92">
        <f>SUM(IF(Užs5!F91="PVC-1mm",(Užs5!E91/1000)*Užs5!L91,0)+(IF(Užs5!G91="PVC-1mm",(Užs5!E91/1000)*Užs5!L91,0)+(IF(Užs5!I91="PVC-1mm",(Užs5!H91/1000)*Užs5!L91,0)+(IF(Užs5!J91="PVC-1mm",(Užs5!H91/1000)*Užs5!L91,0)))))</f>
        <v>0</v>
      </c>
      <c r="X52" s="92">
        <f>SUM(IF(Užs5!F91="PVC-2mm",(Užs5!E91/1000)*Užs5!L91,0)+(IF(Užs5!G91="PVC-2mm",(Užs5!E91/1000)*Užs5!L91,0)+(IF(Užs5!I91="PVC-2mm",(Užs5!H91/1000)*Užs5!L91,0)+(IF(Užs5!J91="PVC-2mm",(Užs5!H91/1000)*Užs5!L91,0)))))</f>
        <v>0</v>
      </c>
      <c r="Y52" s="92">
        <f>SUM(IF(Užs5!F91="PVC-42/2mm",(Užs5!E91/1000)*Užs5!L91,0)+(IF(Užs5!G91="PVC-42/2mm",(Užs5!E91/1000)*Užs5!L91,0)+(IF(Užs5!I91="PVC-42/2mm",(Užs5!H91/1000)*Užs5!L91,0)+(IF(Užs5!J91="PVC-42/2mm",(Užs5!H91/1000)*Užs5!L91,0)))))</f>
        <v>0</v>
      </c>
      <c r="Z52" s="313">
        <f>SUM(IF(Užs5!F91="BESIULIS-08mm",(Užs5!E91/1000)*Užs5!L91,0)+(IF(Užs5!G91="BESIULIS-08mm",(Užs5!E91/1000)*Užs5!L91,0)+(IF(Užs5!I91="BESIULIS-08mm",(Užs5!H91/1000)*Užs5!L91,0)+(IF(Užs5!J91="BESIULIS-08mm",(Užs5!H91/1000)*Užs5!L91,0)))))</f>
        <v>0</v>
      </c>
      <c r="AA52" s="313">
        <f>SUM(IF(Užs5!F91="BESIULIS-1mm",(Užs5!E91/1000)*Užs5!L91,0)+(IF(Užs5!G91="BESIULIS-1mm",(Užs5!E91/1000)*Užs5!L91,0)+(IF(Užs5!I91="BESIULIS-1mm",(Užs5!H91/1000)*Užs5!L91,0)+(IF(Užs5!J91="BESIULIS-1mm",(Užs5!H91/1000)*Užs5!L91,0)))))</f>
        <v>0</v>
      </c>
      <c r="AB52" s="313">
        <f>SUM(IF(Užs5!F91="BESIULIS-2mm",(Užs5!E91/1000)*Užs5!L91,0)+(IF(Užs5!G91="BESIULIS-2mm",(Užs5!E91/1000)*Užs5!L91,0)+(IF(Užs5!I91="BESIULIS-2mm",(Užs5!H91/1000)*Užs5!L91,0)+(IF(Užs5!J91="BESIULIS-2mm",(Užs5!H91/1000)*Užs5!L91,0)))))</f>
        <v>0</v>
      </c>
      <c r="AC52" s="93">
        <f>SUM(IF(Užs5!F91="KLIEN-PVC-04mm",(Užs5!E91/1000)*Užs5!L91,0)+(IF(Užs5!G91="KLIEN-PVC-04mm",(Užs5!E91/1000)*Užs5!L91,0)+(IF(Užs5!I91="KLIEN-PVC-04mm",(Užs5!H91/1000)*Užs5!L91,0)+(IF(Užs5!J91="KLIEN-PVC-04mm",(Užs5!H91/1000)*Užs5!L91,0)))))</f>
        <v>0</v>
      </c>
      <c r="AD52" s="93">
        <f>SUM(IF(Užs5!F91="KLIEN-PVC-06mm",(Užs5!E91/1000)*Užs5!L91,0)+(IF(Užs5!G91="KLIEN-PVC-06mm",(Užs5!E91/1000)*Užs5!L91,0)+(IF(Užs5!I91="KLIEN-PVC-06mm",(Užs5!H91/1000)*Užs5!L91,0)+(IF(Užs5!J91="KLIEN-PVC-06mm",(Užs5!H91/1000)*Užs5!L91,0)))))</f>
        <v>0</v>
      </c>
      <c r="AE52" s="93">
        <f>SUM(IF(Užs5!F91="KLIEN-PVC-08mm",(Užs5!E91/1000)*Užs5!L91,0)+(IF(Užs5!G91="KLIEN-PVC-08mm",(Užs5!E91/1000)*Užs5!L91,0)+(IF(Užs5!I91="KLIEN-PVC-08mm",(Užs5!H91/1000)*Užs5!L91,0)+(IF(Užs5!J91="KLIEN-PVC-08mm",(Užs5!H91/1000)*Užs5!L91,0)))))</f>
        <v>0</v>
      </c>
      <c r="AF52" s="93">
        <f>SUM(IF(Užs5!F91="KLIEN-PVC-1mm",(Užs5!E91/1000)*Užs5!L91,0)+(IF(Užs5!G91="KLIEN-PVC-1mm",(Užs5!E91/1000)*Užs5!L91,0)+(IF(Užs5!I91="KLIEN-PVC-1mm",(Užs5!H91/1000)*Užs5!L91,0)+(IF(Užs5!J91="KLIEN-PVC-1mm",(Užs5!H91/1000)*Užs5!L91,0)))))</f>
        <v>0</v>
      </c>
      <c r="AG52" s="93">
        <f>SUM(IF(Užs5!F91="KLIEN-PVC-2mm",(Užs5!E91/1000)*Užs5!L91,0)+(IF(Užs5!G91="KLIEN-PVC-2mm",(Užs5!E91/1000)*Užs5!L91,0)+(IF(Užs5!I91="KLIEN-PVC-2mm",(Užs5!H91/1000)*Užs5!L91,0)+(IF(Užs5!J91="KLIEN-PVC-2mm",(Užs5!H91/1000)*Užs5!L91,0)))))</f>
        <v>0</v>
      </c>
      <c r="AH52" s="93">
        <f>SUM(IF(Užs5!F91="KLIEN-PVC-42/2mm",(Užs5!E91/1000)*Užs5!L91,0)+(IF(Užs5!G91="KLIEN-PVC-42/2mm",(Užs5!E91/1000)*Užs5!L91,0)+(IF(Užs5!I91="KLIEN-PVC-42/2mm",(Užs5!H91/1000)*Užs5!L91,0)+(IF(Užs5!J91="KLIEN-PVC-42/2mm",(Užs5!H91/1000)*Užs5!L91,0)))))</f>
        <v>0</v>
      </c>
      <c r="AI52" s="315">
        <f>SUM(IF(Užs5!F91="KLIEN-BESIUL-08mm",(Užs5!E91/1000)*Užs5!L91,0)+(IF(Užs5!G91="KLIEN-BESIUL-08mm",(Užs5!E91/1000)*Užs5!L91,0)+(IF(Užs5!I91="KLIEN-BESIUL-08mm",(Užs5!H91/1000)*Užs5!L91,0)+(IF(Užs5!J91="KLIEN-BESIUL-08mm",(Užs5!H91/1000)*Užs5!L91,0)))))</f>
        <v>0</v>
      </c>
      <c r="AJ52" s="315">
        <f>SUM(IF(Užs5!F91="KLIEN-BESIUL-1mm",(Užs5!E91/1000)*Užs5!L91,0)+(IF(Užs5!G91="KLIEN-BESIUL-1mm",(Užs5!E91/1000)*Užs5!L91,0)+(IF(Užs5!I91="KLIEN-BESIUL-1mm",(Užs5!H91/1000)*Užs5!L91,0)+(IF(Užs5!J91="KLIEN-BESIUL-1mm",(Užs5!H91/1000)*Užs5!L91,0)))))</f>
        <v>0</v>
      </c>
      <c r="AK52" s="315">
        <f>SUM(IF(Užs5!F91="KLIEN-BESIUL-2mm",(Užs5!E91/1000)*Užs5!L91,0)+(IF(Užs5!G91="KLIEN-BESIUL-2mm",(Užs5!E91/1000)*Užs5!L91,0)+(IF(Užs5!I91="KLIEN-BESIUL-2mm",(Užs5!H91/1000)*Užs5!L91,0)+(IF(Užs5!J91="KLIEN-BESIUL-2mm",(Užs5!H91/1000)*Užs5!L91,0)))))</f>
        <v>0</v>
      </c>
      <c r="AL52" s="94">
        <f>SUM(IF(Užs5!F91="NE-PL-PVC-04mm",(Užs5!E91/1000)*Užs5!L91,0)+(IF(Užs5!G91="NE-PL-PVC-04mm",(Užs5!E91/1000)*Užs5!L91,0)+(IF(Užs5!I91="NE-PL-PVC-04mm",(Užs5!H91/1000)*Užs5!L91,0)+(IF(Užs5!J91="NE-PL-PVC-04mm",(Užs5!H91/1000)*Užs5!L91,0)))))</f>
        <v>0</v>
      </c>
      <c r="AM52" s="94">
        <f>SUM(IF(Užs5!F91="NE-PL-PVC-06mm",(Užs5!E91/1000)*Užs5!L91,0)+(IF(Užs5!G91="NE-PL-PVC-06mm",(Užs5!E91/1000)*Užs5!L91,0)+(IF(Užs5!I91="NE-PL-PVC-06mm",(Užs5!H91/1000)*Užs5!L91,0)+(IF(Užs5!J91="NE-PL-PVC-06mm",(Užs5!H91/1000)*Užs5!L91,0)))))</f>
        <v>0</v>
      </c>
      <c r="AN52" s="94">
        <f>SUM(IF(Užs5!F91="NE-PL-PVC-08mm",(Užs5!E91/1000)*Užs5!L91,0)+(IF(Užs5!G91="NE-PL-PVC-08mm",(Užs5!E91/1000)*Užs5!L91,0)+(IF(Užs5!I91="NE-PL-PVC-08mm",(Užs5!H91/1000)*Užs5!L91,0)+(IF(Užs5!J91="NE-PL-PVC-08mm",(Užs5!H91/1000)*Užs5!L91,0)))))</f>
        <v>0</v>
      </c>
      <c r="AO52" s="94">
        <f>SUM(IF(Užs5!F91="NE-PL-PVC-1mm",(Užs5!E91/1000)*Užs5!L91,0)+(IF(Užs5!G91="NE-PL-PVC-1mm",(Užs5!E91/1000)*Užs5!L91,0)+(IF(Užs5!I91="NE-PL-PVC-1mm",(Užs5!H91/1000)*Užs5!L91,0)+(IF(Užs5!J91="NE-PL-PVC-1mm",(Užs5!H91/1000)*Užs5!L91,0)))))</f>
        <v>0</v>
      </c>
      <c r="AP52" s="94">
        <f>SUM(IF(Užs5!F91="NE-PL-PVC-2mm",(Užs5!E91/1000)*Užs5!L91,0)+(IF(Užs5!G91="NE-PL-PVC-2mm",(Užs5!E91/1000)*Užs5!L91,0)+(IF(Užs5!I91="NE-PL-PVC-2mm",(Užs5!H91/1000)*Užs5!L91,0)+(IF(Užs5!J91="NE-PL-PVC-2mm",(Užs5!H91/1000)*Užs5!L91,0)))))</f>
        <v>0</v>
      </c>
      <c r="AQ52" s="94">
        <f>SUM(IF(Užs5!F91="NE-PL-PVC-42/2mm",(Užs5!E91/1000)*Užs5!L91,0)+(IF(Užs5!G91="NE-PL-PVC-42/2mm",(Užs5!E91/1000)*Užs5!L91,0)+(IF(Užs5!I91="NE-PL-PVC-42/2mm",(Užs5!H91/1000)*Užs5!L91,0)+(IF(Užs5!J91="NE-PL-PVC-42/2mm",(Užs5!H91/1000)*Užs5!L91,0)))))</f>
        <v>0</v>
      </c>
      <c r="AR52" s="79"/>
    </row>
    <row r="53" spans="1:44" ht="16.8">
      <c r="A53" s="79"/>
      <c r="B53" s="79"/>
      <c r="C53" s="95"/>
      <c r="D53" s="79"/>
      <c r="E53" s="79"/>
      <c r="F53" s="79"/>
      <c r="G53" s="79"/>
      <c r="H53" s="79"/>
      <c r="I53" s="79"/>
      <c r="J53" s="79"/>
      <c r="K53" s="87">
        <v>52</v>
      </c>
      <c r="L53" s="88">
        <f>Užs5!L92</f>
        <v>0</v>
      </c>
      <c r="M53" s="89">
        <f>(Užs5!E92/1000)*(Užs5!H92/1000)*Užs5!L92</f>
        <v>0</v>
      </c>
      <c r="N53" s="90">
        <f>SUM(IF(Užs5!F92="MEL",(Užs5!E92/1000)*Užs5!L92,0)+(IF(Užs5!G92="MEL",(Užs5!E92/1000)*Užs5!L92,0)+(IF(Užs5!I92="MEL",(Užs5!H92/1000)*Užs5!L92,0)+(IF(Užs5!J92="MEL",(Užs5!H92/1000)*Užs5!L92,0)))))</f>
        <v>0</v>
      </c>
      <c r="O53" s="91">
        <f>SUM(IF(Užs5!F92="MEL-BALTAS",(Užs5!E92/1000)*Užs5!L92,0)+(IF(Užs5!G92="MEL-BALTAS",(Užs5!E92/1000)*Užs5!L92,0)+(IF(Užs5!I92="MEL-BALTAS",(Užs5!H92/1000)*Užs5!L92,0)+(IF(Užs5!J92="MEL-BALTAS",(Užs5!H92/1000)*Užs5!L92,0)))))</f>
        <v>0</v>
      </c>
      <c r="P53" s="91">
        <f>SUM(IF(Užs5!F92="MEL-PILKAS",(Užs5!E92/1000)*Užs5!L92,0)+(IF(Užs5!G92="MEL-PILKAS",(Užs5!E92/1000)*Užs5!L92,0)+(IF(Užs5!I92="MEL-PILKAS",(Užs5!H92/1000)*Užs5!L92,0)+(IF(Užs5!J92="MEL-PILKAS",(Užs5!H92/1000)*Užs5!L92,0)))))</f>
        <v>0</v>
      </c>
      <c r="Q53" s="91">
        <f>SUM(IF(Užs5!F92="MEL-KLIENTO",(Užs5!E92/1000)*Užs5!L92,0)+(IF(Užs5!G92="MEL-KLIENTO",(Užs5!E92/1000)*Užs5!L92,0)+(IF(Užs5!I92="MEL-KLIENTO",(Užs5!H92/1000)*Užs5!L92,0)+(IF(Užs5!J92="MEL-KLIENTO",(Užs5!H92/1000)*Užs5!L92,0)))))</f>
        <v>0</v>
      </c>
      <c r="R53" s="91">
        <f>SUM(IF(Užs5!F92="MEL-NE-PL",(Užs5!E92/1000)*Užs5!L92,0)+(IF(Užs5!G92="MEL-NE-PL",(Užs5!E92/1000)*Užs5!L92,0)+(IF(Užs5!I92="MEL-NE-PL",(Užs5!H92/1000)*Užs5!L92,0)+(IF(Užs5!J92="MEL-NE-PL",(Užs5!H92/1000)*Užs5!L92,0)))))</f>
        <v>0</v>
      </c>
      <c r="S53" s="91">
        <f>SUM(IF(Užs5!F92="MEL-40mm",(Užs5!E92/1000)*Užs5!L92,0)+(IF(Užs5!G92="MEL-40mm",(Užs5!E92/1000)*Užs5!L92,0)+(IF(Užs5!I92="MEL-40mm",(Užs5!H92/1000)*Užs5!L92,0)+(IF(Užs5!J92="MEL-40mm",(Užs5!H92/1000)*Užs5!L92,0)))))</f>
        <v>0</v>
      </c>
      <c r="T53" s="92">
        <f>SUM(IF(Užs5!F92="PVC-04mm",(Užs5!E92/1000)*Užs5!L92,0)+(IF(Užs5!G92="PVC-04mm",(Užs5!E92/1000)*Užs5!L92,0)+(IF(Užs5!I92="PVC-04mm",(Užs5!H92/1000)*Užs5!L92,0)+(IF(Užs5!J92="PVC-04mm",(Užs5!H92/1000)*Užs5!L92,0)))))</f>
        <v>0</v>
      </c>
      <c r="U53" s="92">
        <f>SUM(IF(Užs5!F92="PVC-06mm",(Užs5!E92/1000)*Užs5!L92,0)+(IF(Užs5!G92="PVC-06mm",(Užs5!E92/1000)*Užs5!L92,0)+(IF(Užs5!I92="PVC-06mm",(Užs5!H92/1000)*Užs5!L92,0)+(IF(Užs5!J92="PVC-06mm",(Užs5!H92/1000)*Užs5!L92,0)))))</f>
        <v>0</v>
      </c>
      <c r="V53" s="92">
        <f>SUM(IF(Užs5!F92="PVC-08mm",(Užs5!E92/1000)*Užs5!L92,0)+(IF(Užs5!G92="PVC-08mm",(Užs5!E92/1000)*Užs5!L92,0)+(IF(Užs5!I92="PVC-08mm",(Užs5!H92/1000)*Užs5!L92,0)+(IF(Užs5!J92="PVC-08mm",(Užs5!H92/1000)*Užs5!L92,0)))))</f>
        <v>0</v>
      </c>
      <c r="W53" s="92">
        <f>SUM(IF(Užs5!F92="PVC-1mm",(Užs5!E92/1000)*Užs5!L92,0)+(IF(Užs5!G92="PVC-1mm",(Užs5!E92/1000)*Užs5!L92,0)+(IF(Užs5!I92="PVC-1mm",(Užs5!H92/1000)*Užs5!L92,0)+(IF(Užs5!J92="PVC-1mm",(Užs5!H92/1000)*Užs5!L92,0)))))</f>
        <v>0</v>
      </c>
      <c r="X53" s="92">
        <f>SUM(IF(Užs5!F92="PVC-2mm",(Užs5!E92/1000)*Užs5!L92,0)+(IF(Užs5!G92="PVC-2mm",(Užs5!E92/1000)*Užs5!L92,0)+(IF(Užs5!I92="PVC-2mm",(Užs5!H92/1000)*Užs5!L92,0)+(IF(Užs5!J92="PVC-2mm",(Užs5!H92/1000)*Užs5!L92,0)))))</f>
        <v>0</v>
      </c>
      <c r="Y53" s="92">
        <f>SUM(IF(Užs5!F92="PVC-42/2mm",(Užs5!E92/1000)*Užs5!L92,0)+(IF(Užs5!G92="PVC-42/2mm",(Užs5!E92/1000)*Užs5!L92,0)+(IF(Užs5!I92="PVC-42/2mm",(Užs5!H92/1000)*Užs5!L92,0)+(IF(Užs5!J92="PVC-42/2mm",(Užs5!H92/1000)*Užs5!L92,0)))))</f>
        <v>0</v>
      </c>
      <c r="Z53" s="313">
        <f>SUM(IF(Užs5!F92="BESIULIS-08mm",(Užs5!E92/1000)*Užs5!L92,0)+(IF(Užs5!G92="BESIULIS-08mm",(Užs5!E92/1000)*Užs5!L92,0)+(IF(Užs5!I92="BESIULIS-08mm",(Užs5!H92/1000)*Užs5!L92,0)+(IF(Užs5!J92="BESIULIS-08mm",(Užs5!H92/1000)*Užs5!L92,0)))))</f>
        <v>0</v>
      </c>
      <c r="AA53" s="313">
        <f>SUM(IF(Užs5!F92="BESIULIS-1mm",(Užs5!E92/1000)*Užs5!L92,0)+(IF(Užs5!G92="BESIULIS-1mm",(Užs5!E92/1000)*Užs5!L92,0)+(IF(Užs5!I92="BESIULIS-1mm",(Užs5!H92/1000)*Užs5!L92,0)+(IF(Užs5!J92="BESIULIS-1mm",(Užs5!H92/1000)*Užs5!L92,0)))))</f>
        <v>0</v>
      </c>
      <c r="AB53" s="313">
        <f>SUM(IF(Užs5!F92="BESIULIS-2mm",(Užs5!E92/1000)*Užs5!L92,0)+(IF(Užs5!G92="BESIULIS-2mm",(Užs5!E92/1000)*Užs5!L92,0)+(IF(Užs5!I92="BESIULIS-2mm",(Užs5!H92/1000)*Užs5!L92,0)+(IF(Užs5!J92="BESIULIS-2mm",(Užs5!H92/1000)*Užs5!L92,0)))))</f>
        <v>0</v>
      </c>
      <c r="AC53" s="93">
        <f>SUM(IF(Užs5!F92="KLIEN-PVC-04mm",(Užs5!E92/1000)*Užs5!L92,0)+(IF(Užs5!G92="KLIEN-PVC-04mm",(Užs5!E92/1000)*Užs5!L92,0)+(IF(Užs5!I92="KLIEN-PVC-04mm",(Užs5!H92/1000)*Užs5!L92,0)+(IF(Užs5!J92="KLIEN-PVC-04mm",(Užs5!H92/1000)*Užs5!L92,0)))))</f>
        <v>0</v>
      </c>
      <c r="AD53" s="93">
        <f>SUM(IF(Užs5!F92="KLIEN-PVC-06mm",(Užs5!E92/1000)*Užs5!L92,0)+(IF(Užs5!G92="KLIEN-PVC-06mm",(Užs5!E92/1000)*Užs5!L92,0)+(IF(Užs5!I92="KLIEN-PVC-06mm",(Užs5!H92/1000)*Užs5!L92,0)+(IF(Užs5!J92="KLIEN-PVC-06mm",(Užs5!H92/1000)*Užs5!L92,0)))))</f>
        <v>0</v>
      </c>
      <c r="AE53" s="93">
        <f>SUM(IF(Užs5!F92="KLIEN-PVC-08mm",(Užs5!E92/1000)*Užs5!L92,0)+(IF(Užs5!G92="KLIEN-PVC-08mm",(Užs5!E92/1000)*Užs5!L92,0)+(IF(Užs5!I92="KLIEN-PVC-08mm",(Užs5!H92/1000)*Užs5!L92,0)+(IF(Užs5!J92="KLIEN-PVC-08mm",(Užs5!H92/1000)*Užs5!L92,0)))))</f>
        <v>0</v>
      </c>
      <c r="AF53" s="93">
        <f>SUM(IF(Užs5!F92="KLIEN-PVC-1mm",(Užs5!E92/1000)*Užs5!L92,0)+(IF(Užs5!G92="KLIEN-PVC-1mm",(Užs5!E92/1000)*Užs5!L92,0)+(IF(Užs5!I92="KLIEN-PVC-1mm",(Užs5!H92/1000)*Užs5!L92,0)+(IF(Užs5!J92="KLIEN-PVC-1mm",(Užs5!H92/1000)*Užs5!L92,0)))))</f>
        <v>0</v>
      </c>
      <c r="AG53" s="93">
        <f>SUM(IF(Užs5!F92="KLIEN-PVC-2mm",(Užs5!E92/1000)*Užs5!L92,0)+(IF(Užs5!G92="KLIEN-PVC-2mm",(Užs5!E92/1000)*Užs5!L92,0)+(IF(Užs5!I92="KLIEN-PVC-2mm",(Užs5!H92/1000)*Užs5!L92,0)+(IF(Užs5!J92="KLIEN-PVC-2mm",(Užs5!H92/1000)*Užs5!L92,0)))))</f>
        <v>0</v>
      </c>
      <c r="AH53" s="93">
        <f>SUM(IF(Užs5!F92="KLIEN-PVC-42/2mm",(Užs5!E92/1000)*Užs5!L92,0)+(IF(Užs5!G92="KLIEN-PVC-42/2mm",(Užs5!E92/1000)*Užs5!L92,0)+(IF(Užs5!I92="KLIEN-PVC-42/2mm",(Užs5!H92/1000)*Užs5!L92,0)+(IF(Užs5!J92="KLIEN-PVC-42/2mm",(Užs5!H92/1000)*Užs5!L92,0)))))</f>
        <v>0</v>
      </c>
      <c r="AI53" s="315">
        <f>SUM(IF(Užs5!F92="KLIEN-BESIUL-08mm",(Užs5!E92/1000)*Užs5!L92,0)+(IF(Užs5!G92="KLIEN-BESIUL-08mm",(Užs5!E92/1000)*Užs5!L92,0)+(IF(Užs5!I92="KLIEN-BESIUL-08mm",(Užs5!H92/1000)*Užs5!L92,0)+(IF(Užs5!J92="KLIEN-BESIUL-08mm",(Užs5!H92/1000)*Užs5!L92,0)))))</f>
        <v>0</v>
      </c>
      <c r="AJ53" s="315">
        <f>SUM(IF(Užs5!F92="KLIEN-BESIUL-1mm",(Užs5!E92/1000)*Užs5!L92,0)+(IF(Užs5!G92="KLIEN-BESIUL-1mm",(Užs5!E92/1000)*Užs5!L92,0)+(IF(Užs5!I92="KLIEN-BESIUL-1mm",(Užs5!H92/1000)*Užs5!L92,0)+(IF(Užs5!J92="KLIEN-BESIUL-1mm",(Užs5!H92/1000)*Užs5!L92,0)))))</f>
        <v>0</v>
      </c>
      <c r="AK53" s="315">
        <f>SUM(IF(Užs5!F92="KLIEN-BESIUL-2mm",(Užs5!E92/1000)*Užs5!L92,0)+(IF(Užs5!G92="KLIEN-BESIUL-2mm",(Užs5!E92/1000)*Užs5!L92,0)+(IF(Užs5!I92="KLIEN-BESIUL-2mm",(Užs5!H92/1000)*Užs5!L92,0)+(IF(Užs5!J92="KLIEN-BESIUL-2mm",(Užs5!H92/1000)*Užs5!L92,0)))))</f>
        <v>0</v>
      </c>
      <c r="AL53" s="94">
        <f>SUM(IF(Užs5!F92="NE-PL-PVC-04mm",(Užs5!E92/1000)*Užs5!L92,0)+(IF(Užs5!G92="NE-PL-PVC-04mm",(Užs5!E92/1000)*Užs5!L92,0)+(IF(Užs5!I92="NE-PL-PVC-04mm",(Užs5!H92/1000)*Užs5!L92,0)+(IF(Užs5!J92="NE-PL-PVC-04mm",(Užs5!H92/1000)*Užs5!L92,0)))))</f>
        <v>0</v>
      </c>
      <c r="AM53" s="94">
        <f>SUM(IF(Užs5!F92="NE-PL-PVC-06mm",(Užs5!E92/1000)*Užs5!L92,0)+(IF(Užs5!G92="NE-PL-PVC-06mm",(Užs5!E92/1000)*Užs5!L92,0)+(IF(Užs5!I92="NE-PL-PVC-06mm",(Užs5!H92/1000)*Užs5!L92,0)+(IF(Užs5!J92="NE-PL-PVC-06mm",(Užs5!H92/1000)*Užs5!L92,0)))))</f>
        <v>0</v>
      </c>
      <c r="AN53" s="94">
        <f>SUM(IF(Užs5!F92="NE-PL-PVC-08mm",(Užs5!E92/1000)*Užs5!L92,0)+(IF(Užs5!G92="NE-PL-PVC-08mm",(Užs5!E92/1000)*Užs5!L92,0)+(IF(Užs5!I92="NE-PL-PVC-08mm",(Užs5!H92/1000)*Užs5!L92,0)+(IF(Užs5!J92="NE-PL-PVC-08mm",(Užs5!H92/1000)*Užs5!L92,0)))))</f>
        <v>0</v>
      </c>
      <c r="AO53" s="94">
        <f>SUM(IF(Užs5!F92="NE-PL-PVC-1mm",(Užs5!E92/1000)*Užs5!L92,0)+(IF(Užs5!G92="NE-PL-PVC-1mm",(Užs5!E92/1000)*Užs5!L92,0)+(IF(Užs5!I92="NE-PL-PVC-1mm",(Užs5!H92/1000)*Užs5!L92,0)+(IF(Užs5!J92="NE-PL-PVC-1mm",(Užs5!H92/1000)*Užs5!L92,0)))))</f>
        <v>0</v>
      </c>
      <c r="AP53" s="94">
        <f>SUM(IF(Užs5!F92="NE-PL-PVC-2mm",(Užs5!E92/1000)*Užs5!L92,0)+(IF(Užs5!G92="NE-PL-PVC-2mm",(Užs5!E92/1000)*Užs5!L92,0)+(IF(Užs5!I92="NE-PL-PVC-2mm",(Užs5!H92/1000)*Užs5!L92,0)+(IF(Užs5!J92="NE-PL-PVC-2mm",(Užs5!H92/1000)*Užs5!L92,0)))))</f>
        <v>0</v>
      </c>
      <c r="AQ53" s="94">
        <f>SUM(IF(Užs5!F92="NE-PL-PVC-42/2mm",(Užs5!E92/1000)*Užs5!L92,0)+(IF(Užs5!G92="NE-PL-PVC-42/2mm",(Užs5!E92/1000)*Užs5!L92,0)+(IF(Užs5!I92="NE-PL-PVC-42/2mm",(Užs5!H92/1000)*Užs5!L92,0)+(IF(Užs5!J92="NE-PL-PVC-42/2mm",(Užs5!H92/1000)*Užs5!L92,0)))))</f>
        <v>0</v>
      </c>
      <c r="AR53" s="79"/>
    </row>
    <row r="54" spans="1:44" ht="16.8">
      <c r="A54" s="79"/>
      <c r="B54" s="79"/>
      <c r="C54" s="95"/>
      <c r="D54" s="79"/>
      <c r="E54" s="79"/>
      <c r="F54" s="79"/>
      <c r="G54" s="79"/>
      <c r="H54" s="79"/>
      <c r="I54" s="79"/>
      <c r="J54" s="79"/>
      <c r="K54" s="87">
        <v>53</v>
      </c>
      <c r="L54" s="88">
        <f>Užs5!L93</f>
        <v>0</v>
      </c>
      <c r="M54" s="89">
        <f>(Užs5!E93/1000)*(Užs5!H93/1000)*Užs5!L93</f>
        <v>0</v>
      </c>
      <c r="N54" s="90">
        <f>SUM(IF(Užs5!F93="MEL",(Užs5!E93/1000)*Užs5!L93,0)+(IF(Užs5!G93="MEL",(Užs5!E93/1000)*Užs5!L93,0)+(IF(Užs5!I93="MEL",(Užs5!H93/1000)*Užs5!L93,0)+(IF(Užs5!J93="MEL",(Užs5!H93/1000)*Užs5!L93,0)))))</f>
        <v>0</v>
      </c>
      <c r="O54" s="91">
        <f>SUM(IF(Užs5!F93="MEL-BALTAS",(Užs5!E93/1000)*Užs5!L93,0)+(IF(Užs5!G93="MEL-BALTAS",(Užs5!E93/1000)*Užs5!L93,0)+(IF(Užs5!I93="MEL-BALTAS",(Užs5!H93/1000)*Užs5!L93,0)+(IF(Užs5!J93="MEL-BALTAS",(Užs5!H93/1000)*Užs5!L93,0)))))</f>
        <v>0</v>
      </c>
      <c r="P54" s="91">
        <f>SUM(IF(Užs5!F93="MEL-PILKAS",(Užs5!E93/1000)*Užs5!L93,0)+(IF(Užs5!G93="MEL-PILKAS",(Užs5!E93/1000)*Užs5!L93,0)+(IF(Užs5!I93="MEL-PILKAS",(Užs5!H93/1000)*Užs5!L93,0)+(IF(Užs5!J93="MEL-PILKAS",(Užs5!H93/1000)*Užs5!L93,0)))))</f>
        <v>0</v>
      </c>
      <c r="Q54" s="91">
        <f>SUM(IF(Užs5!F93="MEL-KLIENTO",(Užs5!E93/1000)*Užs5!L93,0)+(IF(Užs5!G93="MEL-KLIENTO",(Užs5!E93/1000)*Užs5!L93,0)+(IF(Užs5!I93="MEL-KLIENTO",(Užs5!H93/1000)*Užs5!L93,0)+(IF(Užs5!J93="MEL-KLIENTO",(Užs5!H93/1000)*Užs5!L93,0)))))</f>
        <v>0</v>
      </c>
      <c r="R54" s="91">
        <f>SUM(IF(Užs5!F93="MEL-NE-PL",(Užs5!E93/1000)*Užs5!L93,0)+(IF(Užs5!G93="MEL-NE-PL",(Užs5!E93/1000)*Užs5!L93,0)+(IF(Užs5!I93="MEL-NE-PL",(Užs5!H93/1000)*Užs5!L93,0)+(IF(Užs5!J93="MEL-NE-PL",(Užs5!H93/1000)*Užs5!L93,0)))))</f>
        <v>0</v>
      </c>
      <c r="S54" s="91">
        <f>SUM(IF(Užs5!F93="MEL-40mm",(Užs5!E93/1000)*Užs5!L93,0)+(IF(Užs5!G93="MEL-40mm",(Užs5!E93/1000)*Užs5!L93,0)+(IF(Užs5!I93="MEL-40mm",(Užs5!H93/1000)*Užs5!L93,0)+(IF(Užs5!J93="MEL-40mm",(Užs5!H93/1000)*Užs5!L93,0)))))</f>
        <v>0</v>
      </c>
      <c r="T54" s="92">
        <f>SUM(IF(Užs5!F93="PVC-04mm",(Užs5!E93/1000)*Užs5!L93,0)+(IF(Užs5!G93="PVC-04mm",(Užs5!E93/1000)*Užs5!L93,0)+(IF(Užs5!I93="PVC-04mm",(Užs5!H93/1000)*Užs5!L93,0)+(IF(Užs5!J93="PVC-04mm",(Užs5!H93/1000)*Užs5!L93,0)))))</f>
        <v>0</v>
      </c>
      <c r="U54" s="92">
        <f>SUM(IF(Užs5!F93="PVC-06mm",(Užs5!E93/1000)*Užs5!L93,0)+(IF(Užs5!G93="PVC-06mm",(Užs5!E93/1000)*Užs5!L93,0)+(IF(Užs5!I93="PVC-06mm",(Užs5!H93/1000)*Užs5!L93,0)+(IF(Užs5!J93="PVC-06mm",(Užs5!H93/1000)*Užs5!L93,0)))))</f>
        <v>0</v>
      </c>
      <c r="V54" s="92">
        <f>SUM(IF(Užs5!F93="PVC-08mm",(Užs5!E93/1000)*Užs5!L93,0)+(IF(Užs5!G93="PVC-08mm",(Užs5!E93/1000)*Užs5!L93,0)+(IF(Užs5!I93="PVC-08mm",(Užs5!H93/1000)*Užs5!L93,0)+(IF(Užs5!J93="PVC-08mm",(Užs5!H93/1000)*Užs5!L93,0)))))</f>
        <v>0</v>
      </c>
      <c r="W54" s="92">
        <f>SUM(IF(Užs5!F93="PVC-1mm",(Užs5!E93/1000)*Užs5!L93,0)+(IF(Užs5!G93="PVC-1mm",(Užs5!E93/1000)*Užs5!L93,0)+(IF(Užs5!I93="PVC-1mm",(Užs5!H93/1000)*Užs5!L93,0)+(IF(Užs5!J93="PVC-1mm",(Užs5!H93/1000)*Užs5!L93,0)))))</f>
        <v>0</v>
      </c>
      <c r="X54" s="92">
        <f>SUM(IF(Užs5!F93="PVC-2mm",(Užs5!E93/1000)*Užs5!L93,0)+(IF(Užs5!G93="PVC-2mm",(Užs5!E93/1000)*Užs5!L93,0)+(IF(Užs5!I93="PVC-2mm",(Užs5!H93/1000)*Užs5!L93,0)+(IF(Užs5!J93="PVC-2mm",(Užs5!H93/1000)*Užs5!L93,0)))))</f>
        <v>0</v>
      </c>
      <c r="Y54" s="92">
        <f>SUM(IF(Užs5!F93="PVC-42/2mm",(Užs5!E93/1000)*Užs5!L93,0)+(IF(Užs5!G93="PVC-42/2mm",(Užs5!E93/1000)*Užs5!L93,0)+(IF(Užs5!I93="PVC-42/2mm",(Užs5!H93/1000)*Užs5!L93,0)+(IF(Užs5!J93="PVC-42/2mm",(Užs5!H93/1000)*Užs5!L93,0)))))</f>
        <v>0</v>
      </c>
      <c r="Z54" s="313">
        <f>SUM(IF(Užs5!F93="BESIULIS-08mm",(Užs5!E93/1000)*Užs5!L93,0)+(IF(Užs5!G93="BESIULIS-08mm",(Užs5!E93/1000)*Užs5!L93,0)+(IF(Užs5!I93="BESIULIS-08mm",(Užs5!H93/1000)*Užs5!L93,0)+(IF(Užs5!J93="BESIULIS-08mm",(Užs5!H93/1000)*Užs5!L93,0)))))</f>
        <v>0</v>
      </c>
      <c r="AA54" s="313">
        <f>SUM(IF(Užs5!F93="BESIULIS-1mm",(Užs5!E93/1000)*Užs5!L93,0)+(IF(Užs5!G93="BESIULIS-1mm",(Užs5!E93/1000)*Užs5!L93,0)+(IF(Užs5!I93="BESIULIS-1mm",(Užs5!H93/1000)*Užs5!L93,0)+(IF(Užs5!J93="BESIULIS-1mm",(Užs5!H93/1000)*Užs5!L93,0)))))</f>
        <v>0</v>
      </c>
      <c r="AB54" s="313">
        <f>SUM(IF(Užs5!F93="BESIULIS-2mm",(Užs5!E93/1000)*Užs5!L93,0)+(IF(Užs5!G93="BESIULIS-2mm",(Užs5!E93/1000)*Užs5!L93,0)+(IF(Užs5!I93="BESIULIS-2mm",(Užs5!H93/1000)*Užs5!L93,0)+(IF(Užs5!J93="BESIULIS-2mm",(Užs5!H93/1000)*Užs5!L93,0)))))</f>
        <v>0</v>
      </c>
      <c r="AC54" s="93">
        <f>SUM(IF(Užs5!F93="KLIEN-PVC-04mm",(Užs5!E93/1000)*Užs5!L93,0)+(IF(Užs5!G93="KLIEN-PVC-04mm",(Užs5!E93/1000)*Užs5!L93,0)+(IF(Užs5!I93="KLIEN-PVC-04mm",(Užs5!H93/1000)*Užs5!L93,0)+(IF(Užs5!J93="KLIEN-PVC-04mm",(Užs5!H93/1000)*Užs5!L93,0)))))</f>
        <v>0</v>
      </c>
      <c r="AD54" s="93">
        <f>SUM(IF(Užs5!F93="KLIEN-PVC-06mm",(Užs5!E93/1000)*Užs5!L93,0)+(IF(Užs5!G93="KLIEN-PVC-06mm",(Užs5!E93/1000)*Užs5!L93,0)+(IF(Užs5!I93="KLIEN-PVC-06mm",(Užs5!H93/1000)*Užs5!L93,0)+(IF(Užs5!J93="KLIEN-PVC-06mm",(Užs5!H93/1000)*Užs5!L93,0)))))</f>
        <v>0</v>
      </c>
      <c r="AE54" s="93">
        <f>SUM(IF(Užs5!F93="KLIEN-PVC-08mm",(Užs5!E93/1000)*Užs5!L93,0)+(IF(Užs5!G93="KLIEN-PVC-08mm",(Užs5!E93/1000)*Užs5!L93,0)+(IF(Užs5!I93="KLIEN-PVC-08mm",(Užs5!H93/1000)*Užs5!L93,0)+(IF(Užs5!J93="KLIEN-PVC-08mm",(Užs5!H93/1000)*Užs5!L93,0)))))</f>
        <v>0</v>
      </c>
      <c r="AF54" s="93">
        <f>SUM(IF(Užs5!F93="KLIEN-PVC-1mm",(Užs5!E93/1000)*Užs5!L93,0)+(IF(Užs5!G93="KLIEN-PVC-1mm",(Užs5!E93/1000)*Užs5!L93,0)+(IF(Užs5!I93="KLIEN-PVC-1mm",(Užs5!H93/1000)*Užs5!L93,0)+(IF(Užs5!J93="KLIEN-PVC-1mm",(Užs5!H93/1000)*Užs5!L93,0)))))</f>
        <v>0</v>
      </c>
      <c r="AG54" s="93">
        <f>SUM(IF(Užs5!F93="KLIEN-PVC-2mm",(Užs5!E93/1000)*Užs5!L93,0)+(IF(Užs5!G93="KLIEN-PVC-2mm",(Užs5!E93/1000)*Užs5!L93,0)+(IF(Užs5!I93="KLIEN-PVC-2mm",(Užs5!H93/1000)*Užs5!L93,0)+(IF(Užs5!J93="KLIEN-PVC-2mm",(Užs5!H93/1000)*Užs5!L93,0)))))</f>
        <v>0</v>
      </c>
      <c r="AH54" s="93">
        <f>SUM(IF(Užs5!F93="KLIEN-PVC-42/2mm",(Užs5!E93/1000)*Užs5!L93,0)+(IF(Užs5!G93="KLIEN-PVC-42/2mm",(Užs5!E93/1000)*Užs5!L93,0)+(IF(Užs5!I93="KLIEN-PVC-42/2mm",(Užs5!H93/1000)*Užs5!L93,0)+(IF(Užs5!J93="KLIEN-PVC-42/2mm",(Užs5!H93/1000)*Užs5!L93,0)))))</f>
        <v>0</v>
      </c>
      <c r="AI54" s="315">
        <f>SUM(IF(Užs5!F93="KLIEN-BESIUL-08mm",(Užs5!E93/1000)*Užs5!L93,0)+(IF(Užs5!G93="KLIEN-BESIUL-08mm",(Užs5!E93/1000)*Užs5!L93,0)+(IF(Užs5!I93="KLIEN-BESIUL-08mm",(Užs5!H93/1000)*Užs5!L93,0)+(IF(Užs5!J93="KLIEN-BESIUL-08mm",(Užs5!H93/1000)*Užs5!L93,0)))))</f>
        <v>0</v>
      </c>
      <c r="AJ54" s="315">
        <f>SUM(IF(Užs5!F93="KLIEN-BESIUL-1mm",(Užs5!E93/1000)*Užs5!L93,0)+(IF(Užs5!G93="KLIEN-BESIUL-1mm",(Užs5!E93/1000)*Užs5!L93,0)+(IF(Užs5!I93="KLIEN-BESIUL-1mm",(Užs5!H93/1000)*Užs5!L93,0)+(IF(Užs5!J93="KLIEN-BESIUL-1mm",(Užs5!H93/1000)*Užs5!L93,0)))))</f>
        <v>0</v>
      </c>
      <c r="AK54" s="315">
        <f>SUM(IF(Užs5!F93="KLIEN-BESIUL-2mm",(Užs5!E93/1000)*Užs5!L93,0)+(IF(Užs5!G93="KLIEN-BESIUL-2mm",(Užs5!E93/1000)*Užs5!L93,0)+(IF(Užs5!I93="KLIEN-BESIUL-2mm",(Užs5!H93/1000)*Užs5!L93,0)+(IF(Užs5!J93="KLIEN-BESIUL-2mm",(Užs5!H93/1000)*Užs5!L93,0)))))</f>
        <v>0</v>
      </c>
      <c r="AL54" s="94">
        <f>SUM(IF(Užs5!F93="NE-PL-PVC-04mm",(Užs5!E93/1000)*Užs5!L93,0)+(IF(Užs5!G93="NE-PL-PVC-04mm",(Užs5!E93/1000)*Užs5!L93,0)+(IF(Užs5!I93="NE-PL-PVC-04mm",(Užs5!H93/1000)*Užs5!L93,0)+(IF(Užs5!J93="NE-PL-PVC-04mm",(Užs5!H93/1000)*Užs5!L93,0)))))</f>
        <v>0</v>
      </c>
      <c r="AM54" s="94">
        <f>SUM(IF(Užs5!F93="NE-PL-PVC-06mm",(Užs5!E93/1000)*Užs5!L93,0)+(IF(Užs5!G93="NE-PL-PVC-06mm",(Užs5!E93/1000)*Užs5!L93,0)+(IF(Užs5!I93="NE-PL-PVC-06mm",(Užs5!H93/1000)*Užs5!L93,0)+(IF(Užs5!J93="NE-PL-PVC-06mm",(Užs5!H93/1000)*Užs5!L93,0)))))</f>
        <v>0</v>
      </c>
      <c r="AN54" s="94">
        <f>SUM(IF(Užs5!F93="NE-PL-PVC-08mm",(Užs5!E93/1000)*Užs5!L93,0)+(IF(Užs5!G93="NE-PL-PVC-08mm",(Užs5!E93/1000)*Užs5!L93,0)+(IF(Užs5!I93="NE-PL-PVC-08mm",(Užs5!H93/1000)*Užs5!L93,0)+(IF(Užs5!J93="NE-PL-PVC-08mm",(Užs5!H93/1000)*Užs5!L93,0)))))</f>
        <v>0</v>
      </c>
      <c r="AO54" s="94">
        <f>SUM(IF(Užs5!F93="NE-PL-PVC-1mm",(Užs5!E93/1000)*Užs5!L93,0)+(IF(Užs5!G93="NE-PL-PVC-1mm",(Užs5!E93/1000)*Užs5!L93,0)+(IF(Užs5!I93="NE-PL-PVC-1mm",(Užs5!H93/1000)*Užs5!L93,0)+(IF(Užs5!J93="NE-PL-PVC-1mm",(Užs5!H93/1000)*Užs5!L93,0)))))</f>
        <v>0</v>
      </c>
      <c r="AP54" s="94">
        <f>SUM(IF(Užs5!F93="NE-PL-PVC-2mm",(Užs5!E93/1000)*Užs5!L93,0)+(IF(Užs5!G93="NE-PL-PVC-2mm",(Užs5!E93/1000)*Užs5!L93,0)+(IF(Užs5!I93="NE-PL-PVC-2mm",(Užs5!H93/1000)*Užs5!L93,0)+(IF(Užs5!J93="NE-PL-PVC-2mm",(Užs5!H93/1000)*Užs5!L93,0)))))</f>
        <v>0</v>
      </c>
      <c r="AQ54" s="94">
        <f>SUM(IF(Užs5!F93="NE-PL-PVC-42/2mm",(Užs5!E93/1000)*Užs5!L93,0)+(IF(Užs5!G93="NE-PL-PVC-42/2mm",(Užs5!E93/1000)*Užs5!L93,0)+(IF(Užs5!I93="NE-PL-PVC-42/2mm",(Užs5!H93/1000)*Užs5!L93,0)+(IF(Užs5!J93="NE-PL-PVC-42/2mm",(Užs5!H93/1000)*Užs5!L93,0)))))</f>
        <v>0</v>
      </c>
      <c r="AR54" s="79"/>
    </row>
    <row r="55" spans="1:44" ht="16.8">
      <c r="A55" s="79"/>
      <c r="B55" s="79"/>
      <c r="C55" s="95"/>
      <c r="D55" s="79"/>
      <c r="E55" s="79"/>
      <c r="F55" s="79"/>
      <c r="G55" s="79"/>
      <c r="H55" s="79"/>
      <c r="I55" s="79"/>
      <c r="J55" s="79"/>
      <c r="K55" s="87">
        <v>54</v>
      </c>
      <c r="L55" s="88">
        <f>Užs5!L94</f>
        <v>0</v>
      </c>
      <c r="M55" s="89">
        <f>(Užs5!E94/1000)*(Užs5!H94/1000)*Užs5!L94</f>
        <v>0</v>
      </c>
      <c r="N55" s="90">
        <f>SUM(IF(Užs5!F94="MEL",(Užs5!E94/1000)*Užs5!L94,0)+(IF(Užs5!G94="MEL",(Užs5!E94/1000)*Užs5!L94,0)+(IF(Užs5!I94="MEL",(Užs5!H94/1000)*Užs5!L94,0)+(IF(Užs5!J94="MEL",(Užs5!H94/1000)*Užs5!L94,0)))))</f>
        <v>0</v>
      </c>
      <c r="O55" s="91">
        <f>SUM(IF(Užs5!F94="MEL-BALTAS",(Užs5!E94/1000)*Užs5!L94,0)+(IF(Užs5!G94="MEL-BALTAS",(Užs5!E94/1000)*Užs5!L94,0)+(IF(Užs5!I94="MEL-BALTAS",(Užs5!H94/1000)*Užs5!L94,0)+(IF(Užs5!J94="MEL-BALTAS",(Užs5!H94/1000)*Užs5!L94,0)))))</f>
        <v>0</v>
      </c>
      <c r="P55" s="91">
        <f>SUM(IF(Užs5!F94="MEL-PILKAS",(Užs5!E94/1000)*Užs5!L94,0)+(IF(Užs5!G94="MEL-PILKAS",(Užs5!E94/1000)*Užs5!L94,0)+(IF(Užs5!I94="MEL-PILKAS",(Užs5!H94/1000)*Užs5!L94,0)+(IF(Užs5!J94="MEL-PILKAS",(Užs5!H94/1000)*Užs5!L94,0)))))</f>
        <v>0</v>
      </c>
      <c r="Q55" s="91">
        <f>SUM(IF(Užs5!F94="MEL-KLIENTO",(Užs5!E94/1000)*Užs5!L94,0)+(IF(Užs5!G94="MEL-KLIENTO",(Užs5!E94/1000)*Užs5!L94,0)+(IF(Užs5!I94="MEL-KLIENTO",(Užs5!H94/1000)*Užs5!L94,0)+(IF(Užs5!J94="MEL-KLIENTO",(Užs5!H94/1000)*Užs5!L94,0)))))</f>
        <v>0</v>
      </c>
      <c r="R55" s="91">
        <f>SUM(IF(Užs5!F94="MEL-NE-PL",(Užs5!E94/1000)*Užs5!L94,0)+(IF(Užs5!G94="MEL-NE-PL",(Užs5!E94/1000)*Užs5!L94,0)+(IF(Užs5!I94="MEL-NE-PL",(Užs5!H94/1000)*Užs5!L94,0)+(IF(Užs5!J94="MEL-NE-PL",(Užs5!H94/1000)*Užs5!L94,0)))))</f>
        <v>0</v>
      </c>
      <c r="S55" s="91">
        <f>SUM(IF(Užs5!F94="MEL-40mm",(Užs5!E94/1000)*Užs5!L94,0)+(IF(Užs5!G94="MEL-40mm",(Užs5!E94/1000)*Užs5!L94,0)+(IF(Užs5!I94="MEL-40mm",(Užs5!H94/1000)*Užs5!L94,0)+(IF(Užs5!J94="MEL-40mm",(Užs5!H94/1000)*Užs5!L94,0)))))</f>
        <v>0</v>
      </c>
      <c r="T55" s="92">
        <f>SUM(IF(Užs5!F94="PVC-04mm",(Užs5!E94/1000)*Užs5!L94,0)+(IF(Užs5!G94="PVC-04mm",(Užs5!E94/1000)*Užs5!L94,0)+(IF(Užs5!I94="PVC-04mm",(Užs5!H94/1000)*Užs5!L94,0)+(IF(Užs5!J94="PVC-04mm",(Užs5!H94/1000)*Užs5!L94,0)))))</f>
        <v>0</v>
      </c>
      <c r="U55" s="92">
        <f>SUM(IF(Užs5!F94="PVC-06mm",(Užs5!E94/1000)*Užs5!L94,0)+(IF(Užs5!G94="PVC-06mm",(Užs5!E94/1000)*Užs5!L94,0)+(IF(Užs5!I94="PVC-06mm",(Užs5!H94/1000)*Užs5!L94,0)+(IF(Užs5!J94="PVC-06mm",(Užs5!H94/1000)*Užs5!L94,0)))))</f>
        <v>0</v>
      </c>
      <c r="V55" s="92">
        <f>SUM(IF(Užs5!F94="PVC-08mm",(Užs5!E94/1000)*Užs5!L94,0)+(IF(Užs5!G94="PVC-08mm",(Užs5!E94/1000)*Užs5!L94,0)+(IF(Užs5!I94="PVC-08mm",(Užs5!H94/1000)*Užs5!L94,0)+(IF(Užs5!J94="PVC-08mm",(Užs5!H94/1000)*Užs5!L94,0)))))</f>
        <v>0</v>
      </c>
      <c r="W55" s="92">
        <f>SUM(IF(Užs5!F94="PVC-1mm",(Užs5!E94/1000)*Užs5!L94,0)+(IF(Užs5!G94="PVC-1mm",(Užs5!E94/1000)*Užs5!L94,0)+(IF(Užs5!I94="PVC-1mm",(Užs5!H94/1000)*Užs5!L94,0)+(IF(Užs5!J94="PVC-1mm",(Užs5!H94/1000)*Užs5!L94,0)))))</f>
        <v>0</v>
      </c>
      <c r="X55" s="92">
        <f>SUM(IF(Užs5!F94="PVC-2mm",(Užs5!E94/1000)*Užs5!L94,0)+(IF(Užs5!G94="PVC-2mm",(Užs5!E94/1000)*Užs5!L94,0)+(IF(Užs5!I94="PVC-2mm",(Užs5!H94/1000)*Užs5!L94,0)+(IF(Užs5!J94="PVC-2mm",(Užs5!H94/1000)*Užs5!L94,0)))))</f>
        <v>0</v>
      </c>
      <c r="Y55" s="92">
        <f>SUM(IF(Užs5!F94="PVC-42/2mm",(Užs5!E94/1000)*Užs5!L94,0)+(IF(Užs5!G94="PVC-42/2mm",(Užs5!E94/1000)*Užs5!L94,0)+(IF(Užs5!I94="PVC-42/2mm",(Užs5!H94/1000)*Užs5!L94,0)+(IF(Užs5!J94="PVC-42/2mm",(Užs5!H94/1000)*Užs5!L94,0)))))</f>
        <v>0</v>
      </c>
      <c r="Z55" s="313">
        <f>SUM(IF(Užs5!F94="BESIULIS-08mm",(Užs5!E94/1000)*Užs5!L94,0)+(IF(Užs5!G94="BESIULIS-08mm",(Užs5!E94/1000)*Užs5!L94,0)+(IF(Užs5!I94="BESIULIS-08mm",(Užs5!H94/1000)*Užs5!L94,0)+(IF(Užs5!J94="BESIULIS-08mm",(Užs5!H94/1000)*Užs5!L94,0)))))</f>
        <v>0</v>
      </c>
      <c r="AA55" s="313">
        <f>SUM(IF(Užs5!F94="BESIULIS-1mm",(Užs5!E94/1000)*Užs5!L94,0)+(IF(Užs5!G94="BESIULIS-1mm",(Užs5!E94/1000)*Užs5!L94,0)+(IF(Užs5!I94="BESIULIS-1mm",(Užs5!H94/1000)*Užs5!L94,0)+(IF(Užs5!J94="BESIULIS-1mm",(Užs5!H94/1000)*Užs5!L94,0)))))</f>
        <v>0</v>
      </c>
      <c r="AB55" s="313">
        <f>SUM(IF(Užs5!F94="BESIULIS-2mm",(Užs5!E94/1000)*Užs5!L94,0)+(IF(Užs5!G94="BESIULIS-2mm",(Užs5!E94/1000)*Užs5!L94,0)+(IF(Užs5!I94="BESIULIS-2mm",(Užs5!H94/1000)*Užs5!L94,0)+(IF(Užs5!J94="BESIULIS-2mm",(Užs5!H94/1000)*Užs5!L94,0)))))</f>
        <v>0</v>
      </c>
      <c r="AC55" s="93">
        <f>SUM(IF(Užs5!F94="KLIEN-PVC-04mm",(Užs5!E94/1000)*Užs5!L94,0)+(IF(Užs5!G94="KLIEN-PVC-04mm",(Užs5!E94/1000)*Užs5!L94,0)+(IF(Užs5!I94="KLIEN-PVC-04mm",(Užs5!H94/1000)*Užs5!L94,0)+(IF(Užs5!J94="KLIEN-PVC-04mm",(Užs5!H94/1000)*Užs5!L94,0)))))</f>
        <v>0</v>
      </c>
      <c r="AD55" s="93">
        <f>SUM(IF(Užs5!F94="KLIEN-PVC-06mm",(Užs5!E94/1000)*Užs5!L94,0)+(IF(Užs5!G94="KLIEN-PVC-06mm",(Užs5!E94/1000)*Užs5!L94,0)+(IF(Užs5!I94="KLIEN-PVC-06mm",(Užs5!H94/1000)*Užs5!L94,0)+(IF(Užs5!J94="KLIEN-PVC-06mm",(Užs5!H94/1000)*Užs5!L94,0)))))</f>
        <v>0</v>
      </c>
      <c r="AE55" s="93">
        <f>SUM(IF(Užs5!F94="KLIEN-PVC-08mm",(Užs5!E94/1000)*Užs5!L94,0)+(IF(Užs5!G94="KLIEN-PVC-08mm",(Užs5!E94/1000)*Užs5!L94,0)+(IF(Užs5!I94="KLIEN-PVC-08mm",(Užs5!H94/1000)*Užs5!L94,0)+(IF(Užs5!J94="KLIEN-PVC-08mm",(Užs5!H94/1000)*Užs5!L94,0)))))</f>
        <v>0</v>
      </c>
      <c r="AF55" s="93">
        <f>SUM(IF(Užs5!F94="KLIEN-PVC-1mm",(Užs5!E94/1000)*Užs5!L94,0)+(IF(Užs5!G94="KLIEN-PVC-1mm",(Užs5!E94/1000)*Užs5!L94,0)+(IF(Užs5!I94="KLIEN-PVC-1mm",(Užs5!H94/1000)*Užs5!L94,0)+(IF(Užs5!J94="KLIEN-PVC-1mm",(Užs5!H94/1000)*Užs5!L94,0)))))</f>
        <v>0</v>
      </c>
      <c r="AG55" s="93">
        <f>SUM(IF(Užs5!F94="KLIEN-PVC-2mm",(Užs5!E94/1000)*Užs5!L94,0)+(IF(Užs5!G94="KLIEN-PVC-2mm",(Užs5!E94/1000)*Užs5!L94,0)+(IF(Užs5!I94="KLIEN-PVC-2mm",(Užs5!H94/1000)*Užs5!L94,0)+(IF(Užs5!J94="KLIEN-PVC-2mm",(Užs5!H94/1000)*Užs5!L94,0)))))</f>
        <v>0</v>
      </c>
      <c r="AH55" s="93">
        <f>SUM(IF(Užs5!F94="KLIEN-PVC-42/2mm",(Užs5!E94/1000)*Užs5!L94,0)+(IF(Užs5!G94="KLIEN-PVC-42/2mm",(Užs5!E94/1000)*Užs5!L94,0)+(IF(Užs5!I94="KLIEN-PVC-42/2mm",(Užs5!H94/1000)*Užs5!L94,0)+(IF(Užs5!J94="KLIEN-PVC-42/2mm",(Užs5!H94/1000)*Užs5!L94,0)))))</f>
        <v>0</v>
      </c>
      <c r="AI55" s="315">
        <f>SUM(IF(Užs5!F94="KLIEN-BESIUL-08mm",(Užs5!E94/1000)*Užs5!L94,0)+(IF(Užs5!G94="KLIEN-BESIUL-08mm",(Užs5!E94/1000)*Užs5!L94,0)+(IF(Užs5!I94="KLIEN-BESIUL-08mm",(Užs5!H94/1000)*Užs5!L94,0)+(IF(Užs5!J94="KLIEN-BESIUL-08mm",(Užs5!H94/1000)*Užs5!L94,0)))))</f>
        <v>0</v>
      </c>
      <c r="AJ55" s="315">
        <f>SUM(IF(Užs5!F94="KLIEN-BESIUL-1mm",(Užs5!E94/1000)*Užs5!L94,0)+(IF(Užs5!G94="KLIEN-BESIUL-1mm",(Užs5!E94/1000)*Užs5!L94,0)+(IF(Užs5!I94="KLIEN-BESIUL-1mm",(Užs5!H94/1000)*Užs5!L94,0)+(IF(Užs5!J94="KLIEN-BESIUL-1mm",(Užs5!H94/1000)*Užs5!L94,0)))))</f>
        <v>0</v>
      </c>
      <c r="AK55" s="315">
        <f>SUM(IF(Užs5!F94="KLIEN-BESIUL-2mm",(Užs5!E94/1000)*Užs5!L94,0)+(IF(Užs5!G94="KLIEN-BESIUL-2mm",(Užs5!E94/1000)*Užs5!L94,0)+(IF(Užs5!I94="KLIEN-BESIUL-2mm",(Užs5!H94/1000)*Užs5!L94,0)+(IF(Užs5!J94="KLIEN-BESIUL-2mm",(Užs5!H94/1000)*Užs5!L94,0)))))</f>
        <v>0</v>
      </c>
      <c r="AL55" s="94">
        <f>SUM(IF(Užs5!F94="NE-PL-PVC-04mm",(Užs5!E94/1000)*Užs5!L94,0)+(IF(Užs5!G94="NE-PL-PVC-04mm",(Užs5!E94/1000)*Užs5!L94,0)+(IF(Užs5!I94="NE-PL-PVC-04mm",(Užs5!H94/1000)*Užs5!L94,0)+(IF(Užs5!J94="NE-PL-PVC-04mm",(Užs5!H94/1000)*Užs5!L94,0)))))</f>
        <v>0</v>
      </c>
      <c r="AM55" s="94">
        <f>SUM(IF(Užs5!F94="NE-PL-PVC-06mm",(Užs5!E94/1000)*Užs5!L94,0)+(IF(Užs5!G94="NE-PL-PVC-06mm",(Užs5!E94/1000)*Užs5!L94,0)+(IF(Užs5!I94="NE-PL-PVC-06mm",(Užs5!H94/1000)*Užs5!L94,0)+(IF(Užs5!J94="NE-PL-PVC-06mm",(Užs5!H94/1000)*Užs5!L94,0)))))</f>
        <v>0</v>
      </c>
      <c r="AN55" s="94">
        <f>SUM(IF(Užs5!F94="NE-PL-PVC-08mm",(Užs5!E94/1000)*Užs5!L94,0)+(IF(Užs5!G94="NE-PL-PVC-08mm",(Užs5!E94/1000)*Užs5!L94,0)+(IF(Užs5!I94="NE-PL-PVC-08mm",(Užs5!H94/1000)*Užs5!L94,0)+(IF(Užs5!J94="NE-PL-PVC-08mm",(Užs5!H94/1000)*Užs5!L94,0)))))</f>
        <v>0</v>
      </c>
      <c r="AO55" s="94">
        <f>SUM(IF(Užs5!F94="NE-PL-PVC-1mm",(Užs5!E94/1000)*Užs5!L94,0)+(IF(Užs5!G94="NE-PL-PVC-1mm",(Užs5!E94/1000)*Užs5!L94,0)+(IF(Užs5!I94="NE-PL-PVC-1mm",(Užs5!H94/1000)*Užs5!L94,0)+(IF(Užs5!J94="NE-PL-PVC-1mm",(Užs5!H94/1000)*Užs5!L94,0)))))</f>
        <v>0</v>
      </c>
      <c r="AP55" s="94">
        <f>SUM(IF(Užs5!F94="NE-PL-PVC-2mm",(Užs5!E94/1000)*Užs5!L94,0)+(IF(Užs5!G94="NE-PL-PVC-2mm",(Užs5!E94/1000)*Užs5!L94,0)+(IF(Užs5!I94="NE-PL-PVC-2mm",(Užs5!H94/1000)*Užs5!L94,0)+(IF(Užs5!J94="NE-PL-PVC-2mm",(Užs5!H94/1000)*Užs5!L94,0)))))</f>
        <v>0</v>
      </c>
      <c r="AQ55" s="94">
        <f>SUM(IF(Užs5!F94="NE-PL-PVC-42/2mm",(Užs5!E94/1000)*Užs5!L94,0)+(IF(Užs5!G94="NE-PL-PVC-42/2mm",(Užs5!E94/1000)*Užs5!L94,0)+(IF(Užs5!I94="NE-PL-PVC-42/2mm",(Užs5!H94/1000)*Užs5!L94,0)+(IF(Užs5!J94="NE-PL-PVC-42/2mm",(Užs5!H94/1000)*Užs5!L94,0)))))</f>
        <v>0</v>
      </c>
      <c r="AR55" s="79"/>
    </row>
    <row r="56" spans="1:44" ht="16.8">
      <c r="A56" s="79"/>
      <c r="B56" s="79"/>
      <c r="C56" s="95"/>
      <c r="D56" s="79"/>
      <c r="E56" s="79"/>
      <c r="F56" s="79"/>
      <c r="G56" s="79"/>
      <c r="H56" s="79"/>
      <c r="I56" s="79"/>
      <c r="J56" s="79"/>
      <c r="K56" s="87">
        <v>55</v>
      </c>
      <c r="L56" s="88">
        <f>Užs5!L95</f>
        <v>0</v>
      </c>
      <c r="M56" s="89">
        <f>(Užs5!E95/1000)*(Užs5!H95/1000)*Užs5!L95</f>
        <v>0</v>
      </c>
      <c r="N56" s="90">
        <f>SUM(IF(Užs5!F95="MEL",(Užs5!E95/1000)*Užs5!L95,0)+(IF(Užs5!G95="MEL",(Užs5!E95/1000)*Užs5!L95,0)+(IF(Užs5!I95="MEL",(Užs5!H95/1000)*Užs5!L95,0)+(IF(Užs5!J95="MEL",(Užs5!H95/1000)*Užs5!L95,0)))))</f>
        <v>0</v>
      </c>
      <c r="O56" s="91">
        <f>SUM(IF(Užs5!F95="MEL-BALTAS",(Užs5!E95/1000)*Užs5!L95,0)+(IF(Užs5!G95="MEL-BALTAS",(Užs5!E95/1000)*Užs5!L95,0)+(IF(Užs5!I95="MEL-BALTAS",(Užs5!H95/1000)*Užs5!L95,0)+(IF(Užs5!J95="MEL-BALTAS",(Užs5!H95/1000)*Užs5!L95,0)))))</f>
        <v>0</v>
      </c>
      <c r="P56" s="91">
        <f>SUM(IF(Užs5!F95="MEL-PILKAS",(Užs5!E95/1000)*Užs5!L95,0)+(IF(Užs5!G95="MEL-PILKAS",(Užs5!E95/1000)*Užs5!L95,0)+(IF(Užs5!I95="MEL-PILKAS",(Užs5!H95/1000)*Užs5!L95,0)+(IF(Užs5!J95="MEL-PILKAS",(Užs5!H95/1000)*Užs5!L95,0)))))</f>
        <v>0</v>
      </c>
      <c r="Q56" s="91">
        <f>SUM(IF(Užs5!F95="MEL-KLIENTO",(Užs5!E95/1000)*Užs5!L95,0)+(IF(Užs5!G95="MEL-KLIENTO",(Užs5!E95/1000)*Užs5!L95,0)+(IF(Užs5!I95="MEL-KLIENTO",(Užs5!H95/1000)*Užs5!L95,0)+(IF(Užs5!J95="MEL-KLIENTO",(Užs5!H95/1000)*Užs5!L95,0)))))</f>
        <v>0</v>
      </c>
      <c r="R56" s="91">
        <f>SUM(IF(Užs5!F95="MEL-NE-PL",(Užs5!E95/1000)*Užs5!L95,0)+(IF(Užs5!G95="MEL-NE-PL",(Užs5!E95/1000)*Užs5!L95,0)+(IF(Užs5!I95="MEL-NE-PL",(Užs5!H95/1000)*Užs5!L95,0)+(IF(Užs5!J95="MEL-NE-PL",(Užs5!H95/1000)*Užs5!L95,0)))))</f>
        <v>0</v>
      </c>
      <c r="S56" s="91">
        <f>SUM(IF(Užs5!F95="MEL-40mm",(Užs5!E95/1000)*Užs5!L95,0)+(IF(Užs5!G95="MEL-40mm",(Užs5!E95/1000)*Užs5!L95,0)+(IF(Užs5!I95="MEL-40mm",(Užs5!H95/1000)*Užs5!L95,0)+(IF(Užs5!J95="MEL-40mm",(Užs5!H95/1000)*Užs5!L95,0)))))</f>
        <v>0</v>
      </c>
      <c r="T56" s="92">
        <f>SUM(IF(Užs5!F95="PVC-04mm",(Užs5!E95/1000)*Užs5!L95,0)+(IF(Užs5!G95="PVC-04mm",(Užs5!E95/1000)*Užs5!L95,0)+(IF(Užs5!I95="PVC-04mm",(Užs5!H95/1000)*Užs5!L95,0)+(IF(Užs5!J95="PVC-04mm",(Užs5!H95/1000)*Užs5!L95,0)))))</f>
        <v>0</v>
      </c>
      <c r="U56" s="92">
        <f>SUM(IF(Užs5!F95="PVC-06mm",(Užs5!E95/1000)*Užs5!L95,0)+(IF(Užs5!G95="PVC-06mm",(Užs5!E95/1000)*Užs5!L95,0)+(IF(Užs5!I95="PVC-06mm",(Užs5!H95/1000)*Užs5!L95,0)+(IF(Užs5!J95="PVC-06mm",(Užs5!H95/1000)*Užs5!L95,0)))))</f>
        <v>0</v>
      </c>
      <c r="V56" s="92">
        <f>SUM(IF(Užs5!F95="PVC-08mm",(Užs5!E95/1000)*Užs5!L95,0)+(IF(Užs5!G95="PVC-08mm",(Užs5!E95/1000)*Užs5!L95,0)+(IF(Užs5!I95="PVC-08mm",(Užs5!H95/1000)*Užs5!L95,0)+(IF(Užs5!J95="PVC-08mm",(Užs5!H95/1000)*Užs5!L95,0)))))</f>
        <v>0</v>
      </c>
      <c r="W56" s="92">
        <f>SUM(IF(Užs5!F95="PVC-1mm",(Užs5!E95/1000)*Užs5!L95,0)+(IF(Užs5!G95="PVC-1mm",(Užs5!E95/1000)*Užs5!L95,0)+(IF(Užs5!I95="PVC-1mm",(Užs5!H95/1000)*Užs5!L95,0)+(IF(Užs5!J95="PVC-1mm",(Užs5!H95/1000)*Užs5!L95,0)))))</f>
        <v>0</v>
      </c>
      <c r="X56" s="92">
        <f>SUM(IF(Užs5!F95="PVC-2mm",(Užs5!E95/1000)*Užs5!L95,0)+(IF(Užs5!G95="PVC-2mm",(Užs5!E95/1000)*Užs5!L95,0)+(IF(Užs5!I95="PVC-2mm",(Užs5!H95/1000)*Užs5!L95,0)+(IF(Užs5!J95="PVC-2mm",(Užs5!H95/1000)*Užs5!L95,0)))))</f>
        <v>0</v>
      </c>
      <c r="Y56" s="92">
        <f>SUM(IF(Užs5!F95="PVC-42/2mm",(Užs5!E95/1000)*Užs5!L95,0)+(IF(Užs5!G95="PVC-42/2mm",(Užs5!E95/1000)*Užs5!L95,0)+(IF(Užs5!I95="PVC-42/2mm",(Užs5!H95/1000)*Užs5!L95,0)+(IF(Užs5!J95="PVC-42/2mm",(Užs5!H95/1000)*Užs5!L95,0)))))</f>
        <v>0</v>
      </c>
      <c r="Z56" s="313">
        <f>SUM(IF(Užs5!F95="BESIULIS-08mm",(Užs5!E95/1000)*Užs5!L95,0)+(IF(Užs5!G95="BESIULIS-08mm",(Užs5!E95/1000)*Užs5!L95,0)+(IF(Užs5!I95="BESIULIS-08mm",(Užs5!H95/1000)*Užs5!L95,0)+(IF(Užs5!J95="BESIULIS-08mm",(Užs5!H95/1000)*Užs5!L95,0)))))</f>
        <v>0</v>
      </c>
      <c r="AA56" s="313">
        <f>SUM(IF(Užs5!F95="BESIULIS-1mm",(Užs5!E95/1000)*Užs5!L95,0)+(IF(Užs5!G95="BESIULIS-1mm",(Užs5!E95/1000)*Užs5!L95,0)+(IF(Užs5!I95="BESIULIS-1mm",(Užs5!H95/1000)*Užs5!L95,0)+(IF(Užs5!J95="BESIULIS-1mm",(Užs5!H95/1000)*Užs5!L95,0)))))</f>
        <v>0</v>
      </c>
      <c r="AB56" s="313">
        <f>SUM(IF(Užs5!F95="BESIULIS-2mm",(Užs5!E95/1000)*Užs5!L95,0)+(IF(Užs5!G95="BESIULIS-2mm",(Užs5!E95/1000)*Užs5!L95,0)+(IF(Užs5!I95="BESIULIS-2mm",(Užs5!H95/1000)*Užs5!L95,0)+(IF(Užs5!J95="BESIULIS-2mm",(Užs5!H95/1000)*Užs5!L95,0)))))</f>
        <v>0</v>
      </c>
      <c r="AC56" s="93">
        <f>SUM(IF(Užs5!F95="KLIEN-PVC-04mm",(Užs5!E95/1000)*Užs5!L95,0)+(IF(Užs5!G95="KLIEN-PVC-04mm",(Užs5!E95/1000)*Užs5!L95,0)+(IF(Užs5!I95="KLIEN-PVC-04mm",(Užs5!H95/1000)*Užs5!L95,0)+(IF(Užs5!J95="KLIEN-PVC-04mm",(Užs5!H95/1000)*Užs5!L95,0)))))</f>
        <v>0</v>
      </c>
      <c r="AD56" s="93">
        <f>SUM(IF(Užs5!F95="KLIEN-PVC-06mm",(Užs5!E95/1000)*Užs5!L95,0)+(IF(Užs5!G95="KLIEN-PVC-06mm",(Užs5!E95/1000)*Užs5!L95,0)+(IF(Užs5!I95="KLIEN-PVC-06mm",(Užs5!H95/1000)*Užs5!L95,0)+(IF(Užs5!J95="KLIEN-PVC-06mm",(Užs5!H95/1000)*Užs5!L95,0)))))</f>
        <v>0</v>
      </c>
      <c r="AE56" s="93">
        <f>SUM(IF(Užs5!F95="KLIEN-PVC-08mm",(Užs5!E95/1000)*Užs5!L95,0)+(IF(Užs5!G95="KLIEN-PVC-08mm",(Užs5!E95/1000)*Užs5!L95,0)+(IF(Užs5!I95="KLIEN-PVC-08mm",(Užs5!H95/1000)*Užs5!L95,0)+(IF(Užs5!J95="KLIEN-PVC-08mm",(Užs5!H95/1000)*Užs5!L95,0)))))</f>
        <v>0</v>
      </c>
      <c r="AF56" s="93">
        <f>SUM(IF(Užs5!F95="KLIEN-PVC-1mm",(Užs5!E95/1000)*Užs5!L95,0)+(IF(Užs5!G95="KLIEN-PVC-1mm",(Užs5!E95/1000)*Užs5!L95,0)+(IF(Užs5!I95="KLIEN-PVC-1mm",(Užs5!H95/1000)*Užs5!L95,0)+(IF(Užs5!J95="KLIEN-PVC-1mm",(Užs5!H95/1000)*Užs5!L95,0)))))</f>
        <v>0</v>
      </c>
      <c r="AG56" s="93">
        <f>SUM(IF(Užs5!F95="KLIEN-PVC-2mm",(Užs5!E95/1000)*Užs5!L95,0)+(IF(Užs5!G95="KLIEN-PVC-2mm",(Užs5!E95/1000)*Užs5!L95,0)+(IF(Užs5!I95="KLIEN-PVC-2mm",(Užs5!H95/1000)*Užs5!L95,0)+(IF(Užs5!J95="KLIEN-PVC-2mm",(Užs5!H95/1000)*Užs5!L95,0)))))</f>
        <v>0</v>
      </c>
      <c r="AH56" s="93">
        <f>SUM(IF(Užs5!F95="KLIEN-PVC-42/2mm",(Užs5!E95/1000)*Užs5!L95,0)+(IF(Užs5!G95="KLIEN-PVC-42/2mm",(Užs5!E95/1000)*Užs5!L95,0)+(IF(Užs5!I95="KLIEN-PVC-42/2mm",(Užs5!H95/1000)*Užs5!L95,0)+(IF(Užs5!J95="KLIEN-PVC-42/2mm",(Užs5!H95/1000)*Užs5!L95,0)))))</f>
        <v>0</v>
      </c>
      <c r="AI56" s="315">
        <f>SUM(IF(Užs5!F95="KLIEN-BESIUL-08mm",(Užs5!E95/1000)*Užs5!L95,0)+(IF(Užs5!G95="KLIEN-BESIUL-08mm",(Užs5!E95/1000)*Užs5!L95,0)+(IF(Užs5!I95="KLIEN-BESIUL-08mm",(Užs5!H95/1000)*Užs5!L95,0)+(IF(Užs5!J95="KLIEN-BESIUL-08mm",(Užs5!H95/1000)*Užs5!L95,0)))))</f>
        <v>0</v>
      </c>
      <c r="AJ56" s="315">
        <f>SUM(IF(Užs5!F95="KLIEN-BESIUL-1mm",(Užs5!E95/1000)*Užs5!L95,0)+(IF(Užs5!G95="KLIEN-BESIUL-1mm",(Užs5!E95/1000)*Užs5!L95,0)+(IF(Užs5!I95="KLIEN-BESIUL-1mm",(Užs5!H95/1000)*Užs5!L95,0)+(IF(Užs5!J95="KLIEN-BESIUL-1mm",(Užs5!H95/1000)*Užs5!L95,0)))))</f>
        <v>0</v>
      </c>
      <c r="AK56" s="315">
        <f>SUM(IF(Užs5!F95="KLIEN-BESIUL-2mm",(Užs5!E95/1000)*Užs5!L95,0)+(IF(Užs5!G95="KLIEN-BESIUL-2mm",(Užs5!E95/1000)*Užs5!L95,0)+(IF(Užs5!I95="KLIEN-BESIUL-2mm",(Užs5!H95/1000)*Užs5!L95,0)+(IF(Užs5!J95="KLIEN-BESIUL-2mm",(Užs5!H95/1000)*Užs5!L95,0)))))</f>
        <v>0</v>
      </c>
      <c r="AL56" s="94">
        <f>SUM(IF(Užs5!F95="NE-PL-PVC-04mm",(Užs5!E95/1000)*Užs5!L95,0)+(IF(Užs5!G95="NE-PL-PVC-04mm",(Užs5!E95/1000)*Užs5!L95,0)+(IF(Užs5!I95="NE-PL-PVC-04mm",(Užs5!H95/1000)*Užs5!L95,0)+(IF(Užs5!J95="NE-PL-PVC-04mm",(Užs5!H95/1000)*Užs5!L95,0)))))</f>
        <v>0</v>
      </c>
      <c r="AM56" s="94">
        <f>SUM(IF(Užs5!F95="NE-PL-PVC-06mm",(Užs5!E95/1000)*Užs5!L95,0)+(IF(Užs5!G95="NE-PL-PVC-06mm",(Užs5!E95/1000)*Užs5!L95,0)+(IF(Užs5!I95="NE-PL-PVC-06mm",(Užs5!H95/1000)*Užs5!L95,0)+(IF(Užs5!J95="NE-PL-PVC-06mm",(Užs5!H95/1000)*Užs5!L95,0)))))</f>
        <v>0</v>
      </c>
      <c r="AN56" s="94">
        <f>SUM(IF(Užs5!F95="NE-PL-PVC-08mm",(Užs5!E95/1000)*Užs5!L95,0)+(IF(Užs5!G95="NE-PL-PVC-08mm",(Užs5!E95/1000)*Užs5!L95,0)+(IF(Užs5!I95="NE-PL-PVC-08mm",(Užs5!H95/1000)*Užs5!L95,0)+(IF(Užs5!J95="NE-PL-PVC-08mm",(Užs5!H95/1000)*Užs5!L95,0)))))</f>
        <v>0</v>
      </c>
      <c r="AO56" s="94">
        <f>SUM(IF(Užs5!F95="NE-PL-PVC-1mm",(Užs5!E95/1000)*Užs5!L95,0)+(IF(Užs5!G95="NE-PL-PVC-1mm",(Užs5!E95/1000)*Užs5!L95,0)+(IF(Užs5!I95="NE-PL-PVC-1mm",(Užs5!H95/1000)*Užs5!L95,0)+(IF(Užs5!J95="NE-PL-PVC-1mm",(Užs5!H95/1000)*Užs5!L95,0)))))</f>
        <v>0</v>
      </c>
      <c r="AP56" s="94">
        <f>SUM(IF(Užs5!F95="NE-PL-PVC-2mm",(Užs5!E95/1000)*Užs5!L95,0)+(IF(Užs5!G95="NE-PL-PVC-2mm",(Užs5!E95/1000)*Užs5!L95,0)+(IF(Užs5!I95="NE-PL-PVC-2mm",(Užs5!H95/1000)*Užs5!L95,0)+(IF(Užs5!J95="NE-PL-PVC-2mm",(Užs5!H95/1000)*Užs5!L95,0)))))</f>
        <v>0</v>
      </c>
      <c r="AQ56" s="94">
        <f>SUM(IF(Užs5!F95="NE-PL-PVC-42/2mm",(Užs5!E95/1000)*Užs5!L95,0)+(IF(Užs5!G95="NE-PL-PVC-42/2mm",(Užs5!E95/1000)*Užs5!L95,0)+(IF(Užs5!I95="NE-PL-PVC-42/2mm",(Užs5!H95/1000)*Užs5!L95,0)+(IF(Užs5!J95="NE-PL-PVC-42/2mm",(Užs5!H95/1000)*Užs5!L95,0)))))</f>
        <v>0</v>
      </c>
      <c r="AR56" s="79"/>
    </row>
    <row r="57" spans="1:44" ht="16.8">
      <c r="A57" s="79"/>
      <c r="B57" s="79"/>
      <c r="C57" s="95"/>
      <c r="D57" s="79"/>
      <c r="E57" s="79"/>
      <c r="F57" s="79"/>
      <c r="G57" s="79"/>
      <c r="H57" s="79"/>
      <c r="I57" s="79"/>
      <c r="J57" s="79"/>
      <c r="K57" s="87">
        <v>56</v>
      </c>
      <c r="L57" s="88">
        <f>Užs5!L96</f>
        <v>0</v>
      </c>
      <c r="M57" s="89">
        <f>(Užs5!E96/1000)*(Užs5!H96/1000)*Užs5!L96</f>
        <v>0</v>
      </c>
      <c r="N57" s="90">
        <f>SUM(IF(Užs5!F96="MEL",(Užs5!E96/1000)*Užs5!L96,0)+(IF(Užs5!G96="MEL",(Užs5!E96/1000)*Užs5!L96,0)+(IF(Užs5!I96="MEL",(Užs5!H96/1000)*Užs5!L96,0)+(IF(Užs5!J96="MEL",(Užs5!H96/1000)*Užs5!L96,0)))))</f>
        <v>0</v>
      </c>
      <c r="O57" s="91">
        <f>SUM(IF(Užs5!F96="MEL-BALTAS",(Užs5!E96/1000)*Užs5!L96,0)+(IF(Užs5!G96="MEL-BALTAS",(Užs5!E96/1000)*Užs5!L96,0)+(IF(Užs5!I96="MEL-BALTAS",(Užs5!H96/1000)*Užs5!L96,0)+(IF(Užs5!J96="MEL-BALTAS",(Užs5!H96/1000)*Užs5!L96,0)))))</f>
        <v>0</v>
      </c>
      <c r="P57" s="91">
        <f>SUM(IF(Užs5!F96="MEL-PILKAS",(Užs5!E96/1000)*Užs5!L96,0)+(IF(Užs5!G96="MEL-PILKAS",(Užs5!E96/1000)*Užs5!L96,0)+(IF(Užs5!I96="MEL-PILKAS",(Užs5!H96/1000)*Užs5!L96,0)+(IF(Užs5!J96="MEL-PILKAS",(Užs5!H96/1000)*Užs5!L96,0)))))</f>
        <v>0</v>
      </c>
      <c r="Q57" s="91">
        <f>SUM(IF(Užs5!F96="MEL-KLIENTO",(Užs5!E96/1000)*Užs5!L96,0)+(IF(Užs5!G96="MEL-KLIENTO",(Užs5!E96/1000)*Užs5!L96,0)+(IF(Užs5!I96="MEL-KLIENTO",(Užs5!H96/1000)*Užs5!L96,0)+(IF(Užs5!J96="MEL-KLIENTO",(Užs5!H96/1000)*Užs5!L96,0)))))</f>
        <v>0</v>
      </c>
      <c r="R57" s="91">
        <f>SUM(IF(Užs5!F96="MEL-NE-PL",(Užs5!E96/1000)*Užs5!L96,0)+(IF(Užs5!G96="MEL-NE-PL",(Užs5!E96/1000)*Užs5!L96,0)+(IF(Užs5!I96="MEL-NE-PL",(Užs5!H96/1000)*Užs5!L96,0)+(IF(Užs5!J96="MEL-NE-PL",(Užs5!H96/1000)*Užs5!L96,0)))))</f>
        <v>0</v>
      </c>
      <c r="S57" s="91">
        <f>SUM(IF(Užs5!F96="MEL-40mm",(Užs5!E96/1000)*Užs5!L96,0)+(IF(Užs5!G96="MEL-40mm",(Užs5!E96/1000)*Užs5!L96,0)+(IF(Užs5!I96="MEL-40mm",(Užs5!H96/1000)*Užs5!L96,0)+(IF(Užs5!J96="MEL-40mm",(Užs5!H96/1000)*Užs5!L96,0)))))</f>
        <v>0</v>
      </c>
      <c r="T57" s="92">
        <f>SUM(IF(Užs5!F96="PVC-04mm",(Užs5!E96/1000)*Užs5!L96,0)+(IF(Užs5!G96="PVC-04mm",(Užs5!E96/1000)*Užs5!L96,0)+(IF(Užs5!I96="PVC-04mm",(Užs5!H96/1000)*Užs5!L96,0)+(IF(Užs5!J96="PVC-04mm",(Užs5!H96/1000)*Užs5!L96,0)))))</f>
        <v>0</v>
      </c>
      <c r="U57" s="92">
        <f>SUM(IF(Užs5!F96="PVC-06mm",(Užs5!E96/1000)*Užs5!L96,0)+(IF(Užs5!G96="PVC-06mm",(Užs5!E96/1000)*Užs5!L96,0)+(IF(Užs5!I96="PVC-06mm",(Užs5!H96/1000)*Užs5!L96,0)+(IF(Užs5!J96="PVC-06mm",(Užs5!H96/1000)*Užs5!L96,0)))))</f>
        <v>0</v>
      </c>
      <c r="V57" s="92">
        <f>SUM(IF(Užs5!F96="PVC-08mm",(Užs5!E96/1000)*Užs5!L96,0)+(IF(Užs5!G96="PVC-08mm",(Užs5!E96/1000)*Užs5!L96,0)+(IF(Užs5!I96="PVC-08mm",(Užs5!H96/1000)*Užs5!L96,0)+(IF(Užs5!J96="PVC-08mm",(Užs5!H96/1000)*Užs5!L96,0)))))</f>
        <v>0</v>
      </c>
      <c r="W57" s="92">
        <f>SUM(IF(Užs5!F96="PVC-1mm",(Užs5!E96/1000)*Užs5!L96,0)+(IF(Užs5!G96="PVC-1mm",(Užs5!E96/1000)*Užs5!L96,0)+(IF(Užs5!I96="PVC-1mm",(Užs5!H96/1000)*Užs5!L96,0)+(IF(Užs5!J96="PVC-1mm",(Užs5!H96/1000)*Užs5!L96,0)))))</f>
        <v>0</v>
      </c>
      <c r="X57" s="92">
        <f>SUM(IF(Užs5!F96="PVC-2mm",(Užs5!E96/1000)*Užs5!L96,0)+(IF(Užs5!G96="PVC-2mm",(Užs5!E96/1000)*Užs5!L96,0)+(IF(Užs5!I96="PVC-2mm",(Užs5!H96/1000)*Užs5!L96,0)+(IF(Užs5!J96="PVC-2mm",(Užs5!H96/1000)*Užs5!L96,0)))))</f>
        <v>0</v>
      </c>
      <c r="Y57" s="92">
        <f>SUM(IF(Užs5!F96="PVC-42/2mm",(Užs5!E96/1000)*Užs5!L96,0)+(IF(Užs5!G96="PVC-42/2mm",(Užs5!E96/1000)*Užs5!L96,0)+(IF(Užs5!I96="PVC-42/2mm",(Užs5!H96/1000)*Užs5!L96,0)+(IF(Užs5!J96="PVC-42/2mm",(Užs5!H96/1000)*Užs5!L96,0)))))</f>
        <v>0</v>
      </c>
      <c r="Z57" s="313">
        <f>SUM(IF(Užs5!F96="BESIULIS-08mm",(Užs5!E96/1000)*Užs5!L96,0)+(IF(Užs5!G96="BESIULIS-08mm",(Užs5!E96/1000)*Užs5!L96,0)+(IF(Užs5!I96="BESIULIS-08mm",(Užs5!H96/1000)*Užs5!L96,0)+(IF(Užs5!J96="BESIULIS-08mm",(Užs5!H96/1000)*Užs5!L96,0)))))</f>
        <v>0</v>
      </c>
      <c r="AA57" s="313">
        <f>SUM(IF(Užs5!F96="BESIULIS-1mm",(Užs5!E96/1000)*Užs5!L96,0)+(IF(Užs5!G96="BESIULIS-1mm",(Užs5!E96/1000)*Užs5!L96,0)+(IF(Užs5!I96="BESIULIS-1mm",(Užs5!H96/1000)*Užs5!L96,0)+(IF(Užs5!J96="BESIULIS-1mm",(Užs5!H96/1000)*Užs5!L96,0)))))</f>
        <v>0</v>
      </c>
      <c r="AB57" s="313">
        <f>SUM(IF(Užs5!F96="BESIULIS-2mm",(Užs5!E96/1000)*Užs5!L96,0)+(IF(Užs5!G96="BESIULIS-2mm",(Užs5!E96/1000)*Užs5!L96,0)+(IF(Užs5!I96="BESIULIS-2mm",(Užs5!H96/1000)*Užs5!L96,0)+(IF(Užs5!J96="BESIULIS-2mm",(Užs5!H96/1000)*Užs5!L96,0)))))</f>
        <v>0</v>
      </c>
      <c r="AC57" s="93">
        <f>SUM(IF(Užs5!F96="KLIEN-PVC-04mm",(Užs5!E96/1000)*Užs5!L96,0)+(IF(Užs5!G96="KLIEN-PVC-04mm",(Užs5!E96/1000)*Užs5!L96,0)+(IF(Užs5!I96="KLIEN-PVC-04mm",(Užs5!H96/1000)*Užs5!L96,0)+(IF(Užs5!J96="KLIEN-PVC-04mm",(Užs5!H96/1000)*Užs5!L96,0)))))</f>
        <v>0</v>
      </c>
      <c r="AD57" s="93">
        <f>SUM(IF(Užs5!F96="KLIEN-PVC-06mm",(Užs5!E96/1000)*Užs5!L96,0)+(IF(Užs5!G96="KLIEN-PVC-06mm",(Užs5!E96/1000)*Užs5!L96,0)+(IF(Užs5!I96="KLIEN-PVC-06mm",(Užs5!H96/1000)*Užs5!L96,0)+(IF(Užs5!J96="KLIEN-PVC-06mm",(Užs5!H96/1000)*Užs5!L96,0)))))</f>
        <v>0</v>
      </c>
      <c r="AE57" s="93">
        <f>SUM(IF(Užs5!F96="KLIEN-PVC-08mm",(Užs5!E96/1000)*Užs5!L96,0)+(IF(Užs5!G96="KLIEN-PVC-08mm",(Užs5!E96/1000)*Užs5!L96,0)+(IF(Užs5!I96="KLIEN-PVC-08mm",(Užs5!H96/1000)*Užs5!L96,0)+(IF(Užs5!J96="KLIEN-PVC-08mm",(Užs5!H96/1000)*Užs5!L96,0)))))</f>
        <v>0</v>
      </c>
      <c r="AF57" s="93">
        <f>SUM(IF(Užs5!F96="KLIEN-PVC-1mm",(Užs5!E96/1000)*Užs5!L96,0)+(IF(Užs5!G96="KLIEN-PVC-1mm",(Užs5!E96/1000)*Užs5!L96,0)+(IF(Užs5!I96="KLIEN-PVC-1mm",(Užs5!H96/1000)*Užs5!L96,0)+(IF(Užs5!J96="KLIEN-PVC-1mm",(Užs5!H96/1000)*Užs5!L96,0)))))</f>
        <v>0</v>
      </c>
      <c r="AG57" s="93">
        <f>SUM(IF(Užs5!F96="KLIEN-PVC-2mm",(Užs5!E96/1000)*Užs5!L96,0)+(IF(Užs5!G96="KLIEN-PVC-2mm",(Užs5!E96/1000)*Užs5!L96,0)+(IF(Užs5!I96="KLIEN-PVC-2mm",(Užs5!H96/1000)*Užs5!L96,0)+(IF(Užs5!J96="KLIEN-PVC-2mm",(Užs5!H96/1000)*Užs5!L96,0)))))</f>
        <v>0</v>
      </c>
      <c r="AH57" s="93">
        <f>SUM(IF(Užs5!F96="KLIEN-PVC-42/2mm",(Užs5!E96/1000)*Užs5!L96,0)+(IF(Užs5!G96="KLIEN-PVC-42/2mm",(Užs5!E96/1000)*Užs5!L96,0)+(IF(Užs5!I96="KLIEN-PVC-42/2mm",(Užs5!H96/1000)*Užs5!L96,0)+(IF(Užs5!J96="KLIEN-PVC-42/2mm",(Užs5!H96/1000)*Užs5!L96,0)))))</f>
        <v>0</v>
      </c>
      <c r="AI57" s="315">
        <f>SUM(IF(Užs5!F96="KLIEN-BESIUL-08mm",(Užs5!E96/1000)*Užs5!L96,0)+(IF(Užs5!G96="KLIEN-BESIUL-08mm",(Užs5!E96/1000)*Užs5!L96,0)+(IF(Užs5!I96="KLIEN-BESIUL-08mm",(Užs5!H96/1000)*Užs5!L96,0)+(IF(Užs5!J96="KLIEN-BESIUL-08mm",(Užs5!H96/1000)*Užs5!L96,0)))))</f>
        <v>0</v>
      </c>
      <c r="AJ57" s="315">
        <f>SUM(IF(Užs5!F96="KLIEN-BESIUL-1mm",(Užs5!E96/1000)*Užs5!L96,0)+(IF(Užs5!G96="KLIEN-BESIUL-1mm",(Užs5!E96/1000)*Užs5!L96,0)+(IF(Užs5!I96="KLIEN-BESIUL-1mm",(Užs5!H96/1000)*Užs5!L96,0)+(IF(Užs5!J96="KLIEN-BESIUL-1mm",(Užs5!H96/1000)*Užs5!L96,0)))))</f>
        <v>0</v>
      </c>
      <c r="AK57" s="315">
        <f>SUM(IF(Užs5!F96="KLIEN-BESIUL-2mm",(Užs5!E96/1000)*Užs5!L96,0)+(IF(Užs5!G96="KLIEN-BESIUL-2mm",(Užs5!E96/1000)*Užs5!L96,0)+(IF(Užs5!I96="KLIEN-BESIUL-2mm",(Užs5!H96/1000)*Užs5!L96,0)+(IF(Užs5!J96="KLIEN-BESIUL-2mm",(Užs5!H96/1000)*Užs5!L96,0)))))</f>
        <v>0</v>
      </c>
      <c r="AL57" s="94">
        <f>SUM(IF(Užs5!F96="NE-PL-PVC-04mm",(Užs5!E96/1000)*Užs5!L96,0)+(IF(Užs5!G96="NE-PL-PVC-04mm",(Užs5!E96/1000)*Užs5!L96,0)+(IF(Užs5!I96="NE-PL-PVC-04mm",(Užs5!H96/1000)*Užs5!L96,0)+(IF(Užs5!J96="NE-PL-PVC-04mm",(Užs5!H96/1000)*Užs5!L96,0)))))</f>
        <v>0</v>
      </c>
      <c r="AM57" s="94">
        <f>SUM(IF(Užs5!F96="NE-PL-PVC-06mm",(Užs5!E96/1000)*Užs5!L96,0)+(IF(Užs5!G96="NE-PL-PVC-06mm",(Užs5!E96/1000)*Užs5!L96,0)+(IF(Užs5!I96="NE-PL-PVC-06mm",(Užs5!H96/1000)*Užs5!L96,0)+(IF(Užs5!J96="NE-PL-PVC-06mm",(Užs5!H96/1000)*Užs5!L96,0)))))</f>
        <v>0</v>
      </c>
      <c r="AN57" s="94">
        <f>SUM(IF(Užs5!F96="NE-PL-PVC-08mm",(Užs5!E96/1000)*Užs5!L96,0)+(IF(Užs5!G96="NE-PL-PVC-08mm",(Užs5!E96/1000)*Užs5!L96,0)+(IF(Užs5!I96="NE-PL-PVC-08mm",(Užs5!H96/1000)*Užs5!L96,0)+(IF(Užs5!J96="NE-PL-PVC-08mm",(Užs5!H96/1000)*Užs5!L96,0)))))</f>
        <v>0</v>
      </c>
      <c r="AO57" s="94">
        <f>SUM(IF(Užs5!F96="NE-PL-PVC-1mm",(Užs5!E96/1000)*Užs5!L96,0)+(IF(Užs5!G96="NE-PL-PVC-1mm",(Užs5!E96/1000)*Užs5!L96,0)+(IF(Užs5!I96="NE-PL-PVC-1mm",(Užs5!H96/1000)*Užs5!L96,0)+(IF(Užs5!J96="NE-PL-PVC-1mm",(Užs5!H96/1000)*Užs5!L96,0)))))</f>
        <v>0</v>
      </c>
      <c r="AP57" s="94">
        <f>SUM(IF(Užs5!F96="NE-PL-PVC-2mm",(Užs5!E96/1000)*Užs5!L96,0)+(IF(Užs5!G96="NE-PL-PVC-2mm",(Užs5!E96/1000)*Užs5!L96,0)+(IF(Užs5!I96="NE-PL-PVC-2mm",(Užs5!H96/1000)*Užs5!L96,0)+(IF(Užs5!J96="NE-PL-PVC-2mm",(Užs5!H96/1000)*Užs5!L96,0)))))</f>
        <v>0</v>
      </c>
      <c r="AQ57" s="94">
        <f>SUM(IF(Užs5!F96="NE-PL-PVC-42/2mm",(Užs5!E96/1000)*Užs5!L96,0)+(IF(Užs5!G96="NE-PL-PVC-42/2mm",(Užs5!E96/1000)*Užs5!L96,0)+(IF(Užs5!I96="NE-PL-PVC-42/2mm",(Užs5!H96/1000)*Užs5!L96,0)+(IF(Užs5!J96="NE-PL-PVC-42/2mm",(Užs5!H96/1000)*Užs5!L96,0)))))</f>
        <v>0</v>
      </c>
      <c r="AR57" s="79"/>
    </row>
    <row r="58" spans="1:44" ht="16.8">
      <c r="A58" s="79"/>
      <c r="B58" s="79"/>
      <c r="C58" s="95"/>
      <c r="D58" s="79"/>
      <c r="E58" s="79"/>
      <c r="F58" s="79"/>
      <c r="G58" s="79"/>
      <c r="H58" s="79"/>
      <c r="I58" s="79"/>
      <c r="J58" s="79"/>
      <c r="K58" s="87">
        <v>57</v>
      </c>
      <c r="L58" s="88">
        <f>Užs5!L97</f>
        <v>0</v>
      </c>
      <c r="M58" s="89">
        <f>(Užs5!E97/1000)*(Užs5!H97/1000)*Užs5!L97</f>
        <v>0</v>
      </c>
      <c r="N58" s="90">
        <f>SUM(IF(Užs5!F97="MEL",(Užs5!E97/1000)*Užs5!L97,0)+(IF(Užs5!G97="MEL",(Užs5!E97/1000)*Užs5!L97,0)+(IF(Užs5!I97="MEL",(Užs5!H97/1000)*Užs5!L97,0)+(IF(Užs5!J97="MEL",(Užs5!H97/1000)*Užs5!L97,0)))))</f>
        <v>0</v>
      </c>
      <c r="O58" s="91">
        <f>SUM(IF(Užs5!F97="MEL-BALTAS",(Užs5!E97/1000)*Užs5!L97,0)+(IF(Užs5!G97="MEL-BALTAS",(Užs5!E97/1000)*Užs5!L97,0)+(IF(Užs5!I97="MEL-BALTAS",(Užs5!H97/1000)*Užs5!L97,0)+(IF(Užs5!J97="MEL-BALTAS",(Užs5!H97/1000)*Užs5!L97,0)))))</f>
        <v>0</v>
      </c>
      <c r="P58" s="91">
        <f>SUM(IF(Užs5!F97="MEL-PILKAS",(Užs5!E97/1000)*Užs5!L97,0)+(IF(Užs5!G97="MEL-PILKAS",(Užs5!E97/1000)*Užs5!L97,0)+(IF(Užs5!I97="MEL-PILKAS",(Užs5!H97/1000)*Užs5!L97,0)+(IF(Užs5!J97="MEL-PILKAS",(Užs5!H97/1000)*Užs5!L97,0)))))</f>
        <v>0</v>
      </c>
      <c r="Q58" s="91">
        <f>SUM(IF(Užs5!F97="MEL-KLIENTO",(Užs5!E97/1000)*Užs5!L97,0)+(IF(Užs5!G97="MEL-KLIENTO",(Užs5!E97/1000)*Užs5!L97,0)+(IF(Užs5!I97="MEL-KLIENTO",(Užs5!H97/1000)*Užs5!L97,0)+(IF(Užs5!J97="MEL-KLIENTO",(Užs5!H97/1000)*Užs5!L97,0)))))</f>
        <v>0</v>
      </c>
      <c r="R58" s="91">
        <f>SUM(IF(Užs5!F97="MEL-NE-PL",(Užs5!E97/1000)*Užs5!L97,0)+(IF(Užs5!G97="MEL-NE-PL",(Užs5!E97/1000)*Užs5!L97,0)+(IF(Užs5!I97="MEL-NE-PL",(Užs5!H97/1000)*Užs5!L97,0)+(IF(Užs5!J97="MEL-NE-PL",(Užs5!H97/1000)*Užs5!L97,0)))))</f>
        <v>0</v>
      </c>
      <c r="S58" s="91">
        <f>SUM(IF(Užs5!F97="MEL-40mm",(Užs5!E97/1000)*Užs5!L97,0)+(IF(Užs5!G97="MEL-40mm",(Užs5!E97/1000)*Užs5!L97,0)+(IF(Užs5!I97="MEL-40mm",(Užs5!H97/1000)*Užs5!L97,0)+(IF(Užs5!J97="MEL-40mm",(Užs5!H97/1000)*Užs5!L97,0)))))</f>
        <v>0</v>
      </c>
      <c r="T58" s="92">
        <f>SUM(IF(Užs5!F97="PVC-04mm",(Užs5!E97/1000)*Užs5!L97,0)+(IF(Užs5!G97="PVC-04mm",(Užs5!E97/1000)*Užs5!L97,0)+(IF(Užs5!I97="PVC-04mm",(Užs5!H97/1000)*Užs5!L97,0)+(IF(Užs5!J97="PVC-04mm",(Užs5!H97/1000)*Užs5!L97,0)))))</f>
        <v>0</v>
      </c>
      <c r="U58" s="92">
        <f>SUM(IF(Užs5!F97="PVC-06mm",(Užs5!E97/1000)*Užs5!L97,0)+(IF(Užs5!G97="PVC-06mm",(Užs5!E97/1000)*Užs5!L97,0)+(IF(Užs5!I97="PVC-06mm",(Užs5!H97/1000)*Užs5!L97,0)+(IF(Užs5!J97="PVC-06mm",(Užs5!H97/1000)*Užs5!L97,0)))))</f>
        <v>0</v>
      </c>
      <c r="V58" s="92">
        <f>SUM(IF(Užs5!F97="PVC-08mm",(Užs5!E97/1000)*Užs5!L97,0)+(IF(Užs5!G97="PVC-08mm",(Užs5!E97/1000)*Užs5!L97,0)+(IF(Užs5!I97="PVC-08mm",(Užs5!H97/1000)*Užs5!L97,0)+(IF(Užs5!J97="PVC-08mm",(Užs5!H97/1000)*Užs5!L97,0)))))</f>
        <v>0</v>
      </c>
      <c r="W58" s="92">
        <f>SUM(IF(Užs5!F97="PVC-1mm",(Užs5!E97/1000)*Užs5!L97,0)+(IF(Užs5!G97="PVC-1mm",(Užs5!E97/1000)*Užs5!L97,0)+(IF(Užs5!I97="PVC-1mm",(Užs5!H97/1000)*Užs5!L97,0)+(IF(Užs5!J97="PVC-1mm",(Užs5!H97/1000)*Užs5!L97,0)))))</f>
        <v>0</v>
      </c>
      <c r="X58" s="92">
        <f>SUM(IF(Užs5!F97="PVC-2mm",(Užs5!E97/1000)*Užs5!L97,0)+(IF(Užs5!G97="PVC-2mm",(Užs5!E97/1000)*Užs5!L97,0)+(IF(Užs5!I97="PVC-2mm",(Užs5!H97/1000)*Užs5!L97,0)+(IF(Užs5!J97="PVC-2mm",(Užs5!H97/1000)*Užs5!L97,0)))))</f>
        <v>0</v>
      </c>
      <c r="Y58" s="92">
        <f>SUM(IF(Užs5!F97="PVC-42/2mm",(Užs5!E97/1000)*Užs5!L97,0)+(IF(Užs5!G97="PVC-42/2mm",(Užs5!E97/1000)*Užs5!L97,0)+(IF(Užs5!I97="PVC-42/2mm",(Užs5!H97/1000)*Užs5!L97,0)+(IF(Užs5!J97="PVC-42/2mm",(Užs5!H97/1000)*Užs5!L97,0)))))</f>
        <v>0</v>
      </c>
      <c r="Z58" s="313">
        <f>SUM(IF(Užs5!F97="BESIULIS-08mm",(Užs5!E97/1000)*Užs5!L97,0)+(IF(Užs5!G97="BESIULIS-08mm",(Užs5!E97/1000)*Užs5!L97,0)+(IF(Užs5!I97="BESIULIS-08mm",(Užs5!H97/1000)*Užs5!L97,0)+(IF(Užs5!J97="BESIULIS-08mm",(Užs5!H97/1000)*Užs5!L97,0)))))</f>
        <v>0</v>
      </c>
      <c r="AA58" s="313">
        <f>SUM(IF(Užs5!F97="BESIULIS-1mm",(Užs5!E97/1000)*Užs5!L97,0)+(IF(Užs5!G97="BESIULIS-1mm",(Užs5!E97/1000)*Užs5!L97,0)+(IF(Užs5!I97="BESIULIS-1mm",(Užs5!H97/1000)*Užs5!L97,0)+(IF(Užs5!J97="BESIULIS-1mm",(Užs5!H97/1000)*Užs5!L97,0)))))</f>
        <v>0</v>
      </c>
      <c r="AB58" s="313">
        <f>SUM(IF(Užs5!F97="BESIULIS-2mm",(Užs5!E97/1000)*Užs5!L97,0)+(IF(Užs5!G97="BESIULIS-2mm",(Užs5!E97/1000)*Užs5!L97,0)+(IF(Užs5!I97="BESIULIS-2mm",(Užs5!H97/1000)*Užs5!L97,0)+(IF(Užs5!J97="BESIULIS-2mm",(Užs5!H97/1000)*Užs5!L97,0)))))</f>
        <v>0</v>
      </c>
      <c r="AC58" s="93">
        <f>SUM(IF(Užs5!F97="KLIEN-PVC-04mm",(Užs5!E97/1000)*Užs5!L97,0)+(IF(Užs5!G97="KLIEN-PVC-04mm",(Užs5!E97/1000)*Užs5!L97,0)+(IF(Užs5!I97="KLIEN-PVC-04mm",(Užs5!H97/1000)*Užs5!L97,0)+(IF(Užs5!J97="KLIEN-PVC-04mm",(Užs5!H97/1000)*Užs5!L97,0)))))</f>
        <v>0</v>
      </c>
      <c r="AD58" s="93">
        <f>SUM(IF(Užs5!F97="KLIEN-PVC-06mm",(Užs5!E97/1000)*Užs5!L97,0)+(IF(Užs5!G97="KLIEN-PVC-06mm",(Užs5!E97/1000)*Užs5!L97,0)+(IF(Užs5!I97="KLIEN-PVC-06mm",(Užs5!H97/1000)*Užs5!L97,0)+(IF(Užs5!J97="KLIEN-PVC-06mm",(Užs5!H97/1000)*Užs5!L97,0)))))</f>
        <v>0</v>
      </c>
      <c r="AE58" s="93">
        <f>SUM(IF(Užs5!F97="KLIEN-PVC-08mm",(Užs5!E97/1000)*Užs5!L97,0)+(IF(Užs5!G97="KLIEN-PVC-08mm",(Užs5!E97/1000)*Užs5!L97,0)+(IF(Užs5!I97="KLIEN-PVC-08mm",(Užs5!H97/1000)*Užs5!L97,0)+(IF(Užs5!J97="KLIEN-PVC-08mm",(Užs5!H97/1000)*Užs5!L97,0)))))</f>
        <v>0</v>
      </c>
      <c r="AF58" s="93">
        <f>SUM(IF(Užs5!F97="KLIEN-PVC-1mm",(Užs5!E97/1000)*Užs5!L97,0)+(IF(Užs5!G97="KLIEN-PVC-1mm",(Užs5!E97/1000)*Užs5!L97,0)+(IF(Užs5!I97="KLIEN-PVC-1mm",(Užs5!H97/1000)*Užs5!L97,0)+(IF(Užs5!J97="KLIEN-PVC-1mm",(Užs5!H97/1000)*Užs5!L97,0)))))</f>
        <v>0</v>
      </c>
      <c r="AG58" s="93">
        <f>SUM(IF(Užs5!F97="KLIEN-PVC-2mm",(Užs5!E97/1000)*Užs5!L97,0)+(IF(Užs5!G97="KLIEN-PVC-2mm",(Užs5!E97/1000)*Užs5!L97,0)+(IF(Užs5!I97="KLIEN-PVC-2mm",(Užs5!H97/1000)*Užs5!L97,0)+(IF(Užs5!J97="KLIEN-PVC-2mm",(Užs5!H97/1000)*Užs5!L97,0)))))</f>
        <v>0</v>
      </c>
      <c r="AH58" s="93">
        <f>SUM(IF(Užs5!F97="KLIEN-PVC-42/2mm",(Užs5!E97/1000)*Užs5!L97,0)+(IF(Užs5!G97="KLIEN-PVC-42/2mm",(Užs5!E97/1000)*Užs5!L97,0)+(IF(Užs5!I97="KLIEN-PVC-42/2mm",(Užs5!H97/1000)*Užs5!L97,0)+(IF(Užs5!J97="KLIEN-PVC-42/2mm",(Užs5!H97/1000)*Užs5!L97,0)))))</f>
        <v>0</v>
      </c>
      <c r="AI58" s="315">
        <f>SUM(IF(Užs5!F97="KLIEN-BESIUL-08mm",(Užs5!E97/1000)*Užs5!L97,0)+(IF(Užs5!G97="KLIEN-BESIUL-08mm",(Užs5!E97/1000)*Užs5!L97,0)+(IF(Užs5!I97="KLIEN-BESIUL-08mm",(Užs5!H97/1000)*Užs5!L97,0)+(IF(Užs5!J97="KLIEN-BESIUL-08mm",(Užs5!H97/1000)*Užs5!L97,0)))))</f>
        <v>0</v>
      </c>
      <c r="AJ58" s="315">
        <f>SUM(IF(Užs5!F97="KLIEN-BESIUL-1mm",(Užs5!E97/1000)*Užs5!L97,0)+(IF(Užs5!G97="KLIEN-BESIUL-1mm",(Užs5!E97/1000)*Užs5!L97,0)+(IF(Užs5!I97="KLIEN-BESIUL-1mm",(Užs5!H97/1000)*Užs5!L97,0)+(IF(Užs5!J97="KLIEN-BESIUL-1mm",(Užs5!H97/1000)*Užs5!L97,0)))))</f>
        <v>0</v>
      </c>
      <c r="AK58" s="315">
        <f>SUM(IF(Užs5!F97="KLIEN-BESIUL-2mm",(Užs5!E97/1000)*Užs5!L97,0)+(IF(Užs5!G97="KLIEN-BESIUL-2mm",(Užs5!E97/1000)*Užs5!L97,0)+(IF(Užs5!I97="KLIEN-BESIUL-2mm",(Užs5!H97/1000)*Užs5!L97,0)+(IF(Užs5!J97="KLIEN-BESIUL-2mm",(Užs5!H97/1000)*Užs5!L97,0)))))</f>
        <v>0</v>
      </c>
      <c r="AL58" s="94">
        <f>SUM(IF(Užs5!F97="NE-PL-PVC-04mm",(Užs5!E97/1000)*Užs5!L97,0)+(IF(Užs5!G97="NE-PL-PVC-04mm",(Užs5!E97/1000)*Užs5!L97,0)+(IF(Užs5!I97="NE-PL-PVC-04mm",(Užs5!H97/1000)*Užs5!L97,0)+(IF(Užs5!J97="NE-PL-PVC-04mm",(Užs5!H97/1000)*Užs5!L97,0)))))</f>
        <v>0</v>
      </c>
      <c r="AM58" s="94">
        <f>SUM(IF(Užs5!F97="NE-PL-PVC-06mm",(Užs5!E97/1000)*Užs5!L97,0)+(IF(Užs5!G97="NE-PL-PVC-06mm",(Užs5!E97/1000)*Užs5!L97,0)+(IF(Užs5!I97="NE-PL-PVC-06mm",(Užs5!H97/1000)*Užs5!L97,0)+(IF(Užs5!J97="NE-PL-PVC-06mm",(Užs5!H97/1000)*Užs5!L97,0)))))</f>
        <v>0</v>
      </c>
      <c r="AN58" s="94">
        <f>SUM(IF(Užs5!F97="NE-PL-PVC-08mm",(Užs5!E97/1000)*Užs5!L97,0)+(IF(Užs5!G97="NE-PL-PVC-08mm",(Užs5!E97/1000)*Užs5!L97,0)+(IF(Užs5!I97="NE-PL-PVC-08mm",(Užs5!H97/1000)*Užs5!L97,0)+(IF(Užs5!J97="NE-PL-PVC-08mm",(Užs5!H97/1000)*Užs5!L97,0)))))</f>
        <v>0</v>
      </c>
      <c r="AO58" s="94">
        <f>SUM(IF(Užs5!F97="NE-PL-PVC-1mm",(Užs5!E97/1000)*Užs5!L97,0)+(IF(Užs5!G97="NE-PL-PVC-1mm",(Užs5!E97/1000)*Užs5!L97,0)+(IF(Užs5!I97="NE-PL-PVC-1mm",(Užs5!H97/1000)*Užs5!L97,0)+(IF(Užs5!J97="NE-PL-PVC-1mm",(Užs5!H97/1000)*Užs5!L97,0)))))</f>
        <v>0</v>
      </c>
      <c r="AP58" s="94">
        <f>SUM(IF(Užs5!F97="NE-PL-PVC-2mm",(Užs5!E97/1000)*Užs5!L97,0)+(IF(Užs5!G97="NE-PL-PVC-2mm",(Užs5!E97/1000)*Užs5!L97,0)+(IF(Užs5!I97="NE-PL-PVC-2mm",(Užs5!H97/1000)*Užs5!L97,0)+(IF(Užs5!J97="NE-PL-PVC-2mm",(Užs5!H97/1000)*Užs5!L97,0)))))</f>
        <v>0</v>
      </c>
      <c r="AQ58" s="94">
        <f>SUM(IF(Užs5!F97="NE-PL-PVC-42/2mm",(Užs5!E97/1000)*Užs5!L97,0)+(IF(Užs5!G97="NE-PL-PVC-42/2mm",(Užs5!E97/1000)*Užs5!L97,0)+(IF(Užs5!I97="NE-PL-PVC-42/2mm",(Užs5!H97/1000)*Užs5!L97,0)+(IF(Užs5!J97="NE-PL-PVC-42/2mm",(Užs5!H97/1000)*Užs5!L97,0)))))</f>
        <v>0</v>
      </c>
      <c r="AR58" s="79"/>
    </row>
    <row r="59" spans="1:44" ht="16.8">
      <c r="A59" s="79"/>
      <c r="B59" s="79"/>
      <c r="C59" s="95"/>
      <c r="D59" s="79"/>
      <c r="E59" s="79"/>
      <c r="F59" s="79"/>
      <c r="G59" s="79"/>
      <c r="H59" s="79"/>
      <c r="I59" s="79"/>
      <c r="J59" s="79"/>
      <c r="K59" s="87">
        <v>58</v>
      </c>
      <c r="L59" s="88">
        <f>Užs5!L98</f>
        <v>0</v>
      </c>
      <c r="M59" s="89">
        <f>(Užs5!E98/1000)*(Užs5!H98/1000)*Užs5!L98</f>
        <v>0</v>
      </c>
      <c r="N59" s="90">
        <f>SUM(IF(Užs5!F98="MEL",(Užs5!E98/1000)*Užs5!L98,0)+(IF(Užs5!G98="MEL",(Užs5!E98/1000)*Užs5!L98,0)+(IF(Užs5!I98="MEL",(Užs5!H98/1000)*Užs5!L98,0)+(IF(Užs5!J98="MEL",(Užs5!H98/1000)*Užs5!L98,0)))))</f>
        <v>0</v>
      </c>
      <c r="O59" s="91">
        <f>SUM(IF(Užs5!F98="MEL-BALTAS",(Užs5!E98/1000)*Užs5!L98,0)+(IF(Užs5!G98="MEL-BALTAS",(Užs5!E98/1000)*Užs5!L98,0)+(IF(Užs5!I98="MEL-BALTAS",(Užs5!H98/1000)*Užs5!L98,0)+(IF(Užs5!J98="MEL-BALTAS",(Užs5!H98/1000)*Užs5!L98,0)))))</f>
        <v>0</v>
      </c>
      <c r="P59" s="91">
        <f>SUM(IF(Užs5!F98="MEL-PILKAS",(Užs5!E98/1000)*Užs5!L98,0)+(IF(Užs5!G98="MEL-PILKAS",(Užs5!E98/1000)*Užs5!L98,0)+(IF(Užs5!I98="MEL-PILKAS",(Užs5!H98/1000)*Užs5!L98,0)+(IF(Užs5!J98="MEL-PILKAS",(Užs5!H98/1000)*Užs5!L98,0)))))</f>
        <v>0</v>
      </c>
      <c r="Q59" s="91">
        <f>SUM(IF(Užs5!F98="MEL-KLIENTO",(Užs5!E98/1000)*Užs5!L98,0)+(IF(Užs5!G98="MEL-KLIENTO",(Užs5!E98/1000)*Užs5!L98,0)+(IF(Užs5!I98="MEL-KLIENTO",(Užs5!H98/1000)*Užs5!L98,0)+(IF(Užs5!J98="MEL-KLIENTO",(Užs5!H98/1000)*Užs5!L98,0)))))</f>
        <v>0</v>
      </c>
      <c r="R59" s="91">
        <f>SUM(IF(Užs5!F98="MEL-NE-PL",(Užs5!E98/1000)*Užs5!L98,0)+(IF(Užs5!G98="MEL-NE-PL",(Užs5!E98/1000)*Užs5!L98,0)+(IF(Užs5!I98="MEL-NE-PL",(Užs5!H98/1000)*Užs5!L98,0)+(IF(Užs5!J98="MEL-NE-PL",(Užs5!H98/1000)*Užs5!L98,0)))))</f>
        <v>0</v>
      </c>
      <c r="S59" s="91">
        <f>SUM(IF(Užs5!F98="MEL-40mm",(Užs5!E98/1000)*Užs5!L98,0)+(IF(Užs5!G98="MEL-40mm",(Užs5!E98/1000)*Užs5!L98,0)+(IF(Užs5!I98="MEL-40mm",(Užs5!H98/1000)*Užs5!L98,0)+(IF(Užs5!J98="MEL-40mm",(Užs5!H98/1000)*Užs5!L98,0)))))</f>
        <v>0</v>
      </c>
      <c r="T59" s="92">
        <f>SUM(IF(Užs5!F98="PVC-04mm",(Užs5!E98/1000)*Užs5!L98,0)+(IF(Užs5!G98="PVC-04mm",(Užs5!E98/1000)*Užs5!L98,0)+(IF(Užs5!I98="PVC-04mm",(Užs5!H98/1000)*Užs5!L98,0)+(IF(Užs5!J98="PVC-04mm",(Užs5!H98/1000)*Užs5!L98,0)))))</f>
        <v>0</v>
      </c>
      <c r="U59" s="92">
        <f>SUM(IF(Užs5!F98="PVC-06mm",(Užs5!E98/1000)*Užs5!L98,0)+(IF(Užs5!G98="PVC-06mm",(Užs5!E98/1000)*Užs5!L98,0)+(IF(Užs5!I98="PVC-06mm",(Užs5!H98/1000)*Užs5!L98,0)+(IF(Užs5!J98="PVC-06mm",(Užs5!H98/1000)*Užs5!L98,0)))))</f>
        <v>0</v>
      </c>
      <c r="V59" s="92">
        <f>SUM(IF(Užs5!F98="PVC-08mm",(Užs5!E98/1000)*Užs5!L98,0)+(IF(Užs5!G98="PVC-08mm",(Užs5!E98/1000)*Užs5!L98,0)+(IF(Užs5!I98="PVC-08mm",(Užs5!H98/1000)*Užs5!L98,0)+(IF(Užs5!J98="PVC-08mm",(Užs5!H98/1000)*Užs5!L98,0)))))</f>
        <v>0</v>
      </c>
      <c r="W59" s="92">
        <f>SUM(IF(Užs5!F98="PVC-1mm",(Užs5!E98/1000)*Užs5!L98,0)+(IF(Užs5!G98="PVC-1mm",(Užs5!E98/1000)*Užs5!L98,0)+(IF(Užs5!I98="PVC-1mm",(Užs5!H98/1000)*Užs5!L98,0)+(IF(Užs5!J98="PVC-1mm",(Užs5!H98/1000)*Užs5!L98,0)))))</f>
        <v>0</v>
      </c>
      <c r="X59" s="92">
        <f>SUM(IF(Užs5!F98="PVC-2mm",(Užs5!E98/1000)*Užs5!L98,0)+(IF(Užs5!G98="PVC-2mm",(Užs5!E98/1000)*Užs5!L98,0)+(IF(Užs5!I98="PVC-2mm",(Užs5!H98/1000)*Užs5!L98,0)+(IF(Užs5!J98="PVC-2mm",(Užs5!H98/1000)*Užs5!L98,0)))))</f>
        <v>0</v>
      </c>
      <c r="Y59" s="92">
        <f>SUM(IF(Užs5!F98="PVC-42/2mm",(Užs5!E98/1000)*Užs5!L98,0)+(IF(Užs5!G98="PVC-42/2mm",(Užs5!E98/1000)*Užs5!L98,0)+(IF(Užs5!I98="PVC-42/2mm",(Užs5!H98/1000)*Užs5!L98,0)+(IF(Užs5!J98="PVC-42/2mm",(Užs5!H98/1000)*Užs5!L98,0)))))</f>
        <v>0</v>
      </c>
      <c r="Z59" s="313">
        <f>SUM(IF(Užs5!F98="BESIULIS-08mm",(Užs5!E98/1000)*Užs5!L98,0)+(IF(Užs5!G98="BESIULIS-08mm",(Užs5!E98/1000)*Užs5!L98,0)+(IF(Užs5!I98="BESIULIS-08mm",(Užs5!H98/1000)*Užs5!L98,0)+(IF(Užs5!J98="BESIULIS-08mm",(Užs5!H98/1000)*Užs5!L98,0)))))</f>
        <v>0</v>
      </c>
      <c r="AA59" s="313">
        <f>SUM(IF(Užs5!F98="BESIULIS-1mm",(Užs5!E98/1000)*Užs5!L98,0)+(IF(Užs5!G98="BESIULIS-1mm",(Užs5!E98/1000)*Užs5!L98,0)+(IF(Užs5!I98="BESIULIS-1mm",(Užs5!H98/1000)*Užs5!L98,0)+(IF(Užs5!J98="BESIULIS-1mm",(Užs5!H98/1000)*Užs5!L98,0)))))</f>
        <v>0</v>
      </c>
      <c r="AB59" s="313">
        <f>SUM(IF(Užs5!F98="BESIULIS-2mm",(Užs5!E98/1000)*Užs5!L98,0)+(IF(Užs5!G98="BESIULIS-2mm",(Užs5!E98/1000)*Užs5!L98,0)+(IF(Užs5!I98="BESIULIS-2mm",(Užs5!H98/1000)*Užs5!L98,0)+(IF(Užs5!J98="BESIULIS-2mm",(Užs5!H98/1000)*Užs5!L98,0)))))</f>
        <v>0</v>
      </c>
      <c r="AC59" s="93">
        <f>SUM(IF(Užs5!F98="KLIEN-PVC-04mm",(Užs5!E98/1000)*Užs5!L98,0)+(IF(Užs5!G98="KLIEN-PVC-04mm",(Užs5!E98/1000)*Užs5!L98,0)+(IF(Užs5!I98="KLIEN-PVC-04mm",(Užs5!H98/1000)*Užs5!L98,0)+(IF(Užs5!J98="KLIEN-PVC-04mm",(Užs5!H98/1000)*Užs5!L98,0)))))</f>
        <v>0</v>
      </c>
      <c r="AD59" s="93">
        <f>SUM(IF(Užs5!F98="KLIEN-PVC-06mm",(Užs5!E98/1000)*Užs5!L98,0)+(IF(Užs5!G98="KLIEN-PVC-06mm",(Užs5!E98/1000)*Užs5!L98,0)+(IF(Užs5!I98="KLIEN-PVC-06mm",(Užs5!H98/1000)*Užs5!L98,0)+(IF(Užs5!J98="KLIEN-PVC-06mm",(Užs5!H98/1000)*Užs5!L98,0)))))</f>
        <v>0</v>
      </c>
      <c r="AE59" s="93">
        <f>SUM(IF(Užs5!F98="KLIEN-PVC-08mm",(Užs5!E98/1000)*Užs5!L98,0)+(IF(Užs5!G98="KLIEN-PVC-08mm",(Užs5!E98/1000)*Užs5!L98,0)+(IF(Užs5!I98="KLIEN-PVC-08mm",(Užs5!H98/1000)*Užs5!L98,0)+(IF(Užs5!J98="KLIEN-PVC-08mm",(Užs5!H98/1000)*Užs5!L98,0)))))</f>
        <v>0</v>
      </c>
      <c r="AF59" s="93">
        <f>SUM(IF(Užs5!F98="KLIEN-PVC-1mm",(Užs5!E98/1000)*Užs5!L98,0)+(IF(Užs5!G98="KLIEN-PVC-1mm",(Užs5!E98/1000)*Užs5!L98,0)+(IF(Užs5!I98="KLIEN-PVC-1mm",(Užs5!H98/1000)*Užs5!L98,0)+(IF(Užs5!J98="KLIEN-PVC-1mm",(Užs5!H98/1000)*Užs5!L98,0)))))</f>
        <v>0</v>
      </c>
      <c r="AG59" s="93">
        <f>SUM(IF(Užs5!F98="KLIEN-PVC-2mm",(Užs5!E98/1000)*Užs5!L98,0)+(IF(Užs5!G98="KLIEN-PVC-2mm",(Užs5!E98/1000)*Užs5!L98,0)+(IF(Užs5!I98="KLIEN-PVC-2mm",(Užs5!H98/1000)*Užs5!L98,0)+(IF(Užs5!J98="KLIEN-PVC-2mm",(Užs5!H98/1000)*Užs5!L98,0)))))</f>
        <v>0</v>
      </c>
      <c r="AH59" s="93">
        <f>SUM(IF(Užs5!F98="KLIEN-PVC-42/2mm",(Užs5!E98/1000)*Užs5!L98,0)+(IF(Užs5!G98="KLIEN-PVC-42/2mm",(Užs5!E98/1000)*Užs5!L98,0)+(IF(Užs5!I98="KLIEN-PVC-42/2mm",(Užs5!H98/1000)*Užs5!L98,0)+(IF(Užs5!J98="KLIEN-PVC-42/2mm",(Užs5!H98/1000)*Užs5!L98,0)))))</f>
        <v>0</v>
      </c>
      <c r="AI59" s="315">
        <f>SUM(IF(Užs5!F98="KLIEN-BESIUL-08mm",(Užs5!E98/1000)*Užs5!L98,0)+(IF(Užs5!G98="KLIEN-BESIUL-08mm",(Užs5!E98/1000)*Užs5!L98,0)+(IF(Užs5!I98="KLIEN-BESIUL-08mm",(Užs5!H98/1000)*Užs5!L98,0)+(IF(Užs5!J98="KLIEN-BESIUL-08mm",(Užs5!H98/1000)*Užs5!L98,0)))))</f>
        <v>0</v>
      </c>
      <c r="AJ59" s="315">
        <f>SUM(IF(Užs5!F98="KLIEN-BESIUL-1mm",(Užs5!E98/1000)*Užs5!L98,0)+(IF(Užs5!G98="KLIEN-BESIUL-1mm",(Užs5!E98/1000)*Užs5!L98,0)+(IF(Užs5!I98="KLIEN-BESIUL-1mm",(Užs5!H98/1000)*Užs5!L98,0)+(IF(Užs5!J98="KLIEN-BESIUL-1mm",(Užs5!H98/1000)*Užs5!L98,0)))))</f>
        <v>0</v>
      </c>
      <c r="AK59" s="315">
        <f>SUM(IF(Užs5!F98="KLIEN-BESIUL-2mm",(Užs5!E98/1000)*Užs5!L98,0)+(IF(Užs5!G98="KLIEN-BESIUL-2mm",(Užs5!E98/1000)*Užs5!L98,0)+(IF(Užs5!I98="KLIEN-BESIUL-2mm",(Užs5!H98/1000)*Užs5!L98,0)+(IF(Užs5!J98="KLIEN-BESIUL-2mm",(Užs5!H98/1000)*Užs5!L98,0)))))</f>
        <v>0</v>
      </c>
      <c r="AL59" s="94">
        <f>SUM(IF(Užs5!F98="NE-PL-PVC-04mm",(Užs5!E98/1000)*Užs5!L98,0)+(IF(Užs5!G98="NE-PL-PVC-04mm",(Užs5!E98/1000)*Užs5!L98,0)+(IF(Užs5!I98="NE-PL-PVC-04mm",(Užs5!H98/1000)*Užs5!L98,0)+(IF(Užs5!J98="NE-PL-PVC-04mm",(Užs5!H98/1000)*Užs5!L98,0)))))</f>
        <v>0</v>
      </c>
      <c r="AM59" s="94">
        <f>SUM(IF(Užs5!F98="NE-PL-PVC-06mm",(Užs5!E98/1000)*Užs5!L98,0)+(IF(Užs5!G98="NE-PL-PVC-06mm",(Užs5!E98/1000)*Užs5!L98,0)+(IF(Užs5!I98="NE-PL-PVC-06mm",(Užs5!H98/1000)*Užs5!L98,0)+(IF(Užs5!J98="NE-PL-PVC-06mm",(Užs5!H98/1000)*Užs5!L98,0)))))</f>
        <v>0</v>
      </c>
      <c r="AN59" s="94">
        <f>SUM(IF(Užs5!F98="NE-PL-PVC-08mm",(Užs5!E98/1000)*Užs5!L98,0)+(IF(Užs5!G98="NE-PL-PVC-08mm",(Užs5!E98/1000)*Užs5!L98,0)+(IF(Užs5!I98="NE-PL-PVC-08mm",(Užs5!H98/1000)*Užs5!L98,0)+(IF(Užs5!J98="NE-PL-PVC-08mm",(Užs5!H98/1000)*Užs5!L98,0)))))</f>
        <v>0</v>
      </c>
      <c r="AO59" s="94">
        <f>SUM(IF(Užs5!F98="NE-PL-PVC-1mm",(Užs5!E98/1000)*Užs5!L98,0)+(IF(Užs5!G98="NE-PL-PVC-1mm",(Užs5!E98/1000)*Užs5!L98,0)+(IF(Užs5!I98="NE-PL-PVC-1mm",(Užs5!H98/1000)*Užs5!L98,0)+(IF(Užs5!J98="NE-PL-PVC-1mm",(Užs5!H98/1000)*Užs5!L98,0)))))</f>
        <v>0</v>
      </c>
      <c r="AP59" s="94">
        <f>SUM(IF(Užs5!F98="NE-PL-PVC-2mm",(Užs5!E98/1000)*Užs5!L98,0)+(IF(Užs5!G98="NE-PL-PVC-2mm",(Užs5!E98/1000)*Užs5!L98,0)+(IF(Užs5!I98="NE-PL-PVC-2mm",(Užs5!H98/1000)*Užs5!L98,0)+(IF(Užs5!J98="NE-PL-PVC-2mm",(Užs5!H98/1000)*Užs5!L98,0)))))</f>
        <v>0</v>
      </c>
      <c r="AQ59" s="94">
        <f>SUM(IF(Užs5!F98="NE-PL-PVC-42/2mm",(Užs5!E98/1000)*Užs5!L98,0)+(IF(Užs5!G98="NE-PL-PVC-42/2mm",(Užs5!E98/1000)*Užs5!L98,0)+(IF(Užs5!I98="NE-PL-PVC-42/2mm",(Užs5!H98/1000)*Užs5!L98,0)+(IF(Užs5!J98="NE-PL-PVC-42/2mm",(Užs5!H98/1000)*Užs5!L98,0)))))</f>
        <v>0</v>
      </c>
      <c r="AR59" s="79"/>
    </row>
    <row r="60" spans="1:44" ht="16.8">
      <c r="A60" s="79"/>
      <c r="B60" s="79"/>
      <c r="C60" s="95"/>
      <c r="D60" s="79"/>
      <c r="E60" s="79"/>
      <c r="F60" s="79"/>
      <c r="G60" s="79"/>
      <c r="H60" s="79"/>
      <c r="I60" s="79"/>
      <c r="J60" s="79"/>
      <c r="K60" s="87">
        <v>59</v>
      </c>
      <c r="L60" s="88">
        <f>Užs5!L99</f>
        <v>0</v>
      </c>
      <c r="M60" s="89">
        <f>(Užs5!E99/1000)*(Užs5!H99/1000)*Užs5!L99</f>
        <v>0</v>
      </c>
      <c r="N60" s="90">
        <f>SUM(IF(Užs5!F99="MEL",(Užs5!E99/1000)*Užs5!L99,0)+(IF(Užs5!G99="MEL",(Užs5!E99/1000)*Užs5!L99,0)+(IF(Užs5!I99="MEL",(Užs5!H99/1000)*Užs5!L99,0)+(IF(Užs5!J99="MEL",(Užs5!H99/1000)*Užs5!L99,0)))))</f>
        <v>0</v>
      </c>
      <c r="O60" s="91">
        <f>SUM(IF(Užs5!F99="MEL-BALTAS",(Užs5!E99/1000)*Užs5!L99,0)+(IF(Užs5!G99="MEL-BALTAS",(Užs5!E99/1000)*Užs5!L99,0)+(IF(Užs5!I99="MEL-BALTAS",(Užs5!H99/1000)*Užs5!L99,0)+(IF(Užs5!J99="MEL-BALTAS",(Užs5!H99/1000)*Užs5!L99,0)))))</f>
        <v>0</v>
      </c>
      <c r="P60" s="91">
        <f>SUM(IF(Užs5!F99="MEL-PILKAS",(Užs5!E99/1000)*Užs5!L99,0)+(IF(Užs5!G99="MEL-PILKAS",(Užs5!E99/1000)*Užs5!L99,0)+(IF(Užs5!I99="MEL-PILKAS",(Užs5!H99/1000)*Užs5!L99,0)+(IF(Užs5!J99="MEL-PILKAS",(Užs5!H99/1000)*Užs5!L99,0)))))</f>
        <v>0</v>
      </c>
      <c r="Q60" s="91">
        <f>SUM(IF(Užs5!F99="MEL-KLIENTO",(Užs5!E99/1000)*Užs5!L99,0)+(IF(Užs5!G99="MEL-KLIENTO",(Užs5!E99/1000)*Užs5!L99,0)+(IF(Užs5!I99="MEL-KLIENTO",(Užs5!H99/1000)*Užs5!L99,0)+(IF(Užs5!J99="MEL-KLIENTO",(Užs5!H99/1000)*Užs5!L99,0)))))</f>
        <v>0</v>
      </c>
      <c r="R60" s="91">
        <f>SUM(IF(Užs5!F99="MEL-NE-PL",(Užs5!E99/1000)*Užs5!L99,0)+(IF(Užs5!G99="MEL-NE-PL",(Užs5!E99/1000)*Užs5!L99,0)+(IF(Užs5!I99="MEL-NE-PL",(Užs5!H99/1000)*Užs5!L99,0)+(IF(Užs5!J99="MEL-NE-PL",(Užs5!H99/1000)*Užs5!L99,0)))))</f>
        <v>0</v>
      </c>
      <c r="S60" s="91">
        <f>SUM(IF(Užs5!F99="MEL-40mm",(Užs5!E99/1000)*Užs5!L99,0)+(IF(Užs5!G99="MEL-40mm",(Užs5!E99/1000)*Užs5!L99,0)+(IF(Užs5!I99="MEL-40mm",(Užs5!H99/1000)*Užs5!L99,0)+(IF(Užs5!J99="MEL-40mm",(Užs5!H99/1000)*Užs5!L99,0)))))</f>
        <v>0</v>
      </c>
      <c r="T60" s="92">
        <f>SUM(IF(Užs5!F99="PVC-04mm",(Užs5!E99/1000)*Užs5!L99,0)+(IF(Užs5!G99="PVC-04mm",(Užs5!E99/1000)*Užs5!L99,0)+(IF(Užs5!I99="PVC-04mm",(Užs5!H99/1000)*Užs5!L99,0)+(IF(Užs5!J99="PVC-04mm",(Užs5!H99/1000)*Užs5!L99,0)))))</f>
        <v>0</v>
      </c>
      <c r="U60" s="92">
        <f>SUM(IF(Užs5!F99="PVC-06mm",(Užs5!E99/1000)*Užs5!L99,0)+(IF(Užs5!G99="PVC-06mm",(Užs5!E99/1000)*Užs5!L99,0)+(IF(Užs5!I99="PVC-06mm",(Užs5!H99/1000)*Užs5!L99,0)+(IF(Užs5!J99="PVC-06mm",(Užs5!H99/1000)*Užs5!L99,0)))))</f>
        <v>0</v>
      </c>
      <c r="V60" s="92">
        <f>SUM(IF(Užs5!F99="PVC-08mm",(Užs5!E99/1000)*Užs5!L99,0)+(IF(Užs5!G99="PVC-08mm",(Užs5!E99/1000)*Užs5!L99,0)+(IF(Užs5!I99="PVC-08mm",(Užs5!H99/1000)*Užs5!L99,0)+(IF(Užs5!J99="PVC-08mm",(Užs5!H99/1000)*Užs5!L99,0)))))</f>
        <v>0</v>
      </c>
      <c r="W60" s="92">
        <f>SUM(IF(Užs5!F99="PVC-1mm",(Užs5!E99/1000)*Užs5!L99,0)+(IF(Užs5!G99="PVC-1mm",(Užs5!E99/1000)*Užs5!L99,0)+(IF(Užs5!I99="PVC-1mm",(Užs5!H99/1000)*Užs5!L99,0)+(IF(Užs5!J99="PVC-1mm",(Užs5!H99/1000)*Užs5!L99,0)))))</f>
        <v>0</v>
      </c>
      <c r="X60" s="92">
        <f>SUM(IF(Užs5!F99="PVC-2mm",(Užs5!E99/1000)*Užs5!L99,0)+(IF(Užs5!G99="PVC-2mm",(Užs5!E99/1000)*Užs5!L99,0)+(IF(Užs5!I99="PVC-2mm",(Užs5!H99/1000)*Užs5!L99,0)+(IF(Užs5!J99="PVC-2mm",(Užs5!H99/1000)*Užs5!L99,0)))))</f>
        <v>0</v>
      </c>
      <c r="Y60" s="92">
        <f>SUM(IF(Užs5!F99="PVC-42/2mm",(Užs5!E99/1000)*Užs5!L99,0)+(IF(Užs5!G99="PVC-42/2mm",(Užs5!E99/1000)*Užs5!L99,0)+(IF(Užs5!I99="PVC-42/2mm",(Užs5!H99/1000)*Užs5!L99,0)+(IF(Užs5!J99="PVC-42/2mm",(Užs5!H99/1000)*Užs5!L99,0)))))</f>
        <v>0</v>
      </c>
      <c r="Z60" s="313">
        <f>SUM(IF(Užs5!F99="BESIULIS-08mm",(Užs5!E99/1000)*Užs5!L99,0)+(IF(Užs5!G99="BESIULIS-08mm",(Užs5!E99/1000)*Užs5!L99,0)+(IF(Užs5!I99="BESIULIS-08mm",(Užs5!H99/1000)*Užs5!L99,0)+(IF(Užs5!J99="BESIULIS-08mm",(Užs5!H99/1000)*Užs5!L99,0)))))</f>
        <v>0</v>
      </c>
      <c r="AA60" s="313">
        <f>SUM(IF(Užs5!F99="BESIULIS-1mm",(Užs5!E99/1000)*Užs5!L99,0)+(IF(Užs5!G99="BESIULIS-1mm",(Užs5!E99/1000)*Užs5!L99,0)+(IF(Užs5!I99="BESIULIS-1mm",(Užs5!H99/1000)*Užs5!L99,0)+(IF(Užs5!J99="BESIULIS-1mm",(Užs5!H99/1000)*Užs5!L99,0)))))</f>
        <v>0</v>
      </c>
      <c r="AB60" s="313">
        <f>SUM(IF(Užs5!F99="BESIULIS-2mm",(Užs5!E99/1000)*Užs5!L99,0)+(IF(Užs5!G99="BESIULIS-2mm",(Užs5!E99/1000)*Užs5!L99,0)+(IF(Užs5!I99="BESIULIS-2mm",(Užs5!H99/1000)*Užs5!L99,0)+(IF(Užs5!J99="BESIULIS-2mm",(Užs5!H99/1000)*Užs5!L99,0)))))</f>
        <v>0</v>
      </c>
      <c r="AC60" s="93">
        <f>SUM(IF(Užs5!F99="KLIEN-PVC-04mm",(Užs5!E99/1000)*Užs5!L99,0)+(IF(Užs5!G99="KLIEN-PVC-04mm",(Užs5!E99/1000)*Užs5!L99,0)+(IF(Užs5!I99="KLIEN-PVC-04mm",(Užs5!H99/1000)*Užs5!L99,0)+(IF(Užs5!J99="KLIEN-PVC-04mm",(Užs5!H99/1000)*Užs5!L99,0)))))</f>
        <v>0</v>
      </c>
      <c r="AD60" s="93">
        <f>SUM(IF(Užs5!F99="KLIEN-PVC-06mm",(Užs5!E99/1000)*Užs5!L99,0)+(IF(Užs5!G99="KLIEN-PVC-06mm",(Užs5!E99/1000)*Užs5!L99,0)+(IF(Užs5!I99="KLIEN-PVC-06mm",(Užs5!H99/1000)*Užs5!L99,0)+(IF(Užs5!J99="KLIEN-PVC-06mm",(Užs5!H99/1000)*Užs5!L99,0)))))</f>
        <v>0</v>
      </c>
      <c r="AE60" s="93">
        <f>SUM(IF(Užs5!F99="KLIEN-PVC-08mm",(Užs5!E99/1000)*Užs5!L99,0)+(IF(Užs5!G99="KLIEN-PVC-08mm",(Užs5!E99/1000)*Užs5!L99,0)+(IF(Užs5!I99="KLIEN-PVC-08mm",(Užs5!H99/1000)*Užs5!L99,0)+(IF(Užs5!J99="KLIEN-PVC-08mm",(Užs5!H99/1000)*Užs5!L99,0)))))</f>
        <v>0</v>
      </c>
      <c r="AF60" s="93">
        <f>SUM(IF(Užs5!F99="KLIEN-PVC-1mm",(Užs5!E99/1000)*Užs5!L99,0)+(IF(Užs5!G99="KLIEN-PVC-1mm",(Užs5!E99/1000)*Užs5!L99,0)+(IF(Užs5!I99="KLIEN-PVC-1mm",(Užs5!H99/1000)*Užs5!L99,0)+(IF(Užs5!J99="KLIEN-PVC-1mm",(Užs5!H99/1000)*Užs5!L99,0)))))</f>
        <v>0</v>
      </c>
      <c r="AG60" s="93">
        <f>SUM(IF(Užs5!F99="KLIEN-PVC-2mm",(Užs5!E99/1000)*Užs5!L99,0)+(IF(Užs5!G99="KLIEN-PVC-2mm",(Užs5!E99/1000)*Užs5!L99,0)+(IF(Užs5!I99="KLIEN-PVC-2mm",(Užs5!H99/1000)*Užs5!L99,0)+(IF(Užs5!J99="KLIEN-PVC-2mm",(Užs5!H99/1000)*Užs5!L99,0)))))</f>
        <v>0</v>
      </c>
      <c r="AH60" s="93">
        <f>SUM(IF(Užs5!F99="KLIEN-PVC-42/2mm",(Užs5!E99/1000)*Užs5!L99,0)+(IF(Užs5!G99="KLIEN-PVC-42/2mm",(Užs5!E99/1000)*Užs5!L99,0)+(IF(Užs5!I99="KLIEN-PVC-42/2mm",(Užs5!H99/1000)*Užs5!L99,0)+(IF(Užs5!J99="KLIEN-PVC-42/2mm",(Užs5!H99/1000)*Užs5!L99,0)))))</f>
        <v>0</v>
      </c>
      <c r="AI60" s="315">
        <f>SUM(IF(Užs5!F99="KLIEN-BESIUL-08mm",(Užs5!E99/1000)*Užs5!L99,0)+(IF(Užs5!G99="KLIEN-BESIUL-08mm",(Užs5!E99/1000)*Užs5!L99,0)+(IF(Užs5!I99="KLIEN-BESIUL-08mm",(Užs5!H99/1000)*Užs5!L99,0)+(IF(Užs5!J99="KLIEN-BESIUL-08mm",(Užs5!H99/1000)*Užs5!L99,0)))))</f>
        <v>0</v>
      </c>
      <c r="AJ60" s="315">
        <f>SUM(IF(Užs5!F99="KLIEN-BESIUL-1mm",(Užs5!E99/1000)*Užs5!L99,0)+(IF(Užs5!G99="KLIEN-BESIUL-1mm",(Užs5!E99/1000)*Užs5!L99,0)+(IF(Užs5!I99="KLIEN-BESIUL-1mm",(Užs5!H99/1000)*Užs5!L99,0)+(IF(Užs5!J99="KLIEN-BESIUL-1mm",(Užs5!H99/1000)*Užs5!L99,0)))))</f>
        <v>0</v>
      </c>
      <c r="AK60" s="315">
        <f>SUM(IF(Užs5!F99="KLIEN-BESIUL-2mm",(Užs5!E99/1000)*Užs5!L99,0)+(IF(Užs5!G99="KLIEN-BESIUL-2mm",(Užs5!E99/1000)*Užs5!L99,0)+(IF(Užs5!I99="KLIEN-BESIUL-2mm",(Užs5!H99/1000)*Užs5!L99,0)+(IF(Užs5!J99="KLIEN-BESIUL-2mm",(Užs5!H99/1000)*Užs5!L99,0)))))</f>
        <v>0</v>
      </c>
      <c r="AL60" s="94">
        <f>SUM(IF(Užs5!F99="NE-PL-PVC-04mm",(Užs5!E99/1000)*Užs5!L99,0)+(IF(Užs5!G99="NE-PL-PVC-04mm",(Užs5!E99/1000)*Užs5!L99,0)+(IF(Užs5!I99="NE-PL-PVC-04mm",(Užs5!H99/1000)*Užs5!L99,0)+(IF(Užs5!J99="NE-PL-PVC-04mm",(Užs5!H99/1000)*Užs5!L99,0)))))</f>
        <v>0</v>
      </c>
      <c r="AM60" s="94">
        <f>SUM(IF(Užs5!F99="NE-PL-PVC-06mm",(Užs5!E99/1000)*Užs5!L99,0)+(IF(Užs5!G99="NE-PL-PVC-06mm",(Užs5!E99/1000)*Užs5!L99,0)+(IF(Užs5!I99="NE-PL-PVC-06mm",(Užs5!H99/1000)*Užs5!L99,0)+(IF(Užs5!J99="NE-PL-PVC-06mm",(Užs5!H99/1000)*Užs5!L99,0)))))</f>
        <v>0</v>
      </c>
      <c r="AN60" s="94">
        <f>SUM(IF(Užs5!F99="NE-PL-PVC-08mm",(Užs5!E99/1000)*Užs5!L99,0)+(IF(Užs5!G99="NE-PL-PVC-08mm",(Užs5!E99/1000)*Užs5!L99,0)+(IF(Užs5!I99="NE-PL-PVC-08mm",(Užs5!H99/1000)*Užs5!L99,0)+(IF(Užs5!J99="NE-PL-PVC-08mm",(Užs5!H99/1000)*Užs5!L99,0)))))</f>
        <v>0</v>
      </c>
      <c r="AO60" s="94">
        <f>SUM(IF(Užs5!F99="NE-PL-PVC-1mm",(Užs5!E99/1000)*Užs5!L99,0)+(IF(Užs5!G99="NE-PL-PVC-1mm",(Užs5!E99/1000)*Užs5!L99,0)+(IF(Užs5!I99="NE-PL-PVC-1mm",(Užs5!H99/1000)*Užs5!L99,0)+(IF(Užs5!J99="NE-PL-PVC-1mm",(Užs5!H99/1000)*Užs5!L99,0)))))</f>
        <v>0</v>
      </c>
      <c r="AP60" s="94">
        <f>SUM(IF(Užs5!F99="NE-PL-PVC-2mm",(Užs5!E99/1000)*Užs5!L99,0)+(IF(Užs5!G99="NE-PL-PVC-2mm",(Užs5!E99/1000)*Užs5!L99,0)+(IF(Užs5!I99="NE-PL-PVC-2mm",(Užs5!H99/1000)*Užs5!L99,0)+(IF(Užs5!J99="NE-PL-PVC-2mm",(Užs5!H99/1000)*Užs5!L99,0)))))</f>
        <v>0</v>
      </c>
      <c r="AQ60" s="94">
        <f>SUM(IF(Užs5!F99="NE-PL-PVC-42/2mm",(Užs5!E99/1000)*Užs5!L99,0)+(IF(Užs5!G99="NE-PL-PVC-42/2mm",(Užs5!E99/1000)*Užs5!L99,0)+(IF(Užs5!I99="NE-PL-PVC-42/2mm",(Užs5!H99/1000)*Užs5!L99,0)+(IF(Užs5!J99="NE-PL-PVC-42/2mm",(Užs5!H99/1000)*Užs5!L99,0)))))</f>
        <v>0</v>
      </c>
      <c r="AR60" s="79"/>
    </row>
    <row r="61" spans="1:44" ht="16.8">
      <c r="A61" s="79"/>
      <c r="B61" s="79"/>
      <c r="C61" s="95"/>
      <c r="D61" s="79"/>
      <c r="E61" s="79"/>
      <c r="F61" s="79"/>
      <c r="G61" s="79"/>
      <c r="H61" s="79"/>
      <c r="I61" s="79"/>
      <c r="J61" s="79"/>
      <c r="K61" s="87">
        <v>60</v>
      </c>
      <c r="L61" s="88">
        <f>Užs5!L100</f>
        <v>0</v>
      </c>
      <c r="M61" s="89">
        <f>(Užs5!E100/1000)*(Užs5!H100/1000)*Užs5!L100</f>
        <v>0</v>
      </c>
      <c r="N61" s="90">
        <f>SUM(IF(Užs5!F100="MEL",(Užs5!E100/1000)*Užs5!L100,0)+(IF(Užs5!G100="MEL",(Užs5!E100/1000)*Užs5!L100,0)+(IF(Užs5!I100="MEL",(Užs5!H100/1000)*Užs5!L100,0)+(IF(Užs5!J100="MEL",(Užs5!H100/1000)*Užs5!L100,0)))))</f>
        <v>0</v>
      </c>
      <c r="O61" s="91">
        <f>SUM(IF(Užs5!F100="MEL-BALTAS",(Užs5!E100/1000)*Užs5!L100,0)+(IF(Užs5!G100="MEL-BALTAS",(Užs5!E100/1000)*Užs5!L100,0)+(IF(Užs5!I100="MEL-BALTAS",(Užs5!H100/1000)*Užs5!L100,0)+(IF(Užs5!J100="MEL-BALTAS",(Užs5!H100/1000)*Užs5!L100,0)))))</f>
        <v>0</v>
      </c>
      <c r="P61" s="91">
        <f>SUM(IF(Užs5!F100="MEL-PILKAS",(Užs5!E100/1000)*Užs5!L100,0)+(IF(Užs5!G100="MEL-PILKAS",(Užs5!E100/1000)*Užs5!L100,0)+(IF(Užs5!I100="MEL-PILKAS",(Užs5!H100/1000)*Užs5!L100,0)+(IF(Užs5!J100="MEL-PILKAS",(Užs5!H100/1000)*Užs5!L100,0)))))</f>
        <v>0</v>
      </c>
      <c r="Q61" s="91">
        <f>SUM(IF(Užs5!F100="MEL-KLIENTO",(Užs5!E100/1000)*Užs5!L100,0)+(IF(Užs5!G100="MEL-KLIENTO",(Užs5!E100/1000)*Užs5!L100,0)+(IF(Užs5!I100="MEL-KLIENTO",(Užs5!H100/1000)*Užs5!L100,0)+(IF(Užs5!J100="MEL-KLIENTO",(Užs5!H100/1000)*Užs5!L100,0)))))</f>
        <v>0</v>
      </c>
      <c r="R61" s="91">
        <f>SUM(IF(Užs5!F100="MEL-NE-PL",(Užs5!E100/1000)*Užs5!L100,0)+(IF(Užs5!G100="MEL-NE-PL",(Užs5!E100/1000)*Užs5!L100,0)+(IF(Užs5!I100="MEL-NE-PL",(Užs5!H100/1000)*Užs5!L100,0)+(IF(Užs5!J100="MEL-NE-PL",(Užs5!H100/1000)*Užs5!L100,0)))))</f>
        <v>0</v>
      </c>
      <c r="S61" s="91">
        <f>SUM(IF(Užs5!F100="MEL-40mm",(Užs5!E100/1000)*Užs5!L100,0)+(IF(Užs5!G100="MEL-40mm",(Užs5!E100/1000)*Užs5!L100,0)+(IF(Užs5!I100="MEL-40mm",(Užs5!H100/1000)*Užs5!L100,0)+(IF(Užs5!J100="MEL-40mm",(Užs5!H100/1000)*Užs5!L100,0)))))</f>
        <v>0</v>
      </c>
      <c r="T61" s="92">
        <f>SUM(IF(Užs5!F100="PVC-04mm",(Užs5!E100/1000)*Užs5!L100,0)+(IF(Užs5!G100="PVC-04mm",(Užs5!E100/1000)*Užs5!L100,0)+(IF(Užs5!I100="PVC-04mm",(Užs5!H100/1000)*Užs5!L100,0)+(IF(Užs5!J100="PVC-04mm",(Užs5!H100/1000)*Užs5!L100,0)))))</f>
        <v>0</v>
      </c>
      <c r="U61" s="92">
        <f>SUM(IF(Užs5!F100="PVC-06mm",(Užs5!E100/1000)*Užs5!L100,0)+(IF(Užs5!G100="PVC-06mm",(Užs5!E100/1000)*Užs5!L100,0)+(IF(Užs5!I100="PVC-06mm",(Užs5!H100/1000)*Užs5!L100,0)+(IF(Užs5!J100="PVC-06mm",(Užs5!H100/1000)*Užs5!L100,0)))))</f>
        <v>0</v>
      </c>
      <c r="V61" s="92">
        <f>SUM(IF(Užs5!F100="PVC-08mm",(Užs5!E100/1000)*Užs5!L100,0)+(IF(Užs5!G100="PVC-08mm",(Užs5!E100/1000)*Užs5!L100,0)+(IF(Užs5!I100="PVC-08mm",(Užs5!H100/1000)*Užs5!L100,0)+(IF(Užs5!J100="PVC-08mm",(Užs5!H100/1000)*Užs5!L100,0)))))</f>
        <v>0</v>
      </c>
      <c r="W61" s="92">
        <f>SUM(IF(Užs5!F100="PVC-1mm",(Užs5!E100/1000)*Užs5!L100,0)+(IF(Užs5!G100="PVC-1mm",(Užs5!E100/1000)*Užs5!L100,0)+(IF(Užs5!I100="PVC-1mm",(Užs5!H100/1000)*Užs5!L100,0)+(IF(Užs5!J100="PVC-1mm",(Užs5!H100/1000)*Užs5!L100,0)))))</f>
        <v>0</v>
      </c>
      <c r="X61" s="92">
        <f>SUM(IF(Užs5!F100="PVC-2mm",(Užs5!E100/1000)*Užs5!L100,0)+(IF(Užs5!G100="PVC-2mm",(Užs5!E100/1000)*Užs5!L100,0)+(IF(Užs5!I100="PVC-2mm",(Užs5!H100/1000)*Užs5!L100,0)+(IF(Užs5!J100="PVC-2mm",(Užs5!H100/1000)*Užs5!L100,0)))))</f>
        <v>0</v>
      </c>
      <c r="Y61" s="92">
        <f>SUM(IF(Užs5!F100="PVC-42/2mm",(Užs5!E100/1000)*Užs5!L100,0)+(IF(Užs5!G100="PVC-42/2mm",(Užs5!E100/1000)*Užs5!L100,0)+(IF(Užs5!I100="PVC-42/2mm",(Užs5!H100/1000)*Užs5!L100,0)+(IF(Užs5!J100="PVC-42/2mm",(Užs5!H100/1000)*Užs5!L100,0)))))</f>
        <v>0</v>
      </c>
      <c r="Z61" s="313">
        <f>SUM(IF(Užs5!F100="BESIULIS-08mm",(Užs5!E100/1000)*Užs5!L100,0)+(IF(Užs5!G100="BESIULIS-08mm",(Užs5!E100/1000)*Užs5!L100,0)+(IF(Užs5!I100="BESIULIS-08mm",(Užs5!H100/1000)*Užs5!L100,0)+(IF(Užs5!J100="BESIULIS-08mm",(Užs5!H100/1000)*Užs5!L100,0)))))</f>
        <v>0</v>
      </c>
      <c r="AA61" s="313">
        <f>SUM(IF(Užs5!F100="BESIULIS-1mm",(Užs5!E100/1000)*Užs5!L100,0)+(IF(Užs5!G100="BESIULIS-1mm",(Užs5!E100/1000)*Užs5!L100,0)+(IF(Užs5!I100="BESIULIS-1mm",(Užs5!H100/1000)*Užs5!L100,0)+(IF(Užs5!J100="BESIULIS-1mm",(Užs5!H100/1000)*Užs5!L100,0)))))</f>
        <v>0</v>
      </c>
      <c r="AB61" s="313">
        <f>SUM(IF(Užs5!F100="BESIULIS-2mm",(Užs5!E100/1000)*Užs5!L100,0)+(IF(Užs5!G100="BESIULIS-2mm",(Užs5!E100/1000)*Užs5!L100,0)+(IF(Užs5!I100="BESIULIS-2mm",(Užs5!H100/1000)*Užs5!L100,0)+(IF(Užs5!J100="BESIULIS-2mm",(Užs5!H100/1000)*Užs5!L100,0)))))</f>
        <v>0</v>
      </c>
      <c r="AC61" s="93">
        <f>SUM(IF(Užs5!F100="KLIEN-PVC-04mm",(Užs5!E100/1000)*Užs5!L100,0)+(IF(Užs5!G100="KLIEN-PVC-04mm",(Užs5!E100/1000)*Užs5!L100,0)+(IF(Užs5!I100="KLIEN-PVC-04mm",(Užs5!H100/1000)*Užs5!L100,0)+(IF(Užs5!J100="KLIEN-PVC-04mm",(Užs5!H100/1000)*Užs5!L100,0)))))</f>
        <v>0</v>
      </c>
      <c r="AD61" s="93">
        <f>SUM(IF(Užs5!F100="KLIEN-PVC-06mm",(Užs5!E100/1000)*Užs5!L100,0)+(IF(Užs5!G100="KLIEN-PVC-06mm",(Užs5!E100/1000)*Užs5!L100,0)+(IF(Užs5!I100="KLIEN-PVC-06mm",(Užs5!H100/1000)*Užs5!L100,0)+(IF(Užs5!J100="KLIEN-PVC-06mm",(Užs5!H100/1000)*Užs5!L100,0)))))</f>
        <v>0</v>
      </c>
      <c r="AE61" s="93">
        <f>SUM(IF(Užs5!F100="KLIEN-PVC-08mm",(Užs5!E100/1000)*Užs5!L100,0)+(IF(Užs5!G100="KLIEN-PVC-08mm",(Užs5!E100/1000)*Užs5!L100,0)+(IF(Užs5!I100="KLIEN-PVC-08mm",(Užs5!H100/1000)*Užs5!L100,0)+(IF(Užs5!J100="KLIEN-PVC-08mm",(Užs5!H100/1000)*Užs5!L100,0)))))</f>
        <v>0</v>
      </c>
      <c r="AF61" s="93">
        <f>SUM(IF(Užs5!F100="KLIEN-PVC-1mm",(Užs5!E100/1000)*Užs5!L100,0)+(IF(Užs5!G100="KLIEN-PVC-1mm",(Užs5!E100/1000)*Užs5!L100,0)+(IF(Užs5!I100="KLIEN-PVC-1mm",(Užs5!H100/1000)*Užs5!L100,0)+(IF(Užs5!J100="KLIEN-PVC-1mm",(Užs5!H100/1000)*Užs5!L100,0)))))</f>
        <v>0</v>
      </c>
      <c r="AG61" s="93">
        <f>SUM(IF(Užs5!F100="KLIEN-PVC-2mm",(Užs5!E100/1000)*Užs5!L100,0)+(IF(Užs5!G100="KLIEN-PVC-2mm",(Užs5!E100/1000)*Užs5!L100,0)+(IF(Užs5!I100="KLIEN-PVC-2mm",(Užs5!H100/1000)*Užs5!L100,0)+(IF(Užs5!J100="KLIEN-PVC-2mm",(Užs5!H100/1000)*Užs5!L100,0)))))</f>
        <v>0</v>
      </c>
      <c r="AH61" s="93">
        <f>SUM(IF(Užs5!F100="KLIEN-PVC-42/2mm",(Užs5!E100/1000)*Užs5!L100,0)+(IF(Užs5!G100="KLIEN-PVC-42/2mm",(Užs5!E100/1000)*Užs5!L100,0)+(IF(Užs5!I100="KLIEN-PVC-42/2mm",(Užs5!H100/1000)*Užs5!L100,0)+(IF(Užs5!J100="KLIEN-PVC-42/2mm",(Užs5!H100/1000)*Užs5!L100,0)))))</f>
        <v>0</v>
      </c>
      <c r="AI61" s="315">
        <f>SUM(IF(Užs5!F100="KLIEN-BESIUL-08mm",(Užs5!E100/1000)*Užs5!L100,0)+(IF(Užs5!G100="KLIEN-BESIUL-08mm",(Užs5!E100/1000)*Užs5!L100,0)+(IF(Užs5!I100="KLIEN-BESIUL-08mm",(Užs5!H100/1000)*Užs5!L100,0)+(IF(Užs5!J100="KLIEN-BESIUL-08mm",(Užs5!H100/1000)*Užs5!L100,0)))))</f>
        <v>0</v>
      </c>
      <c r="AJ61" s="315">
        <f>SUM(IF(Užs5!F100="KLIEN-BESIUL-1mm",(Užs5!E100/1000)*Užs5!L100,0)+(IF(Užs5!G100="KLIEN-BESIUL-1mm",(Užs5!E100/1000)*Užs5!L100,0)+(IF(Užs5!I100="KLIEN-BESIUL-1mm",(Užs5!H100/1000)*Užs5!L100,0)+(IF(Užs5!J100="KLIEN-BESIUL-1mm",(Užs5!H100/1000)*Užs5!L100,0)))))</f>
        <v>0</v>
      </c>
      <c r="AK61" s="315">
        <f>SUM(IF(Užs5!F100="KLIEN-BESIUL-2mm",(Užs5!E100/1000)*Užs5!L100,0)+(IF(Užs5!G100="KLIEN-BESIUL-2mm",(Užs5!E100/1000)*Užs5!L100,0)+(IF(Užs5!I100="KLIEN-BESIUL-2mm",(Užs5!H100/1000)*Užs5!L100,0)+(IF(Užs5!J100="KLIEN-BESIUL-2mm",(Užs5!H100/1000)*Užs5!L100,0)))))</f>
        <v>0</v>
      </c>
      <c r="AL61" s="94">
        <f>SUM(IF(Užs5!F100="NE-PL-PVC-04mm",(Užs5!E100/1000)*Užs5!L100,0)+(IF(Užs5!G100="NE-PL-PVC-04mm",(Užs5!E100/1000)*Užs5!L100,0)+(IF(Užs5!I100="NE-PL-PVC-04mm",(Užs5!H100/1000)*Užs5!L100,0)+(IF(Užs5!J100="NE-PL-PVC-04mm",(Užs5!H100/1000)*Užs5!L100,0)))))</f>
        <v>0</v>
      </c>
      <c r="AM61" s="94">
        <f>SUM(IF(Užs5!F100="NE-PL-PVC-06mm",(Užs5!E100/1000)*Užs5!L100,0)+(IF(Užs5!G100="NE-PL-PVC-06mm",(Užs5!E100/1000)*Užs5!L100,0)+(IF(Užs5!I100="NE-PL-PVC-06mm",(Užs5!H100/1000)*Užs5!L100,0)+(IF(Užs5!J100="NE-PL-PVC-06mm",(Užs5!H100/1000)*Užs5!L100,0)))))</f>
        <v>0</v>
      </c>
      <c r="AN61" s="94">
        <f>SUM(IF(Užs5!F100="NE-PL-PVC-08mm",(Užs5!E100/1000)*Užs5!L100,0)+(IF(Užs5!G100="NE-PL-PVC-08mm",(Užs5!E100/1000)*Užs5!L100,0)+(IF(Užs5!I100="NE-PL-PVC-08mm",(Užs5!H100/1000)*Užs5!L100,0)+(IF(Užs5!J100="NE-PL-PVC-08mm",(Užs5!H100/1000)*Užs5!L100,0)))))</f>
        <v>0</v>
      </c>
      <c r="AO61" s="94">
        <f>SUM(IF(Užs5!F100="NE-PL-PVC-1mm",(Užs5!E100/1000)*Užs5!L100,0)+(IF(Užs5!G100="NE-PL-PVC-1mm",(Užs5!E100/1000)*Užs5!L100,0)+(IF(Užs5!I100="NE-PL-PVC-1mm",(Užs5!H100/1000)*Užs5!L100,0)+(IF(Užs5!J100="NE-PL-PVC-1mm",(Užs5!H100/1000)*Užs5!L100,0)))))</f>
        <v>0</v>
      </c>
      <c r="AP61" s="94">
        <f>SUM(IF(Užs5!F100="NE-PL-PVC-2mm",(Užs5!E100/1000)*Užs5!L100,0)+(IF(Užs5!G100="NE-PL-PVC-2mm",(Užs5!E100/1000)*Užs5!L100,0)+(IF(Užs5!I100="NE-PL-PVC-2mm",(Užs5!H100/1000)*Užs5!L100,0)+(IF(Užs5!J100="NE-PL-PVC-2mm",(Užs5!H100/1000)*Užs5!L100,0)))))</f>
        <v>0</v>
      </c>
      <c r="AQ61" s="94">
        <f>SUM(IF(Užs5!F100="NE-PL-PVC-42/2mm",(Užs5!E100/1000)*Užs5!L100,0)+(IF(Užs5!G100="NE-PL-PVC-42/2mm",(Užs5!E100/1000)*Užs5!L100,0)+(IF(Užs5!I100="NE-PL-PVC-42/2mm",(Užs5!H100/1000)*Užs5!L100,0)+(IF(Užs5!J100="NE-PL-PVC-42/2mm",(Užs5!H100/1000)*Užs5!L100,0)))))</f>
        <v>0</v>
      </c>
      <c r="AR61" s="79"/>
    </row>
    <row r="62" spans="1:44" ht="16.8">
      <c r="A62" s="79"/>
      <c r="B62" s="79"/>
      <c r="C62" s="95"/>
      <c r="D62" s="79"/>
      <c r="E62" s="79"/>
      <c r="F62" s="79"/>
      <c r="G62" s="79"/>
      <c r="H62" s="79"/>
      <c r="I62" s="79"/>
      <c r="J62" s="79"/>
      <c r="K62" s="87">
        <v>61</v>
      </c>
      <c r="L62" s="88">
        <f>Užs5!L101</f>
        <v>0</v>
      </c>
      <c r="M62" s="89">
        <f>(Užs5!E101/1000)*(Užs5!H101/1000)*Užs5!L101</f>
        <v>0</v>
      </c>
      <c r="N62" s="90">
        <f>SUM(IF(Užs5!F101="MEL",(Užs5!E101/1000)*Užs5!L101,0)+(IF(Užs5!G101="MEL",(Užs5!E101/1000)*Užs5!L101,0)+(IF(Užs5!I101="MEL",(Užs5!H101/1000)*Užs5!L101,0)+(IF(Užs5!J101="MEL",(Užs5!H101/1000)*Užs5!L101,0)))))</f>
        <v>0</v>
      </c>
      <c r="O62" s="91">
        <f>SUM(IF(Užs5!F101="MEL-BALTAS",(Užs5!E101/1000)*Užs5!L101,0)+(IF(Užs5!G101="MEL-BALTAS",(Užs5!E101/1000)*Užs5!L101,0)+(IF(Užs5!I101="MEL-BALTAS",(Užs5!H101/1000)*Užs5!L101,0)+(IF(Užs5!J101="MEL-BALTAS",(Užs5!H101/1000)*Užs5!L101,0)))))</f>
        <v>0</v>
      </c>
      <c r="P62" s="91">
        <f>SUM(IF(Užs5!F101="MEL-PILKAS",(Užs5!E101/1000)*Užs5!L101,0)+(IF(Užs5!G101="MEL-PILKAS",(Užs5!E101/1000)*Užs5!L101,0)+(IF(Užs5!I101="MEL-PILKAS",(Užs5!H101/1000)*Užs5!L101,0)+(IF(Užs5!J101="MEL-PILKAS",(Užs5!H101/1000)*Užs5!L101,0)))))</f>
        <v>0</v>
      </c>
      <c r="Q62" s="91">
        <f>SUM(IF(Užs5!F101="MEL-KLIENTO",(Užs5!E101/1000)*Užs5!L101,0)+(IF(Užs5!G101="MEL-KLIENTO",(Užs5!E101/1000)*Užs5!L101,0)+(IF(Užs5!I101="MEL-KLIENTO",(Užs5!H101/1000)*Užs5!L101,0)+(IF(Užs5!J101="MEL-KLIENTO",(Užs5!H101/1000)*Užs5!L101,0)))))</f>
        <v>0</v>
      </c>
      <c r="R62" s="91">
        <f>SUM(IF(Užs5!F101="MEL-NE-PL",(Užs5!E101/1000)*Užs5!L101,0)+(IF(Užs5!G101="MEL-NE-PL",(Užs5!E101/1000)*Užs5!L101,0)+(IF(Užs5!I101="MEL-NE-PL",(Užs5!H101/1000)*Užs5!L101,0)+(IF(Užs5!J101="MEL-NE-PL",(Užs5!H101/1000)*Užs5!L101,0)))))</f>
        <v>0</v>
      </c>
      <c r="S62" s="91">
        <f>SUM(IF(Užs5!F101="MEL-40mm",(Užs5!E101/1000)*Užs5!L101,0)+(IF(Užs5!G101="MEL-40mm",(Užs5!E101/1000)*Užs5!L101,0)+(IF(Užs5!I101="MEL-40mm",(Užs5!H101/1000)*Užs5!L101,0)+(IF(Užs5!J101="MEL-40mm",(Užs5!H101/1000)*Užs5!L101,0)))))</f>
        <v>0</v>
      </c>
      <c r="T62" s="92">
        <f>SUM(IF(Užs5!F101="PVC-04mm",(Užs5!E101/1000)*Užs5!L101,0)+(IF(Užs5!G101="PVC-04mm",(Užs5!E101/1000)*Užs5!L101,0)+(IF(Užs5!I101="PVC-04mm",(Užs5!H101/1000)*Užs5!L101,0)+(IF(Užs5!J101="PVC-04mm",(Užs5!H101/1000)*Užs5!L101,0)))))</f>
        <v>0</v>
      </c>
      <c r="U62" s="92">
        <f>SUM(IF(Užs5!F101="PVC-06mm",(Užs5!E101/1000)*Užs5!L101,0)+(IF(Užs5!G101="PVC-06mm",(Užs5!E101/1000)*Užs5!L101,0)+(IF(Užs5!I101="PVC-06mm",(Užs5!H101/1000)*Užs5!L101,0)+(IF(Užs5!J101="PVC-06mm",(Užs5!H101/1000)*Užs5!L101,0)))))</f>
        <v>0</v>
      </c>
      <c r="V62" s="92">
        <f>SUM(IF(Užs5!F101="PVC-08mm",(Užs5!E101/1000)*Užs5!L101,0)+(IF(Užs5!G101="PVC-08mm",(Užs5!E101/1000)*Užs5!L101,0)+(IF(Užs5!I101="PVC-08mm",(Užs5!H101/1000)*Užs5!L101,0)+(IF(Užs5!J101="PVC-08mm",(Užs5!H101/1000)*Užs5!L101,0)))))</f>
        <v>0</v>
      </c>
      <c r="W62" s="92">
        <f>SUM(IF(Užs5!F101="PVC-1mm",(Užs5!E101/1000)*Užs5!L101,0)+(IF(Užs5!G101="PVC-1mm",(Užs5!E101/1000)*Užs5!L101,0)+(IF(Užs5!I101="PVC-1mm",(Užs5!H101/1000)*Užs5!L101,0)+(IF(Užs5!J101="PVC-1mm",(Užs5!H101/1000)*Užs5!L101,0)))))</f>
        <v>0</v>
      </c>
      <c r="X62" s="92">
        <f>SUM(IF(Užs5!F101="PVC-2mm",(Užs5!E101/1000)*Užs5!L101,0)+(IF(Užs5!G101="PVC-2mm",(Užs5!E101/1000)*Užs5!L101,0)+(IF(Užs5!I101="PVC-2mm",(Užs5!H101/1000)*Užs5!L101,0)+(IF(Užs5!J101="PVC-2mm",(Užs5!H101/1000)*Užs5!L101,0)))))</f>
        <v>0</v>
      </c>
      <c r="Y62" s="92">
        <f>SUM(IF(Užs5!F101="PVC-42/2mm",(Užs5!E101/1000)*Užs5!L101,0)+(IF(Užs5!G101="PVC-42/2mm",(Užs5!E101/1000)*Užs5!L101,0)+(IF(Užs5!I101="PVC-42/2mm",(Užs5!H101/1000)*Užs5!L101,0)+(IF(Užs5!J101="PVC-42/2mm",(Užs5!H101/1000)*Užs5!L101,0)))))</f>
        <v>0</v>
      </c>
      <c r="Z62" s="313">
        <f>SUM(IF(Užs5!F101="BESIULIS-08mm",(Užs5!E101/1000)*Užs5!L101,0)+(IF(Užs5!G101="BESIULIS-08mm",(Užs5!E101/1000)*Užs5!L101,0)+(IF(Užs5!I101="BESIULIS-08mm",(Užs5!H101/1000)*Užs5!L101,0)+(IF(Užs5!J101="BESIULIS-08mm",(Užs5!H101/1000)*Užs5!L101,0)))))</f>
        <v>0</v>
      </c>
      <c r="AA62" s="313">
        <f>SUM(IF(Užs5!F101="BESIULIS-1mm",(Užs5!E101/1000)*Užs5!L101,0)+(IF(Užs5!G101="BESIULIS-1mm",(Užs5!E101/1000)*Užs5!L101,0)+(IF(Užs5!I101="BESIULIS-1mm",(Užs5!H101/1000)*Užs5!L101,0)+(IF(Užs5!J101="BESIULIS-1mm",(Užs5!H101/1000)*Užs5!L101,0)))))</f>
        <v>0</v>
      </c>
      <c r="AB62" s="313">
        <f>SUM(IF(Užs5!F101="BESIULIS-2mm",(Užs5!E101/1000)*Užs5!L101,0)+(IF(Užs5!G101="BESIULIS-2mm",(Užs5!E101/1000)*Užs5!L101,0)+(IF(Užs5!I101="BESIULIS-2mm",(Užs5!H101/1000)*Užs5!L101,0)+(IF(Užs5!J101="BESIULIS-2mm",(Užs5!H101/1000)*Užs5!L101,0)))))</f>
        <v>0</v>
      </c>
      <c r="AC62" s="93">
        <f>SUM(IF(Užs5!F101="KLIEN-PVC-04mm",(Užs5!E101/1000)*Užs5!L101,0)+(IF(Užs5!G101="KLIEN-PVC-04mm",(Užs5!E101/1000)*Užs5!L101,0)+(IF(Užs5!I101="KLIEN-PVC-04mm",(Užs5!H101/1000)*Užs5!L101,0)+(IF(Užs5!J101="KLIEN-PVC-04mm",(Užs5!H101/1000)*Užs5!L101,0)))))</f>
        <v>0</v>
      </c>
      <c r="AD62" s="93">
        <f>SUM(IF(Užs5!F101="KLIEN-PVC-06mm",(Užs5!E101/1000)*Užs5!L101,0)+(IF(Užs5!G101="KLIEN-PVC-06mm",(Užs5!E101/1000)*Užs5!L101,0)+(IF(Užs5!I101="KLIEN-PVC-06mm",(Užs5!H101/1000)*Užs5!L101,0)+(IF(Užs5!J101="KLIEN-PVC-06mm",(Užs5!H101/1000)*Užs5!L101,0)))))</f>
        <v>0</v>
      </c>
      <c r="AE62" s="93">
        <f>SUM(IF(Užs5!F101="KLIEN-PVC-08mm",(Užs5!E101/1000)*Užs5!L101,0)+(IF(Užs5!G101="KLIEN-PVC-08mm",(Užs5!E101/1000)*Užs5!L101,0)+(IF(Užs5!I101="KLIEN-PVC-08mm",(Užs5!H101/1000)*Užs5!L101,0)+(IF(Užs5!J101="KLIEN-PVC-08mm",(Užs5!H101/1000)*Užs5!L101,0)))))</f>
        <v>0</v>
      </c>
      <c r="AF62" s="93">
        <f>SUM(IF(Užs5!F101="KLIEN-PVC-1mm",(Užs5!E101/1000)*Užs5!L101,0)+(IF(Užs5!G101="KLIEN-PVC-1mm",(Užs5!E101/1000)*Užs5!L101,0)+(IF(Užs5!I101="KLIEN-PVC-1mm",(Užs5!H101/1000)*Užs5!L101,0)+(IF(Užs5!J101="KLIEN-PVC-1mm",(Užs5!H101/1000)*Užs5!L101,0)))))</f>
        <v>0</v>
      </c>
      <c r="AG62" s="93">
        <f>SUM(IF(Užs5!F101="KLIEN-PVC-2mm",(Užs5!E101/1000)*Užs5!L101,0)+(IF(Užs5!G101="KLIEN-PVC-2mm",(Užs5!E101/1000)*Užs5!L101,0)+(IF(Užs5!I101="KLIEN-PVC-2mm",(Užs5!H101/1000)*Užs5!L101,0)+(IF(Užs5!J101="KLIEN-PVC-2mm",(Užs5!H101/1000)*Užs5!L101,0)))))</f>
        <v>0</v>
      </c>
      <c r="AH62" s="93">
        <f>SUM(IF(Užs5!F101="KLIEN-PVC-42/2mm",(Užs5!E101/1000)*Užs5!L101,0)+(IF(Užs5!G101="KLIEN-PVC-42/2mm",(Užs5!E101/1000)*Užs5!L101,0)+(IF(Užs5!I101="KLIEN-PVC-42/2mm",(Užs5!H101/1000)*Užs5!L101,0)+(IF(Užs5!J101="KLIEN-PVC-42/2mm",(Užs5!H101/1000)*Užs5!L101,0)))))</f>
        <v>0</v>
      </c>
      <c r="AI62" s="315">
        <f>SUM(IF(Užs5!F101="KLIEN-BESIUL-08mm",(Užs5!E101/1000)*Užs5!L101,0)+(IF(Užs5!G101="KLIEN-BESIUL-08mm",(Užs5!E101/1000)*Užs5!L101,0)+(IF(Užs5!I101="KLIEN-BESIUL-08mm",(Užs5!H101/1000)*Užs5!L101,0)+(IF(Užs5!J101="KLIEN-BESIUL-08mm",(Užs5!H101/1000)*Užs5!L101,0)))))</f>
        <v>0</v>
      </c>
      <c r="AJ62" s="315">
        <f>SUM(IF(Užs5!F101="KLIEN-BESIUL-1mm",(Užs5!E101/1000)*Užs5!L101,0)+(IF(Užs5!G101="KLIEN-BESIUL-1mm",(Užs5!E101/1000)*Užs5!L101,0)+(IF(Užs5!I101="KLIEN-BESIUL-1mm",(Užs5!H101/1000)*Užs5!L101,0)+(IF(Užs5!J101="KLIEN-BESIUL-1mm",(Užs5!H101/1000)*Užs5!L101,0)))))</f>
        <v>0</v>
      </c>
      <c r="AK62" s="315">
        <f>SUM(IF(Užs5!F101="KLIEN-BESIUL-2mm",(Užs5!E101/1000)*Užs5!L101,0)+(IF(Užs5!G101="KLIEN-BESIUL-2mm",(Užs5!E101/1000)*Užs5!L101,0)+(IF(Užs5!I101="KLIEN-BESIUL-2mm",(Užs5!H101/1000)*Užs5!L101,0)+(IF(Užs5!J101="KLIEN-BESIUL-2mm",(Užs5!H101/1000)*Užs5!L101,0)))))</f>
        <v>0</v>
      </c>
      <c r="AL62" s="94">
        <f>SUM(IF(Užs5!F101="NE-PL-PVC-04mm",(Užs5!E101/1000)*Užs5!L101,0)+(IF(Užs5!G101="NE-PL-PVC-04mm",(Užs5!E101/1000)*Užs5!L101,0)+(IF(Užs5!I101="NE-PL-PVC-04mm",(Užs5!H101/1000)*Užs5!L101,0)+(IF(Užs5!J101="NE-PL-PVC-04mm",(Užs5!H101/1000)*Užs5!L101,0)))))</f>
        <v>0</v>
      </c>
      <c r="AM62" s="94">
        <f>SUM(IF(Užs5!F101="NE-PL-PVC-06mm",(Užs5!E101/1000)*Užs5!L101,0)+(IF(Užs5!G101="NE-PL-PVC-06mm",(Užs5!E101/1000)*Užs5!L101,0)+(IF(Užs5!I101="NE-PL-PVC-06mm",(Užs5!H101/1000)*Užs5!L101,0)+(IF(Užs5!J101="NE-PL-PVC-06mm",(Užs5!H101/1000)*Užs5!L101,0)))))</f>
        <v>0</v>
      </c>
      <c r="AN62" s="94">
        <f>SUM(IF(Užs5!F101="NE-PL-PVC-08mm",(Užs5!E101/1000)*Užs5!L101,0)+(IF(Užs5!G101="NE-PL-PVC-08mm",(Užs5!E101/1000)*Užs5!L101,0)+(IF(Užs5!I101="NE-PL-PVC-08mm",(Užs5!H101/1000)*Užs5!L101,0)+(IF(Užs5!J101="NE-PL-PVC-08mm",(Užs5!H101/1000)*Užs5!L101,0)))))</f>
        <v>0</v>
      </c>
      <c r="AO62" s="94">
        <f>SUM(IF(Užs5!F101="NE-PL-PVC-1mm",(Užs5!E101/1000)*Užs5!L101,0)+(IF(Užs5!G101="NE-PL-PVC-1mm",(Užs5!E101/1000)*Užs5!L101,0)+(IF(Užs5!I101="NE-PL-PVC-1mm",(Užs5!H101/1000)*Užs5!L101,0)+(IF(Užs5!J101="NE-PL-PVC-1mm",(Užs5!H101/1000)*Užs5!L101,0)))))</f>
        <v>0</v>
      </c>
      <c r="AP62" s="94">
        <f>SUM(IF(Užs5!F101="NE-PL-PVC-2mm",(Užs5!E101/1000)*Užs5!L101,0)+(IF(Užs5!G101="NE-PL-PVC-2mm",(Užs5!E101/1000)*Užs5!L101,0)+(IF(Užs5!I101="NE-PL-PVC-2mm",(Užs5!H101/1000)*Užs5!L101,0)+(IF(Užs5!J101="NE-PL-PVC-2mm",(Užs5!H101/1000)*Užs5!L101,0)))))</f>
        <v>0</v>
      </c>
      <c r="AQ62" s="94">
        <f>SUM(IF(Užs5!F101="NE-PL-PVC-42/2mm",(Užs5!E101/1000)*Užs5!L101,0)+(IF(Užs5!G101="NE-PL-PVC-42/2mm",(Užs5!E101/1000)*Užs5!L101,0)+(IF(Užs5!I101="NE-PL-PVC-42/2mm",(Užs5!H101/1000)*Užs5!L101,0)+(IF(Užs5!J101="NE-PL-PVC-42/2mm",(Užs5!H101/1000)*Užs5!L101,0)))))</f>
        <v>0</v>
      </c>
      <c r="AR62" s="79"/>
    </row>
    <row r="63" spans="1:44" ht="16.8">
      <c r="A63" s="79"/>
      <c r="B63" s="79"/>
      <c r="C63" s="95"/>
      <c r="D63" s="79"/>
      <c r="E63" s="79"/>
      <c r="F63" s="79"/>
      <c r="G63" s="79"/>
      <c r="H63" s="79"/>
      <c r="I63" s="79"/>
      <c r="J63" s="79"/>
      <c r="K63" s="87">
        <v>62</v>
      </c>
      <c r="L63" s="88">
        <f>Užs5!L102</f>
        <v>0</v>
      </c>
      <c r="M63" s="89">
        <f>(Užs5!E102/1000)*(Užs5!H102/1000)*Užs5!L102</f>
        <v>0</v>
      </c>
      <c r="N63" s="90">
        <f>SUM(IF(Užs5!F102="MEL",(Užs5!E102/1000)*Užs5!L102,0)+(IF(Užs5!G102="MEL",(Užs5!E102/1000)*Užs5!L102,0)+(IF(Užs5!I102="MEL",(Užs5!H102/1000)*Užs5!L102,0)+(IF(Užs5!J102="MEL",(Užs5!H102/1000)*Užs5!L102,0)))))</f>
        <v>0</v>
      </c>
      <c r="O63" s="91">
        <f>SUM(IF(Užs5!F102="MEL-BALTAS",(Užs5!E102/1000)*Užs5!L102,0)+(IF(Užs5!G102="MEL-BALTAS",(Užs5!E102/1000)*Užs5!L102,0)+(IF(Užs5!I102="MEL-BALTAS",(Užs5!H102/1000)*Užs5!L102,0)+(IF(Užs5!J102="MEL-BALTAS",(Užs5!H102/1000)*Užs5!L102,0)))))</f>
        <v>0</v>
      </c>
      <c r="P63" s="91">
        <f>SUM(IF(Užs5!F102="MEL-PILKAS",(Užs5!E102/1000)*Užs5!L102,0)+(IF(Užs5!G102="MEL-PILKAS",(Užs5!E102/1000)*Užs5!L102,0)+(IF(Užs5!I102="MEL-PILKAS",(Užs5!H102/1000)*Užs5!L102,0)+(IF(Užs5!J102="MEL-PILKAS",(Užs5!H102/1000)*Užs5!L102,0)))))</f>
        <v>0</v>
      </c>
      <c r="Q63" s="91">
        <f>SUM(IF(Užs5!F102="MEL-KLIENTO",(Užs5!E102/1000)*Užs5!L102,0)+(IF(Užs5!G102="MEL-KLIENTO",(Užs5!E102/1000)*Užs5!L102,0)+(IF(Užs5!I102="MEL-KLIENTO",(Užs5!H102/1000)*Užs5!L102,0)+(IF(Užs5!J102="MEL-KLIENTO",(Užs5!H102/1000)*Užs5!L102,0)))))</f>
        <v>0</v>
      </c>
      <c r="R63" s="91">
        <f>SUM(IF(Užs5!F102="MEL-NE-PL",(Užs5!E102/1000)*Užs5!L102,0)+(IF(Užs5!G102="MEL-NE-PL",(Užs5!E102/1000)*Užs5!L102,0)+(IF(Užs5!I102="MEL-NE-PL",(Užs5!H102/1000)*Užs5!L102,0)+(IF(Užs5!J102="MEL-NE-PL",(Užs5!H102/1000)*Užs5!L102,0)))))</f>
        <v>0</v>
      </c>
      <c r="S63" s="91">
        <f>SUM(IF(Užs5!F102="MEL-40mm",(Užs5!E102/1000)*Užs5!L102,0)+(IF(Užs5!G102="MEL-40mm",(Užs5!E102/1000)*Užs5!L102,0)+(IF(Užs5!I102="MEL-40mm",(Užs5!H102/1000)*Užs5!L102,0)+(IF(Užs5!J102="MEL-40mm",(Užs5!H102/1000)*Užs5!L102,0)))))</f>
        <v>0</v>
      </c>
      <c r="T63" s="92">
        <f>SUM(IF(Užs5!F102="PVC-04mm",(Užs5!E102/1000)*Užs5!L102,0)+(IF(Užs5!G102="PVC-04mm",(Užs5!E102/1000)*Užs5!L102,0)+(IF(Užs5!I102="PVC-04mm",(Užs5!H102/1000)*Užs5!L102,0)+(IF(Užs5!J102="PVC-04mm",(Užs5!H102/1000)*Užs5!L102,0)))))</f>
        <v>0</v>
      </c>
      <c r="U63" s="92">
        <f>SUM(IF(Užs5!F102="PVC-06mm",(Užs5!E102/1000)*Užs5!L102,0)+(IF(Užs5!G102="PVC-06mm",(Užs5!E102/1000)*Užs5!L102,0)+(IF(Užs5!I102="PVC-06mm",(Užs5!H102/1000)*Užs5!L102,0)+(IF(Užs5!J102="PVC-06mm",(Užs5!H102/1000)*Užs5!L102,0)))))</f>
        <v>0</v>
      </c>
      <c r="V63" s="92">
        <f>SUM(IF(Užs5!F102="PVC-08mm",(Užs5!E102/1000)*Užs5!L102,0)+(IF(Užs5!G102="PVC-08mm",(Užs5!E102/1000)*Užs5!L102,0)+(IF(Užs5!I102="PVC-08mm",(Užs5!H102/1000)*Užs5!L102,0)+(IF(Užs5!J102="PVC-08mm",(Užs5!H102/1000)*Užs5!L102,0)))))</f>
        <v>0</v>
      </c>
      <c r="W63" s="92">
        <f>SUM(IF(Užs5!F102="PVC-1mm",(Užs5!E102/1000)*Užs5!L102,0)+(IF(Užs5!G102="PVC-1mm",(Užs5!E102/1000)*Užs5!L102,0)+(IF(Užs5!I102="PVC-1mm",(Užs5!H102/1000)*Užs5!L102,0)+(IF(Užs5!J102="PVC-1mm",(Užs5!H102/1000)*Užs5!L102,0)))))</f>
        <v>0</v>
      </c>
      <c r="X63" s="92">
        <f>SUM(IF(Užs5!F102="PVC-2mm",(Užs5!E102/1000)*Užs5!L102,0)+(IF(Užs5!G102="PVC-2mm",(Užs5!E102/1000)*Užs5!L102,0)+(IF(Užs5!I102="PVC-2mm",(Užs5!H102/1000)*Užs5!L102,0)+(IF(Užs5!J102="PVC-2mm",(Užs5!H102/1000)*Užs5!L102,0)))))</f>
        <v>0</v>
      </c>
      <c r="Y63" s="92">
        <f>SUM(IF(Užs5!F102="PVC-42/2mm",(Užs5!E102/1000)*Užs5!L102,0)+(IF(Užs5!G102="PVC-42/2mm",(Užs5!E102/1000)*Užs5!L102,0)+(IF(Užs5!I102="PVC-42/2mm",(Užs5!H102/1000)*Užs5!L102,0)+(IF(Užs5!J102="PVC-42/2mm",(Užs5!H102/1000)*Užs5!L102,0)))))</f>
        <v>0</v>
      </c>
      <c r="Z63" s="313">
        <f>SUM(IF(Užs5!F102="BESIULIS-08mm",(Užs5!E102/1000)*Užs5!L102,0)+(IF(Užs5!G102="BESIULIS-08mm",(Užs5!E102/1000)*Užs5!L102,0)+(IF(Užs5!I102="BESIULIS-08mm",(Užs5!H102/1000)*Užs5!L102,0)+(IF(Užs5!J102="BESIULIS-08mm",(Užs5!H102/1000)*Užs5!L102,0)))))</f>
        <v>0</v>
      </c>
      <c r="AA63" s="313">
        <f>SUM(IF(Užs5!F102="BESIULIS-1mm",(Užs5!E102/1000)*Užs5!L102,0)+(IF(Užs5!G102="BESIULIS-1mm",(Užs5!E102/1000)*Užs5!L102,0)+(IF(Užs5!I102="BESIULIS-1mm",(Užs5!H102/1000)*Užs5!L102,0)+(IF(Užs5!J102="BESIULIS-1mm",(Užs5!H102/1000)*Užs5!L102,0)))))</f>
        <v>0</v>
      </c>
      <c r="AB63" s="313">
        <f>SUM(IF(Užs5!F102="BESIULIS-2mm",(Užs5!E102/1000)*Užs5!L102,0)+(IF(Užs5!G102="BESIULIS-2mm",(Užs5!E102/1000)*Užs5!L102,0)+(IF(Užs5!I102="BESIULIS-2mm",(Užs5!H102/1000)*Užs5!L102,0)+(IF(Užs5!J102="BESIULIS-2mm",(Užs5!H102/1000)*Užs5!L102,0)))))</f>
        <v>0</v>
      </c>
      <c r="AC63" s="93">
        <f>SUM(IF(Užs5!F102="KLIEN-PVC-04mm",(Užs5!E102/1000)*Užs5!L102,0)+(IF(Užs5!G102="KLIEN-PVC-04mm",(Užs5!E102/1000)*Užs5!L102,0)+(IF(Užs5!I102="KLIEN-PVC-04mm",(Užs5!H102/1000)*Užs5!L102,0)+(IF(Užs5!J102="KLIEN-PVC-04mm",(Užs5!H102/1000)*Užs5!L102,0)))))</f>
        <v>0</v>
      </c>
      <c r="AD63" s="93">
        <f>SUM(IF(Užs5!F102="KLIEN-PVC-06mm",(Užs5!E102/1000)*Užs5!L102,0)+(IF(Užs5!G102="KLIEN-PVC-06mm",(Užs5!E102/1000)*Užs5!L102,0)+(IF(Užs5!I102="KLIEN-PVC-06mm",(Užs5!H102/1000)*Užs5!L102,0)+(IF(Užs5!J102="KLIEN-PVC-06mm",(Užs5!H102/1000)*Užs5!L102,0)))))</f>
        <v>0</v>
      </c>
      <c r="AE63" s="93">
        <f>SUM(IF(Užs5!F102="KLIEN-PVC-08mm",(Užs5!E102/1000)*Užs5!L102,0)+(IF(Užs5!G102="KLIEN-PVC-08mm",(Užs5!E102/1000)*Užs5!L102,0)+(IF(Užs5!I102="KLIEN-PVC-08mm",(Užs5!H102/1000)*Užs5!L102,0)+(IF(Užs5!J102="KLIEN-PVC-08mm",(Užs5!H102/1000)*Užs5!L102,0)))))</f>
        <v>0</v>
      </c>
      <c r="AF63" s="93">
        <f>SUM(IF(Užs5!F102="KLIEN-PVC-1mm",(Užs5!E102/1000)*Užs5!L102,0)+(IF(Užs5!G102="KLIEN-PVC-1mm",(Užs5!E102/1000)*Užs5!L102,0)+(IF(Užs5!I102="KLIEN-PVC-1mm",(Užs5!H102/1000)*Užs5!L102,0)+(IF(Užs5!J102="KLIEN-PVC-1mm",(Užs5!H102/1000)*Užs5!L102,0)))))</f>
        <v>0</v>
      </c>
      <c r="AG63" s="93">
        <f>SUM(IF(Užs5!F102="KLIEN-PVC-2mm",(Užs5!E102/1000)*Užs5!L102,0)+(IF(Užs5!G102="KLIEN-PVC-2mm",(Užs5!E102/1000)*Užs5!L102,0)+(IF(Užs5!I102="KLIEN-PVC-2mm",(Užs5!H102/1000)*Užs5!L102,0)+(IF(Užs5!J102="KLIEN-PVC-2mm",(Užs5!H102/1000)*Užs5!L102,0)))))</f>
        <v>0</v>
      </c>
      <c r="AH63" s="93">
        <f>SUM(IF(Užs5!F102="KLIEN-PVC-42/2mm",(Užs5!E102/1000)*Užs5!L102,0)+(IF(Užs5!G102="KLIEN-PVC-42/2mm",(Užs5!E102/1000)*Užs5!L102,0)+(IF(Užs5!I102="KLIEN-PVC-42/2mm",(Užs5!H102/1000)*Užs5!L102,0)+(IF(Užs5!J102="KLIEN-PVC-42/2mm",(Užs5!H102/1000)*Užs5!L102,0)))))</f>
        <v>0</v>
      </c>
      <c r="AI63" s="315">
        <f>SUM(IF(Užs5!F102="KLIEN-BESIUL-08mm",(Užs5!E102/1000)*Užs5!L102,0)+(IF(Užs5!G102="KLIEN-BESIUL-08mm",(Užs5!E102/1000)*Užs5!L102,0)+(IF(Užs5!I102="KLIEN-BESIUL-08mm",(Užs5!H102/1000)*Užs5!L102,0)+(IF(Užs5!J102="KLIEN-BESIUL-08mm",(Užs5!H102/1000)*Užs5!L102,0)))))</f>
        <v>0</v>
      </c>
      <c r="AJ63" s="315">
        <f>SUM(IF(Užs5!F102="KLIEN-BESIUL-1mm",(Užs5!E102/1000)*Užs5!L102,0)+(IF(Užs5!G102="KLIEN-BESIUL-1mm",(Užs5!E102/1000)*Užs5!L102,0)+(IF(Užs5!I102="KLIEN-BESIUL-1mm",(Užs5!H102/1000)*Užs5!L102,0)+(IF(Užs5!J102="KLIEN-BESIUL-1mm",(Užs5!H102/1000)*Užs5!L102,0)))))</f>
        <v>0</v>
      </c>
      <c r="AK63" s="315">
        <f>SUM(IF(Užs5!F102="KLIEN-BESIUL-2mm",(Užs5!E102/1000)*Užs5!L102,0)+(IF(Užs5!G102="KLIEN-BESIUL-2mm",(Užs5!E102/1000)*Užs5!L102,0)+(IF(Užs5!I102="KLIEN-BESIUL-2mm",(Užs5!H102/1000)*Užs5!L102,0)+(IF(Užs5!J102="KLIEN-BESIUL-2mm",(Užs5!H102/1000)*Užs5!L102,0)))))</f>
        <v>0</v>
      </c>
      <c r="AL63" s="94">
        <f>SUM(IF(Užs5!F102="NE-PL-PVC-04mm",(Užs5!E102/1000)*Užs5!L102,0)+(IF(Užs5!G102="NE-PL-PVC-04mm",(Užs5!E102/1000)*Užs5!L102,0)+(IF(Užs5!I102="NE-PL-PVC-04mm",(Užs5!H102/1000)*Užs5!L102,0)+(IF(Užs5!J102="NE-PL-PVC-04mm",(Užs5!H102/1000)*Užs5!L102,0)))))</f>
        <v>0</v>
      </c>
      <c r="AM63" s="94">
        <f>SUM(IF(Užs5!F102="NE-PL-PVC-06mm",(Užs5!E102/1000)*Užs5!L102,0)+(IF(Užs5!G102="NE-PL-PVC-06mm",(Užs5!E102/1000)*Užs5!L102,0)+(IF(Užs5!I102="NE-PL-PVC-06mm",(Užs5!H102/1000)*Užs5!L102,0)+(IF(Užs5!J102="NE-PL-PVC-06mm",(Užs5!H102/1000)*Užs5!L102,0)))))</f>
        <v>0</v>
      </c>
      <c r="AN63" s="94">
        <f>SUM(IF(Užs5!F102="NE-PL-PVC-08mm",(Užs5!E102/1000)*Užs5!L102,0)+(IF(Užs5!G102="NE-PL-PVC-08mm",(Užs5!E102/1000)*Užs5!L102,0)+(IF(Užs5!I102="NE-PL-PVC-08mm",(Užs5!H102/1000)*Užs5!L102,0)+(IF(Užs5!J102="NE-PL-PVC-08mm",(Užs5!H102/1000)*Užs5!L102,0)))))</f>
        <v>0</v>
      </c>
      <c r="AO63" s="94">
        <f>SUM(IF(Užs5!F102="NE-PL-PVC-1mm",(Užs5!E102/1000)*Užs5!L102,0)+(IF(Užs5!G102="NE-PL-PVC-1mm",(Užs5!E102/1000)*Užs5!L102,0)+(IF(Užs5!I102="NE-PL-PVC-1mm",(Užs5!H102/1000)*Užs5!L102,0)+(IF(Užs5!J102="NE-PL-PVC-1mm",(Užs5!H102/1000)*Užs5!L102,0)))))</f>
        <v>0</v>
      </c>
      <c r="AP63" s="94">
        <f>SUM(IF(Užs5!F102="NE-PL-PVC-2mm",(Užs5!E102/1000)*Užs5!L102,0)+(IF(Užs5!G102="NE-PL-PVC-2mm",(Užs5!E102/1000)*Užs5!L102,0)+(IF(Užs5!I102="NE-PL-PVC-2mm",(Užs5!H102/1000)*Užs5!L102,0)+(IF(Užs5!J102="NE-PL-PVC-2mm",(Užs5!H102/1000)*Užs5!L102,0)))))</f>
        <v>0</v>
      </c>
      <c r="AQ63" s="94">
        <f>SUM(IF(Užs5!F102="NE-PL-PVC-42/2mm",(Užs5!E102/1000)*Užs5!L102,0)+(IF(Užs5!G102="NE-PL-PVC-42/2mm",(Užs5!E102/1000)*Užs5!L102,0)+(IF(Užs5!I102="NE-PL-PVC-42/2mm",(Užs5!H102/1000)*Užs5!L102,0)+(IF(Užs5!J102="NE-PL-PVC-42/2mm",(Užs5!H102/1000)*Užs5!L102,0)))))</f>
        <v>0</v>
      </c>
      <c r="AR63" s="79"/>
    </row>
    <row r="64" spans="1:44" ht="16.8">
      <c r="A64" s="79"/>
      <c r="B64" s="79"/>
      <c r="C64" s="95"/>
      <c r="D64" s="79"/>
      <c r="E64" s="79"/>
      <c r="F64" s="79"/>
      <c r="G64" s="79"/>
      <c r="H64" s="79"/>
      <c r="I64" s="79"/>
      <c r="J64" s="79"/>
      <c r="K64" s="87">
        <v>63</v>
      </c>
      <c r="L64" s="88">
        <f>Užs5!L103</f>
        <v>0</v>
      </c>
      <c r="M64" s="89">
        <f>(Užs5!E103/1000)*(Užs5!H103/1000)*Užs5!L103</f>
        <v>0</v>
      </c>
      <c r="N64" s="90">
        <f>SUM(IF(Užs5!F103="MEL",(Užs5!E103/1000)*Užs5!L103,0)+(IF(Užs5!G103="MEL",(Užs5!E103/1000)*Užs5!L103,0)+(IF(Užs5!I103="MEL",(Užs5!H103/1000)*Užs5!L103,0)+(IF(Užs5!J103="MEL",(Užs5!H103/1000)*Užs5!L103,0)))))</f>
        <v>0</v>
      </c>
      <c r="O64" s="91">
        <f>SUM(IF(Užs5!F103="MEL-BALTAS",(Užs5!E103/1000)*Užs5!L103,0)+(IF(Užs5!G103="MEL-BALTAS",(Užs5!E103/1000)*Užs5!L103,0)+(IF(Užs5!I103="MEL-BALTAS",(Užs5!H103/1000)*Užs5!L103,0)+(IF(Užs5!J103="MEL-BALTAS",(Užs5!H103/1000)*Užs5!L103,0)))))</f>
        <v>0</v>
      </c>
      <c r="P64" s="91">
        <f>SUM(IF(Užs5!F103="MEL-PILKAS",(Užs5!E103/1000)*Užs5!L103,0)+(IF(Užs5!G103="MEL-PILKAS",(Užs5!E103/1000)*Užs5!L103,0)+(IF(Užs5!I103="MEL-PILKAS",(Užs5!H103/1000)*Užs5!L103,0)+(IF(Užs5!J103="MEL-PILKAS",(Užs5!H103/1000)*Užs5!L103,0)))))</f>
        <v>0</v>
      </c>
      <c r="Q64" s="91">
        <f>SUM(IF(Užs5!F103="MEL-KLIENTO",(Užs5!E103/1000)*Užs5!L103,0)+(IF(Užs5!G103="MEL-KLIENTO",(Užs5!E103/1000)*Užs5!L103,0)+(IF(Užs5!I103="MEL-KLIENTO",(Užs5!H103/1000)*Užs5!L103,0)+(IF(Užs5!J103="MEL-KLIENTO",(Užs5!H103/1000)*Užs5!L103,0)))))</f>
        <v>0</v>
      </c>
      <c r="R64" s="91">
        <f>SUM(IF(Užs5!F103="MEL-NE-PL",(Užs5!E103/1000)*Užs5!L103,0)+(IF(Užs5!G103="MEL-NE-PL",(Užs5!E103/1000)*Užs5!L103,0)+(IF(Užs5!I103="MEL-NE-PL",(Užs5!H103/1000)*Užs5!L103,0)+(IF(Užs5!J103="MEL-NE-PL",(Užs5!H103/1000)*Užs5!L103,0)))))</f>
        <v>0</v>
      </c>
      <c r="S64" s="91">
        <f>SUM(IF(Užs5!F103="MEL-40mm",(Užs5!E103/1000)*Užs5!L103,0)+(IF(Užs5!G103="MEL-40mm",(Užs5!E103/1000)*Užs5!L103,0)+(IF(Užs5!I103="MEL-40mm",(Užs5!H103/1000)*Užs5!L103,0)+(IF(Užs5!J103="MEL-40mm",(Užs5!H103/1000)*Užs5!L103,0)))))</f>
        <v>0</v>
      </c>
      <c r="T64" s="92">
        <f>SUM(IF(Užs5!F103="PVC-04mm",(Užs5!E103/1000)*Užs5!L103,0)+(IF(Užs5!G103="PVC-04mm",(Užs5!E103/1000)*Užs5!L103,0)+(IF(Užs5!I103="PVC-04mm",(Užs5!H103/1000)*Užs5!L103,0)+(IF(Užs5!J103="PVC-04mm",(Užs5!H103/1000)*Užs5!L103,0)))))</f>
        <v>0</v>
      </c>
      <c r="U64" s="92">
        <f>SUM(IF(Užs5!F103="PVC-06mm",(Užs5!E103/1000)*Užs5!L103,0)+(IF(Užs5!G103="PVC-06mm",(Užs5!E103/1000)*Užs5!L103,0)+(IF(Užs5!I103="PVC-06mm",(Užs5!H103/1000)*Užs5!L103,0)+(IF(Užs5!J103="PVC-06mm",(Užs5!H103/1000)*Užs5!L103,0)))))</f>
        <v>0</v>
      </c>
      <c r="V64" s="92">
        <f>SUM(IF(Užs5!F103="PVC-08mm",(Užs5!E103/1000)*Užs5!L103,0)+(IF(Užs5!G103="PVC-08mm",(Užs5!E103/1000)*Užs5!L103,0)+(IF(Užs5!I103="PVC-08mm",(Užs5!H103/1000)*Užs5!L103,0)+(IF(Užs5!J103="PVC-08mm",(Užs5!H103/1000)*Užs5!L103,0)))))</f>
        <v>0</v>
      </c>
      <c r="W64" s="92">
        <f>SUM(IF(Užs5!F103="PVC-1mm",(Užs5!E103/1000)*Užs5!L103,0)+(IF(Užs5!G103="PVC-1mm",(Užs5!E103/1000)*Užs5!L103,0)+(IF(Užs5!I103="PVC-1mm",(Užs5!H103/1000)*Užs5!L103,0)+(IF(Užs5!J103="PVC-1mm",(Užs5!H103/1000)*Užs5!L103,0)))))</f>
        <v>0</v>
      </c>
      <c r="X64" s="92">
        <f>SUM(IF(Užs5!F103="PVC-2mm",(Užs5!E103/1000)*Užs5!L103,0)+(IF(Užs5!G103="PVC-2mm",(Užs5!E103/1000)*Užs5!L103,0)+(IF(Užs5!I103="PVC-2mm",(Užs5!H103/1000)*Užs5!L103,0)+(IF(Užs5!J103="PVC-2mm",(Užs5!H103/1000)*Užs5!L103,0)))))</f>
        <v>0</v>
      </c>
      <c r="Y64" s="92">
        <f>SUM(IF(Užs5!F103="PVC-42/2mm",(Užs5!E103/1000)*Užs5!L103,0)+(IF(Užs5!G103="PVC-42/2mm",(Užs5!E103/1000)*Užs5!L103,0)+(IF(Užs5!I103="PVC-42/2mm",(Užs5!H103/1000)*Užs5!L103,0)+(IF(Užs5!J103="PVC-42/2mm",(Užs5!H103/1000)*Užs5!L103,0)))))</f>
        <v>0</v>
      </c>
      <c r="Z64" s="313">
        <f>SUM(IF(Užs5!F103="BESIULIS-08mm",(Užs5!E103/1000)*Užs5!L103,0)+(IF(Užs5!G103="BESIULIS-08mm",(Užs5!E103/1000)*Užs5!L103,0)+(IF(Užs5!I103="BESIULIS-08mm",(Užs5!H103/1000)*Užs5!L103,0)+(IF(Užs5!J103="BESIULIS-08mm",(Užs5!H103/1000)*Užs5!L103,0)))))</f>
        <v>0</v>
      </c>
      <c r="AA64" s="313">
        <f>SUM(IF(Užs5!F103="BESIULIS-1mm",(Užs5!E103/1000)*Užs5!L103,0)+(IF(Užs5!G103="BESIULIS-1mm",(Užs5!E103/1000)*Užs5!L103,0)+(IF(Užs5!I103="BESIULIS-1mm",(Užs5!H103/1000)*Užs5!L103,0)+(IF(Užs5!J103="BESIULIS-1mm",(Užs5!H103/1000)*Užs5!L103,0)))))</f>
        <v>0</v>
      </c>
      <c r="AB64" s="313">
        <f>SUM(IF(Užs5!F103="BESIULIS-2mm",(Užs5!E103/1000)*Užs5!L103,0)+(IF(Užs5!G103="BESIULIS-2mm",(Užs5!E103/1000)*Užs5!L103,0)+(IF(Užs5!I103="BESIULIS-2mm",(Užs5!H103/1000)*Užs5!L103,0)+(IF(Užs5!J103="BESIULIS-2mm",(Užs5!H103/1000)*Užs5!L103,0)))))</f>
        <v>0</v>
      </c>
      <c r="AC64" s="93">
        <f>SUM(IF(Užs5!F103="KLIEN-PVC-04mm",(Užs5!E103/1000)*Užs5!L103,0)+(IF(Užs5!G103="KLIEN-PVC-04mm",(Užs5!E103/1000)*Užs5!L103,0)+(IF(Užs5!I103="KLIEN-PVC-04mm",(Užs5!H103/1000)*Užs5!L103,0)+(IF(Užs5!J103="KLIEN-PVC-04mm",(Užs5!H103/1000)*Užs5!L103,0)))))</f>
        <v>0</v>
      </c>
      <c r="AD64" s="93">
        <f>SUM(IF(Užs5!F103="KLIEN-PVC-06mm",(Užs5!E103/1000)*Užs5!L103,0)+(IF(Užs5!G103="KLIEN-PVC-06mm",(Užs5!E103/1000)*Užs5!L103,0)+(IF(Užs5!I103="KLIEN-PVC-06mm",(Užs5!H103/1000)*Užs5!L103,0)+(IF(Užs5!J103="KLIEN-PVC-06mm",(Užs5!H103/1000)*Užs5!L103,0)))))</f>
        <v>0</v>
      </c>
      <c r="AE64" s="93">
        <f>SUM(IF(Užs5!F103="KLIEN-PVC-08mm",(Užs5!E103/1000)*Užs5!L103,0)+(IF(Užs5!G103="KLIEN-PVC-08mm",(Užs5!E103/1000)*Užs5!L103,0)+(IF(Užs5!I103="KLIEN-PVC-08mm",(Užs5!H103/1000)*Užs5!L103,0)+(IF(Užs5!J103="KLIEN-PVC-08mm",(Užs5!H103/1000)*Užs5!L103,0)))))</f>
        <v>0</v>
      </c>
      <c r="AF64" s="93">
        <f>SUM(IF(Užs5!F103="KLIEN-PVC-1mm",(Užs5!E103/1000)*Užs5!L103,0)+(IF(Užs5!G103="KLIEN-PVC-1mm",(Užs5!E103/1000)*Užs5!L103,0)+(IF(Užs5!I103="KLIEN-PVC-1mm",(Užs5!H103/1000)*Užs5!L103,0)+(IF(Užs5!J103="KLIEN-PVC-1mm",(Užs5!H103/1000)*Užs5!L103,0)))))</f>
        <v>0</v>
      </c>
      <c r="AG64" s="93">
        <f>SUM(IF(Užs5!F103="KLIEN-PVC-2mm",(Užs5!E103/1000)*Užs5!L103,0)+(IF(Užs5!G103="KLIEN-PVC-2mm",(Užs5!E103/1000)*Užs5!L103,0)+(IF(Užs5!I103="KLIEN-PVC-2mm",(Užs5!H103/1000)*Užs5!L103,0)+(IF(Užs5!J103="KLIEN-PVC-2mm",(Užs5!H103/1000)*Užs5!L103,0)))))</f>
        <v>0</v>
      </c>
      <c r="AH64" s="93">
        <f>SUM(IF(Užs5!F103="KLIEN-PVC-42/2mm",(Užs5!E103/1000)*Užs5!L103,0)+(IF(Užs5!G103="KLIEN-PVC-42/2mm",(Užs5!E103/1000)*Užs5!L103,0)+(IF(Užs5!I103="KLIEN-PVC-42/2mm",(Užs5!H103/1000)*Užs5!L103,0)+(IF(Užs5!J103="KLIEN-PVC-42/2mm",(Užs5!H103/1000)*Užs5!L103,0)))))</f>
        <v>0</v>
      </c>
      <c r="AI64" s="315">
        <f>SUM(IF(Užs5!F103="KLIEN-BESIUL-08mm",(Užs5!E103/1000)*Užs5!L103,0)+(IF(Užs5!G103="KLIEN-BESIUL-08mm",(Užs5!E103/1000)*Užs5!L103,0)+(IF(Užs5!I103="KLIEN-BESIUL-08mm",(Užs5!H103/1000)*Užs5!L103,0)+(IF(Užs5!J103="KLIEN-BESIUL-08mm",(Užs5!H103/1000)*Užs5!L103,0)))))</f>
        <v>0</v>
      </c>
      <c r="AJ64" s="315">
        <f>SUM(IF(Užs5!F103="KLIEN-BESIUL-1mm",(Užs5!E103/1000)*Užs5!L103,0)+(IF(Užs5!G103="KLIEN-BESIUL-1mm",(Užs5!E103/1000)*Užs5!L103,0)+(IF(Užs5!I103="KLIEN-BESIUL-1mm",(Užs5!H103/1000)*Užs5!L103,0)+(IF(Užs5!J103="KLIEN-BESIUL-1mm",(Užs5!H103/1000)*Užs5!L103,0)))))</f>
        <v>0</v>
      </c>
      <c r="AK64" s="315">
        <f>SUM(IF(Užs5!F103="KLIEN-BESIUL-2mm",(Užs5!E103/1000)*Užs5!L103,0)+(IF(Užs5!G103="KLIEN-BESIUL-2mm",(Užs5!E103/1000)*Užs5!L103,0)+(IF(Užs5!I103="KLIEN-BESIUL-2mm",(Užs5!H103/1000)*Užs5!L103,0)+(IF(Užs5!J103="KLIEN-BESIUL-2mm",(Užs5!H103/1000)*Užs5!L103,0)))))</f>
        <v>0</v>
      </c>
      <c r="AL64" s="94">
        <f>SUM(IF(Užs5!F103="NE-PL-PVC-04mm",(Užs5!E103/1000)*Užs5!L103,0)+(IF(Užs5!G103="NE-PL-PVC-04mm",(Užs5!E103/1000)*Užs5!L103,0)+(IF(Užs5!I103="NE-PL-PVC-04mm",(Užs5!H103/1000)*Užs5!L103,0)+(IF(Užs5!J103="NE-PL-PVC-04mm",(Užs5!H103/1000)*Užs5!L103,0)))))</f>
        <v>0</v>
      </c>
      <c r="AM64" s="94">
        <f>SUM(IF(Užs5!F103="NE-PL-PVC-06mm",(Užs5!E103/1000)*Užs5!L103,0)+(IF(Užs5!G103="NE-PL-PVC-06mm",(Užs5!E103/1000)*Užs5!L103,0)+(IF(Užs5!I103="NE-PL-PVC-06mm",(Užs5!H103/1000)*Užs5!L103,0)+(IF(Užs5!J103="NE-PL-PVC-06mm",(Užs5!H103/1000)*Užs5!L103,0)))))</f>
        <v>0</v>
      </c>
      <c r="AN64" s="94">
        <f>SUM(IF(Užs5!F103="NE-PL-PVC-08mm",(Užs5!E103/1000)*Užs5!L103,0)+(IF(Užs5!G103="NE-PL-PVC-08mm",(Užs5!E103/1000)*Užs5!L103,0)+(IF(Užs5!I103="NE-PL-PVC-08mm",(Užs5!H103/1000)*Užs5!L103,0)+(IF(Užs5!J103="NE-PL-PVC-08mm",(Užs5!H103/1000)*Užs5!L103,0)))))</f>
        <v>0</v>
      </c>
      <c r="AO64" s="94">
        <f>SUM(IF(Užs5!F103="NE-PL-PVC-1mm",(Užs5!E103/1000)*Užs5!L103,0)+(IF(Užs5!G103="NE-PL-PVC-1mm",(Užs5!E103/1000)*Užs5!L103,0)+(IF(Užs5!I103="NE-PL-PVC-1mm",(Užs5!H103/1000)*Užs5!L103,0)+(IF(Užs5!J103="NE-PL-PVC-1mm",(Užs5!H103/1000)*Užs5!L103,0)))))</f>
        <v>0</v>
      </c>
      <c r="AP64" s="94">
        <f>SUM(IF(Užs5!F103="NE-PL-PVC-2mm",(Užs5!E103/1000)*Užs5!L103,0)+(IF(Užs5!G103="NE-PL-PVC-2mm",(Užs5!E103/1000)*Užs5!L103,0)+(IF(Užs5!I103="NE-PL-PVC-2mm",(Užs5!H103/1000)*Užs5!L103,0)+(IF(Užs5!J103="NE-PL-PVC-2mm",(Užs5!H103/1000)*Užs5!L103,0)))))</f>
        <v>0</v>
      </c>
      <c r="AQ64" s="94">
        <f>SUM(IF(Užs5!F103="NE-PL-PVC-42/2mm",(Užs5!E103/1000)*Užs5!L103,0)+(IF(Užs5!G103="NE-PL-PVC-42/2mm",(Užs5!E103/1000)*Užs5!L103,0)+(IF(Užs5!I103="NE-PL-PVC-42/2mm",(Užs5!H103/1000)*Užs5!L103,0)+(IF(Užs5!J103="NE-PL-PVC-42/2mm",(Užs5!H103/1000)*Užs5!L103,0)))))</f>
        <v>0</v>
      </c>
      <c r="AR64" s="79"/>
    </row>
    <row r="65" spans="1:44" ht="16.8">
      <c r="A65" s="79"/>
      <c r="B65" s="79"/>
      <c r="C65" s="95"/>
      <c r="D65" s="79"/>
      <c r="E65" s="79"/>
      <c r="F65" s="79"/>
      <c r="G65" s="79"/>
      <c r="H65" s="79"/>
      <c r="I65" s="79"/>
      <c r="J65" s="79"/>
      <c r="K65" s="87">
        <v>64</v>
      </c>
      <c r="L65" s="88">
        <f>Užs5!L104</f>
        <v>0</v>
      </c>
      <c r="M65" s="89">
        <f>(Užs5!E104/1000)*(Užs5!H104/1000)*Užs5!L104</f>
        <v>0</v>
      </c>
      <c r="N65" s="90">
        <f>SUM(IF(Užs5!F104="MEL",(Užs5!E104/1000)*Užs5!L104,0)+(IF(Užs5!G104="MEL",(Užs5!E104/1000)*Užs5!L104,0)+(IF(Užs5!I104="MEL",(Užs5!H104/1000)*Užs5!L104,0)+(IF(Užs5!J104="MEL",(Užs5!H104/1000)*Užs5!L104,0)))))</f>
        <v>0</v>
      </c>
      <c r="O65" s="91">
        <f>SUM(IF(Užs5!F104="MEL-BALTAS",(Užs5!E104/1000)*Užs5!L104,0)+(IF(Užs5!G104="MEL-BALTAS",(Užs5!E104/1000)*Užs5!L104,0)+(IF(Užs5!I104="MEL-BALTAS",(Užs5!H104/1000)*Užs5!L104,0)+(IF(Užs5!J104="MEL-BALTAS",(Užs5!H104/1000)*Užs5!L104,0)))))</f>
        <v>0</v>
      </c>
      <c r="P65" s="91">
        <f>SUM(IF(Užs5!F104="MEL-PILKAS",(Užs5!E104/1000)*Užs5!L104,0)+(IF(Užs5!G104="MEL-PILKAS",(Užs5!E104/1000)*Užs5!L104,0)+(IF(Užs5!I104="MEL-PILKAS",(Užs5!H104/1000)*Užs5!L104,0)+(IF(Užs5!J104="MEL-PILKAS",(Užs5!H104/1000)*Užs5!L104,0)))))</f>
        <v>0</v>
      </c>
      <c r="Q65" s="91">
        <f>SUM(IF(Užs5!F104="MEL-KLIENTO",(Užs5!E104/1000)*Užs5!L104,0)+(IF(Užs5!G104="MEL-KLIENTO",(Užs5!E104/1000)*Užs5!L104,0)+(IF(Užs5!I104="MEL-KLIENTO",(Užs5!H104/1000)*Užs5!L104,0)+(IF(Užs5!J104="MEL-KLIENTO",(Užs5!H104/1000)*Užs5!L104,0)))))</f>
        <v>0</v>
      </c>
      <c r="R65" s="91">
        <f>SUM(IF(Užs5!F104="MEL-NE-PL",(Užs5!E104/1000)*Užs5!L104,0)+(IF(Užs5!G104="MEL-NE-PL",(Užs5!E104/1000)*Užs5!L104,0)+(IF(Užs5!I104="MEL-NE-PL",(Užs5!H104/1000)*Užs5!L104,0)+(IF(Užs5!J104="MEL-NE-PL",(Užs5!H104/1000)*Užs5!L104,0)))))</f>
        <v>0</v>
      </c>
      <c r="S65" s="91">
        <f>SUM(IF(Užs5!F104="MEL-40mm",(Užs5!E104/1000)*Užs5!L104,0)+(IF(Užs5!G104="MEL-40mm",(Užs5!E104/1000)*Užs5!L104,0)+(IF(Užs5!I104="MEL-40mm",(Užs5!H104/1000)*Užs5!L104,0)+(IF(Užs5!J104="MEL-40mm",(Užs5!H104/1000)*Užs5!L104,0)))))</f>
        <v>0</v>
      </c>
      <c r="T65" s="92">
        <f>SUM(IF(Užs5!F104="PVC-04mm",(Užs5!E104/1000)*Užs5!L104,0)+(IF(Užs5!G104="PVC-04mm",(Užs5!E104/1000)*Užs5!L104,0)+(IF(Užs5!I104="PVC-04mm",(Užs5!H104/1000)*Užs5!L104,0)+(IF(Užs5!J104="PVC-04mm",(Užs5!H104/1000)*Užs5!L104,0)))))</f>
        <v>0</v>
      </c>
      <c r="U65" s="92">
        <f>SUM(IF(Užs5!F104="PVC-06mm",(Užs5!E104/1000)*Užs5!L104,0)+(IF(Užs5!G104="PVC-06mm",(Užs5!E104/1000)*Užs5!L104,0)+(IF(Užs5!I104="PVC-06mm",(Užs5!H104/1000)*Užs5!L104,0)+(IF(Užs5!J104="PVC-06mm",(Užs5!H104/1000)*Užs5!L104,0)))))</f>
        <v>0</v>
      </c>
      <c r="V65" s="92">
        <f>SUM(IF(Užs5!F104="PVC-08mm",(Užs5!E104/1000)*Užs5!L104,0)+(IF(Užs5!G104="PVC-08mm",(Užs5!E104/1000)*Užs5!L104,0)+(IF(Užs5!I104="PVC-08mm",(Užs5!H104/1000)*Užs5!L104,0)+(IF(Užs5!J104="PVC-08mm",(Užs5!H104/1000)*Užs5!L104,0)))))</f>
        <v>0</v>
      </c>
      <c r="W65" s="92">
        <f>SUM(IF(Užs5!F104="PVC-1mm",(Užs5!E104/1000)*Užs5!L104,0)+(IF(Užs5!G104="PVC-1mm",(Užs5!E104/1000)*Užs5!L104,0)+(IF(Užs5!I104="PVC-1mm",(Užs5!H104/1000)*Užs5!L104,0)+(IF(Užs5!J104="PVC-1mm",(Užs5!H104/1000)*Užs5!L104,0)))))</f>
        <v>0</v>
      </c>
      <c r="X65" s="92">
        <f>SUM(IF(Užs5!F104="PVC-2mm",(Užs5!E104/1000)*Užs5!L104,0)+(IF(Užs5!G104="PVC-2mm",(Užs5!E104/1000)*Užs5!L104,0)+(IF(Užs5!I104="PVC-2mm",(Užs5!H104/1000)*Užs5!L104,0)+(IF(Užs5!J104="PVC-2mm",(Užs5!H104/1000)*Užs5!L104,0)))))</f>
        <v>0</v>
      </c>
      <c r="Y65" s="92">
        <f>SUM(IF(Užs5!F104="PVC-42/2mm",(Užs5!E104/1000)*Užs5!L104,0)+(IF(Užs5!G104="PVC-42/2mm",(Užs5!E104/1000)*Užs5!L104,0)+(IF(Užs5!I104="PVC-42/2mm",(Užs5!H104/1000)*Užs5!L104,0)+(IF(Užs5!J104="PVC-42/2mm",(Užs5!H104/1000)*Užs5!L104,0)))))</f>
        <v>0</v>
      </c>
      <c r="Z65" s="313">
        <f>SUM(IF(Užs5!F104="BESIULIS-08mm",(Užs5!E104/1000)*Užs5!L104,0)+(IF(Užs5!G104="BESIULIS-08mm",(Užs5!E104/1000)*Užs5!L104,0)+(IF(Užs5!I104="BESIULIS-08mm",(Užs5!H104/1000)*Užs5!L104,0)+(IF(Užs5!J104="BESIULIS-08mm",(Užs5!H104/1000)*Užs5!L104,0)))))</f>
        <v>0</v>
      </c>
      <c r="AA65" s="313">
        <f>SUM(IF(Užs5!F104="BESIULIS-1mm",(Užs5!E104/1000)*Užs5!L104,0)+(IF(Užs5!G104="BESIULIS-1mm",(Užs5!E104/1000)*Užs5!L104,0)+(IF(Užs5!I104="BESIULIS-1mm",(Užs5!H104/1000)*Užs5!L104,0)+(IF(Užs5!J104="BESIULIS-1mm",(Užs5!H104/1000)*Užs5!L104,0)))))</f>
        <v>0</v>
      </c>
      <c r="AB65" s="313">
        <f>SUM(IF(Užs5!F104="BESIULIS-2mm",(Užs5!E104/1000)*Užs5!L104,0)+(IF(Užs5!G104="BESIULIS-2mm",(Užs5!E104/1000)*Užs5!L104,0)+(IF(Užs5!I104="BESIULIS-2mm",(Užs5!H104/1000)*Užs5!L104,0)+(IF(Užs5!J104="BESIULIS-2mm",(Užs5!H104/1000)*Užs5!L104,0)))))</f>
        <v>0</v>
      </c>
      <c r="AC65" s="93">
        <f>SUM(IF(Užs5!F104="KLIEN-PVC-04mm",(Užs5!E104/1000)*Užs5!L104,0)+(IF(Užs5!G104="KLIEN-PVC-04mm",(Užs5!E104/1000)*Užs5!L104,0)+(IF(Užs5!I104="KLIEN-PVC-04mm",(Užs5!H104/1000)*Užs5!L104,0)+(IF(Užs5!J104="KLIEN-PVC-04mm",(Užs5!H104/1000)*Užs5!L104,0)))))</f>
        <v>0</v>
      </c>
      <c r="AD65" s="93">
        <f>SUM(IF(Užs5!F104="KLIEN-PVC-06mm",(Užs5!E104/1000)*Užs5!L104,0)+(IF(Užs5!G104="KLIEN-PVC-06mm",(Užs5!E104/1000)*Užs5!L104,0)+(IF(Užs5!I104="KLIEN-PVC-06mm",(Užs5!H104/1000)*Užs5!L104,0)+(IF(Užs5!J104="KLIEN-PVC-06mm",(Užs5!H104/1000)*Užs5!L104,0)))))</f>
        <v>0</v>
      </c>
      <c r="AE65" s="93">
        <f>SUM(IF(Užs5!F104="KLIEN-PVC-08mm",(Užs5!E104/1000)*Užs5!L104,0)+(IF(Užs5!G104="KLIEN-PVC-08mm",(Užs5!E104/1000)*Užs5!L104,0)+(IF(Užs5!I104="KLIEN-PVC-08mm",(Užs5!H104/1000)*Užs5!L104,0)+(IF(Užs5!J104="KLIEN-PVC-08mm",(Užs5!H104/1000)*Užs5!L104,0)))))</f>
        <v>0</v>
      </c>
      <c r="AF65" s="93">
        <f>SUM(IF(Užs5!F104="KLIEN-PVC-1mm",(Užs5!E104/1000)*Užs5!L104,0)+(IF(Užs5!G104="KLIEN-PVC-1mm",(Užs5!E104/1000)*Užs5!L104,0)+(IF(Užs5!I104="KLIEN-PVC-1mm",(Užs5!H104/1000)*Užs5!L104,0)+(IF(Užs5!J104="KLIEN-PVC-1mm",(Užs5!H104/1000)*Užs5!L104,0)))))</f>
        <v>0</v>
      </c>
      <c r="AG65" s="93">
        <f>SUM(IF(Užs5!F104="KLIEN-PVC-2mm",(Užs5!E104/1000)*Užs5!L104,0)+(IF(Užs5!G104="KLIEN-PVC-2mm",(Užs5!E104/1000)*Užs5!L104,0)+(IF(Užs5!I104="KLIEN-PVC-2mm",(Užs5!H104/1000)*Užs5!L104,0)+(IF(Užs5!J104="KLIEN-PVC-2mm",(Užs5!H104/1000)*Užs5!L104,0)))))</f>
        <v>0</v>
      </c>
      <c r="AH65" s="93">
        <f>SUM(IF(Užs5!F104="KLIEN-PVC-42/2mm",(Užs5!E104/1000)*Užs5!L104,0)+(IF(Užs5!G104="KLIEN-PVC-42/2mm",(Užs5!E104/1000)*Užs5!L104,0)+(IF(Užs5!I104="KLIEN-PVC-42/2mm",(Užs5!H104/1000)*Užs5!L104,0)+(IF(Užs5!J104="KLIEN-PVC-42/2mm",(Užs5!H104/1000)*Užs5!L104,0)))))</f>
        <v>0</v>
      </c>
      <c r="AI65" s="315">
        <f>SUM(IF(Užs5!F104="KLIEN-BESIUL-08mm",(Užs5!E104/1000)*Užs5!L104,0)+(IF(Užs5!G104="KLIEN-BESIUL-08mm",(Užs5!E104/1000)*Užs5!L104,0)+(IF(Užs5!I104="KLIEN-BESIUL-08mm",(Užs5!H104/1000)*Užs5!L104,0)+(IF(Užs5!J104="KLIEN-BESIUL-08mm",(Užs5!H104/1000)*Užs5!L104,0)))))</f>
        <v>0</v>
      </c>
      <c r="AJ65" s="315">
        <f>SUM(IF(Užs5!F104="KLIEN-BESIUL-1mm",(Užs5!E104/1000)*Užs5!L104,0)+(IF(Užs5!G104="KLIEN-BESIUL-1mm",(Užs5!E104/1000)*Užs5!L104,0)+(IF(Užs5!I104="KLIEN-BESIUL-1mm",(Užs5!H104/1000)*Užs5!L104,0)+(IF(Užs5!J104="KLIEN-BESIUL-1mm",(Užs5!H104/1000)*Užs5!L104,0)))))</f>
        <v>0</v>
      </c>
      <c r="AK65" s="315">
        <f>SUM(IF(Užs5!F104="KLIEN-BESIUL-2mm",(Užs5!E104/1000)*Užs5!L104,0)+(IF(Užs5!G104="KLIEN-BESIUL-2mm",(Užs5!E104/1000)*Užs5!L104,0)+(IF(Užs5!I104="KLIEN-BESIUL-2mm",(Užs5!H104/1000)*Užs5!L104,0)+(IF(Užs5!J104="KLIEN-BESIUL-2mm",(Užs5!H104/1000)*Užs5!L104,0)))))</f>
        <v>0</v>
      </c>
      <c r="AL65" s="94">
        <f>SUM(IF(Užs5!F104="NE-PL-PVC-04mm",(Užs5!E104/1000)*Užs5!L104,0)+(IF(Užs5!G104="NE-PL-PVC-04mm",(Užs5!E104/1000)*Užs5!L104,0)+(IF(Užs5!I104="NE-PL-PVC-04mm",(Užs5!H104/1000)*Užs5!L104,0)+(IF(Užs5!J104="NE-PL-PVC-04mm",(Užs5!H104/1000)*Užs5!L104,0)))))</f>
        <v>0</v>
      </c>
      <c r="AM65" s="94">
        <f>SUM(IF(Užs5!F104="NE-PL-PVC-06mm",(Užs5!E104/1000)*Užs5!L104,0)+(IF(Užs5!G104="NE-PL-PVC-06mm",(Užs5!E104/1000)*Užs5!L104,0)+(IF(Užs5!I104="NE-PL-PVC-06mm",(Užs5!H104/1000)*Užs5!L104,0)+(IF(Užs5!J104="NE-PL-PVC-06mm",(Užs5!H104/1000)*Užs5!L104,0)))))</f>
        <v>0</v>
      </c>
      <c r="AN65" s="94">
        <f>SUM(IF(Užs5!F104="NE-PL-PVC-08mm",(Užs5!E104/1000)*Užs5!L104,0)+(IF(Užs5!G104="NE-PL-PVC-08mm",(Užs5!E104/1000)*Užs5!L104,0)+(IF(Užs5!I104="NE-PL-PVC-08mm",(Užs5!H104/1000)*Užs5!L104,0)+(IF(Užs5!J104="NE-PL-PVC-08mm",(Užs5!H104/1000)*Užs5!L104,0)))))</f>
        <v>0</v>
      </c>
      <c r="AO65" s="94">
        <f>SUM(IF(Užs5!F104="NE-PL-PVC-1mm",(Užs5!E104/1000)*Užs5!L104,0)+(IF(Užs5!G104="NE-PL-PVC-1mm",(Užs5!E104/1000)*Užs5!L104,0)+(IF(Užs5!I104="NE-PL-PVC-1mm",(Užs5!H104/1000)*Užs5!L104,0)+(IF(Užs5!J104="NE-PL-PVC-1mm",(Užs5!H104/1000)*Užs5!L104,0)))))</f>
        <v>0</v>
      </c>
      <c r="AP65" s="94">
        <f>SUM(IF(Užs5!F104="NE-PL-PVC-2mm",(Užs5!E104/1000)*Užs5!L104,0)+(IF(Užs5!G104="NE-PL-PVC-2mm",(Užs5!E104/1000)*Užs5!L104,0)+(IF(Užs5!I104="NE-PL-PVC-2mm",(Užs5!H104/1000)*Užs5!L104,0)+(IF(Užs5!J104="NE-PL-PVC-2mm",(Užs5!H104/1000)*Užs5!L104,0)))))</f>
        <v>0</v>
      </c>
      <c r="AQ65" s="94">
        <f>SUM(IF(Užs5!F104="NE-PL-PVC-42/2mm",(Užs5!E104/1000)*Užs5!L104,0)+(IF(Užs5!G104="NE-PL-PVC-42/2mm",(Užs5!E104/1000)*Užs5!L104,0)+(IF(Užs5!I104="NE-PL-PVC-42/2mm",(Užs5!H104/1000)*Užs5!L104,0)+(IF(Užs5!J104="NE-PL-PVC-42/2mm",(Užs5!H104/1000)*Užs5!L104,0)))))</f>
        <v>0</v>
      </c>
      <c r="AR65" s="79"/>
    </row>
    <row r="66" spans="1:44" ht="16.8">
      <c r="A66" s="79"/>
      <c r="B66" s="79"/>
      <c r="C66" s="95"/>
      <c r="D66" s="79"/>
      <c r="E66" s="79"/>
      <c r="F66" s="79"/>
      <c r="G66" s="79"/>
      <c r="H66" s="79"/>
      <c r="I66" s="79"/>
      <c r="J66" s="79"/>
      <c r="K66" s="87">
        <v>65</v>
      </c>
      <c r="L66" s="88">
        <f>Užs5!L105</f>
        <v>0</v>
      </c>
      <c r="M66" s="89">
        <f>(Užs5!E105/1000)*(Užs5!H105/1000)*Užs5!L105</f>
        <v>0</v>
      </c>
      <c r="N66" s="90">
        <f>SUM(IF(Užs5!F105="MEL",(Užs5!E105/1000)*Užs5!L105,0)+(IF(Užs5!G105="MEL",(Užs5!E105/1000)*Užs5!L105,0)+(IF(Užs5!I105="MEL",(Užs5!H105/1000)*Užs5!L105,0)+(IF(Užs5!J105="MEL",(Užs5!H105/1000)*Užs5!L105,0)))))</f>
        <v>0</v>
      </c>
      <c r="O66" s="91">
        <f>SUM(IF(Užs5!F105="MEL-BALTAS",(Užs5!E105/1000)*Užs5!L105,0)+(IF(Užs5!G105="MEL-BALTAS",(Užs5!E105/1000)*Užs5!L105,0)+(IF(Užs5!I105="MEL-BALTAS",(Užs5!H105/1000)*Užs5!L105,0)+(IF(Užs5!J105="MEL-BALTAS",(Užs5!H105/1000)*Užs5!L105,0)))))</f>
        <v>0</v>
      </c>
      <c r="P66" s="91">
        <f>SUM(IF(Užs5!F105="MEL-PILKAS",(Užs5!E105/1000)*Užs5!L105,0)+(IF(Užs5!G105="MEL-PILKAS",(Užs5!E105/1000)*Užs5!L105,0)+(IF(Užs5!I105="MEL-PILKAS",(Užs5!H105/1000)*Užs5!L105,0)+(IF(Užs5!J105="MEL-PILKAS",(Užs5!H105/1000)*Užs5!L105,0)))))</f>
        <v>0</v>
      </c>
      <c r="Q66" s="91">
        <f>SUM(IF(Užs5!F105="MEL-KLIENTO",(Užs5!E105/1000)*Užs5!L105,0)+(IF(Užs5!G105="MEL-KLIENTO",(Užs5!E105/1000)*Užs5!L105,0)+(IF(Užs5!I105="MEL-KLIENTO",(Užs5!H105/1000)*Užs5!L105,0)+(IF(Užs5!J105="MEL-KLIENTO",(Užs5!H105/1000)*Užs5!L105,0)))))</f>
        <v>0</v>
      </c>
      <c r="R66" s="91">
        <f>SUM(IF(Užs5!F105="MEL-NE-PL",(Užs5!E105/1000)*Užs5!L105,0)+(IF(Užs5!G105="MEL-NE-PL",(Užs5!E105/1000)*Užs5!L105,0)+(IF(Užs5!I105="MEL-NE-PL",(Užs5!H105/1000)*Užs5!L105,0)+(IF(Užs5!J105="MEL-NE-PL",(Užs5!H105/1000)*Užs5!L105,0)))))</f>
        <v>0</v>
      </c>
      <c r="S66" s="91">
        <f>SUM(IF(Užs5!F105="MEL-40mm",(Užs5!E105/1000)*Užs5!L105,0)+(IF(Užs5!G105="MEL-40mm",(Užs5!E105/1000)*Užs5!L105,0)+(IF(Užs5!I105="MEL-40mm",(Užs5!H105/1000)*Užs5!L105,0)+(IF(Užs5!J105="MEL-40mm",(Užs5!H105/1000)*Užs5!L105,0)))))</f>
        <v>0</v>
      </c>
      <c r="T66" s="92">
        <f>SUM(IF(Užs5!F105="PVC-04mm",(Užs5!E105/1000)*Užs5!L105,0)+(IF(Užs5!G105="PVC-04mm",(Užs5!E105/1000)*Užs5!L105,0)+(IF(Užs5!I105="PVC-04mm",(Užs5!H105/1000)*Užs5!L105,0)+(IF(Užs5!J105="PVC-04mm",(Užs5!H105/1000)*Užs5!L105,0)))))</f>
        <v>0</v>
      </c>
      <c r="U66" s="92">
        <f>SUM(IF(Užs5!F105="PVC-06mm",(Užs5!E105/1000)*Užs5!L105,0)+(IF(Užs5!G105="PVC-06mm",(Užs5!E105/1000)*Užs5!L105,0)+(IF(Užs5!I105="PVC-06mm",(Užs5!H105/1000)*Užs5!L105,0)+(IF(Užs5!J105="PVC-06mm",(Užs5!H105/1000)*Užs5!L105,0)))))</f>
        <v>0</v>
      </c>
      <c r="V66" s="92">
        <f>SUM(IF(Užs5!F105="PVC-08mm",(Užs5!E105/1000)*Užs5!L105,0)+(IF(Užs5!G105="PVC-08mm",(Užs5!E105/1000)*Užs5!L105,0)+(IF(Užs5!I105="PVC-08mm",(Užs5!H105/1000)*Užs5!L105,0)+(IF(Užs5!J105="PVC-08mm",(Užs5!H105/1000)*Užs5!L105,0)))))</f>
        <v>0</v>
      </c>
      <c r="W66" s="92">
        <f>SUM(IF(Užs5!F105="PVC-1mm",(Užs5!E105/1000)*Užs5!L105,0)+(IF(Užs5!G105="PVC-1mm",(Užs5!E105/1000)*Užs5!L105,0)+(IF(Užs5!I105="PVC-1mm",(Užs5!H105/1000)*Užs5!L105,0)+(IF(Užs5!J105="PVC-1mm",(Užs5!H105/1000)*Užs5!L105,0)))))</f>
        <v>0</v>
      </c>
      <c r="X66" s="92">
        <f>SUM(IF(Užs5!F105="PVC-2mm",(Užs5!E105/1000)*Užs5!L105,0)+(IF(Užs5!G105="PVC-2mm",(Užs5!E105/1000)*Užs5!L105,0)+(IF(Užs5!I105="PVC-2mm",(Užs5!H105/1000)*Užs5!L105,0)+(IF(Užs5!J105="PVC-2mm",(Užs5!H105/1000)*Užs5!L105,0)))))</f>
        <v>0</v>
      </c>
      <c r="Y66" s="92">
        <f>SUM(IF(Užs5!F105="PVC-42/2mm",(Užs5!E105/1000)*Užs5!L105,0)+(IF(Užs5!G105="PVC-42/2mm",(Užs5!E105/1000)*Užs5!L105,0)+(IF(Užs5!I105="PVC-42/2mm",(Užs5!H105/1000)*Užs5!L105,0)+(IF(Užs5!J105="PVC-42/2mm",(Užs5!H105/1000)*Užs5!L105,0)))))</f>
        <v>0</v>
      </c>
      <c r="Z66" s="313">
        <f>SUM(IF(Užs5!F105="BESIULIS-08mm",(Užs5!E105/1000)*Užs5!L105,0)+(IF(Užs5!G105="BESIULIS-08mm",(Užs5!E105/1000)*Užs5!L105,0)+(IF(Užs5!I105="BESIULIS-08mm",(Užs5!H105/1000)*Užs5!L105,0)+(IF(Užs5!J105="BESIULIS-08mm",(Užs5!H105/1000)*Užs5!L105,0)))))</f>
        <v>0</v>
      </c>
      <c r="AA66" s="313">
        <f>SUM(IF(Užs5!F105="BESIULIS-1mm",(Užs5!E105/1000)*Užs5!L105,0)+(IF(Užs5!G105="BESIULIS-1mm",(Užs5!E105/1000)*Užs5!L105,0)+(IF(Užs5!I105="BESIULIS-1mm",(Užs5!H105/1000)*Užs5!L105,0)+(IF(Užs5!J105="BESIULIS-1mm",(Užs5!H105/1000)*Užs5!L105,0)))))</f>
        <v>0</v>
      </c>
      <c r="AB66" s="313">
        <f>SUM(IF(Užs5!F105="BESIULIS-2mm",(Užs5!E105/1000)*Užs5!L105,0)+(IF(Užs5!G105="BESIULIS-2mm",(Užs5!E105/1000)*Užs5!L105,0)+(IF(Užs5!I105="BESIULIS-2mm",(Užs5!H105/1000)*Užs5!L105,0)+(IF(Užs5!J105="BESIULIS-2mm",(Užs5!H105/1000)*Užs5!L105,0)))))</f>
        <v>0</v>
      </c>
      <c r="AC66" s="93">
        <f>SUM(IF(Užs5!F105="KLIEN-PVC-04mm",(Užs5!E105/1000)*Užs5!L105,0)+(IF(Užs5!G105="KLIEN-PVC-04mm",(Užs5!E105/1000)*Užs5!L105,0)+(IF(Užs5!I105="KLIEN-PVC-04mm",(Užs5!H105/1000)*Užs5!L105,0)+(IF(Užs5!J105="KLIEN-PVC-04mm",(Užs5!H105/1000)*Užs5!L105,0)))))</f>
        <v>0</v>
      </c>
      <c r="AD66" s="93">
        <f>SUM(IF(Užs5!F105="KLIEN-PVC-06mm",(Užs5!E105/1000)*Užs5!L105,0)+(IF(Užs5!G105="KLIEN-PVC-06mm",(Užs5!E105/1000)*Užs5!L105,0)+(IF(Užs5!I105="KLIEN-PVC-06mm",(Užs5!H105/1000)*Užs5!L105,0)+(IF(Užs5!J105="KLIEN-PVC-06mm",(Užs5!H105/1000)*Užs5!L105,0)))))</f>
        <v>0</v>
      </c>
      <c r="AE66" s="93">
        <f>SUM(IF(Užs5!F105="KLIEN-PVC-08mm",(Užs5!E105/1000)*Užs5!L105,0)+(IF(Užs5!G105="KLIEN-PVC-08mm",(Užs5!E105/1000)*Užs5!L105,0)+(IF(Užs5!I105="KLIEN-PVC-08mm",(Užs5!H105/1000)*Užs5!L105,0)+(IF(Užs5!J105="KLIEN-PVC-08mm",(Užs5!H105/1000)*Užs5!L105,0)))))</f>
        <v>0</v>
      </c>
      <c r="AF66" s="93">
        <f>SUM(IF(Užs5!F105="KLIEN-PVC-1mm",(Užs5!E105/1000)*Užs5!L105,0)+(IF(Užs5!G105="KLIEN-PVC-1mm",(Užs5!E105/1000)*Užs5!L105,0)+(IF(Užs5!I105="KLIEN-PVC-1mm",(Užs5!H105/1000)*Užs5!L105,0)+(IF(Užs5!J105="KLIEN-PVC-1mm",(Užs5!H105/1000)*Užs5!L105,0)))))</f>
        <v>0</v>
      </c>
      <c r="AG66" s="93">
        <f>SUM(IF(Užs5!F105="KLIEN-PVC-2mm",(Užs5!E105/1000)*Užs5!L105,0)+(IF(Užs5!G105="KLIEN-PVC-2mm",(Užs5!E105/1000)*Užs5!L105,0)+(IF(Užs5!I105="KLIEN-PVC-2mm",(Užs5!H105/1000)*Užs5!L105,0)+(IF(Užs5!J105="KLIEN-PVC-2mm",(Užs5!H105/1000)*Užs5!L105,0)))))</f>
        <v>0</v>
      </c>
      <c r="AH66" s="93">
        <f>SUM(IF(Užs5!F105="KLIEN-PVC-42/2mm",(Užs5!E105/1000)*Užs5!L105,0)+(IF(Užs5!G105="KLIEN-PVC-42/2mm",(Užs5!E105/1000)*Užs5!L105,0)+(IF(Užs5!I105="KLIEN-PVC-42/2mm",(Užs5!H105/1000)*Užs5!L105,0)+(IF(Užs5!J105="KLIEN-PVC-42/2mm",(Užs5!H105/1000)*Užs5!L105,0)))))</f>
        <v>0</v>
      </c>
      <c r="AI66" s="315">
        <f>SUM(IF(Užs5!F105="KLIEN-BESIUL-08mm",(Užs5!E105/1000)*Užs5!L105,0)+(IF(Užs5!G105="KLIEN-BESIUL-08mm",(Užs5!E105/1000)*Užs5!L105,0)+(IF(Užs5!I105="KLIEN-BESIUL-08mm",(Užs5!H105/1000)*Užs5!L105,0)+(IF(Užs5!J105="KLIEN-BESIUL-08mm",(Užs5!H105/1000)*Užs5!L105,0)))))</f>
        <v>0</v>
      </c>
      <c r="AJ66" s="315">
        <f>SUM(IF(Užs5!F105="KLIEN-BESIUL-1mm",(Užs5!E105/1000)*Užs5!L105,0)+(IF(Užs5!G105="KLIEN-BESIUL-1mm",(Užs5!E105/1000)*Užs5!L105,0)+(IF(Užs5!I105="KLIEN-BESIUL-1mm",(Užs5!H105/1000)*Užs5!L105,0)+(IF(Užs5!J105="KLIEN-BESIUL-1mm",(Užs5!H105/1000)*Užs5!L105,0)))))</f>
        <v>0</v>
      </c>
      <c r="AK66" s="315">
        <f>SUM(IF(Užs5!F105="KLIEN-BESIUL-2mm",(Užs5!E105/1000)*Užs5!L105,0)+(IF(Užs5!G105="KLIEN-BESIUL-2mm",(Užs5!E105/1000)*Užs5!L105,0)+(IF(Užs5!I105="KLIEN-BESIUL-2mm",(Užs5!H105/1000)*Užs5!L105,0)+(IF(Užs5!J105="KLIEN-BESIUL-2mm",(Užs5!H105/1000)*Užs5!L105,0)))))</f>
        <v>0</v>
      </c>
      <c r="AL66" s="94">
        <f>SUM(IF(Užs5!F105="NE-PL-PVC-04mm",(Užs5!E105/1000)*Užs5!L105,0)+(IF(Užs5!G105="NE-PL-PVC-04mm",(Užs5!E105/1000)*Užs5!L105,0)+(IF(Užs5!I105="NE-PL-PVC-04mm",(Užs5!H105/1000)*Užs5!L105,0)+(IF(Užs5!J105="NE-PL-PVC-04mm",(Užs5!H105/1000)*Užs5!L105,0)))))</f>
        <v>0</v>
      </c>
      <c r="AM66" s="94">
        <f>SUM(IF(Užs5!F105="NE-PL-PVC-06mm",(Užs5!E105/1000)*Užs5!L105,0)+(IF(Užs5!G105="NE-PL-PVC-06mm",(Užs5!E105/1000)*Užs5!L105,0)+(IF(Užs5!I105="NE-PL-PVC-06mm",(Užs5!H105/1000)*Užs5!L105,0)+(IF(Užs5!J105="NE-PL-PVC-06mm",(Užs5!H105/1000)*Užs5!L105,0)))))</f>
        <v>0</v>
      </c>
      <c r="AN66" s="94">
        <f>SUM(IF(Užs5!F105="NE-PL-PVC-08mm",(Užs5!E105/1000)*Užs5!L105,0)+(IF(Užs5!G105="NE-PL-PVC-08mm",(Užs5!E105/1000)*Užs5!L105,0)+(IF(Užs5!I105="NE-PL-PVC-08mm",(Užs5!H105/1000)*Užs5!L105,0)+(IF(Užs5!J105="NE-PL-PVC-08mm",(Užs5!H105/1000)*Užs5!L105,0)))))</f>
        <v>0</v>
      </c>
      <c r="AO66" s="94">
        <f>SUM(IF(Užs5!F105="NE-PL-PVC-1mm",(Užs5!E105/1000)*Užs5!L105,0)+(IF(Užs5!G105="NE-PL-PVC-1mm",(Užs5!E105/1000)*Užs5!L105,0)+(IF(Užs5!I105="NE-PL-PVC-1mm",(Užs5!H105/1000)*Užs5!L105,0)+(IF(Užs5!J105="NE-PL-PVC-1mm",(Užs5!H105/1000)*Užs5!L105,0)))))</f>
        <v>0</v>
      </c>
      <c r="AP66" s="94">
        <f>SUM(IF(Užs5!F105="NE-PL-PVC-2mm",(Užs5!E105/1000)*Užs5!L105,0)+(IF(Užs5!G105="NE-PL-PVC-2mm",(Užs5!E105/1000)*Užs5!L105,0)+(IF(Užs5!I105="NE-PL-PVC-2mm",(Užs5!H105/1000)*Užs5!L105,0)+(IF(Užs5!J105="NE-PL-PVC-2mm",(Užs5!H105/1000)*Užs5!L105,0)))))</f>
        <v>0</v>
      </c>
      <c r="AQ66" s="94">
        <f>SUM(IF(Užs5!F105="NE-PL-PVC-42/2mm",(Užs5!E105/1000)*Užs5!L105,0)+(IF(Užs5!G105="NE-PL-PVC-42/2mm",(Užs5!E105/1000)*Užs5!L105,0)+(IF(Užs5!I105="NE-PL-PVC-42/2mm",(Užs5!H105/1000)*Užs5!L105,0)+(IF(Užs5!J105="NE-PL-PVC-42/2mm",(Užs5!H105/1000)*Užs5!L105,0)))))</f>
        <v>0</v>
      </c>
      <c r="AR66" s="79"/>
    </row>
    <row r="67" spans="1:44" ht="16.8">
      <c r="A67" s="79"/>
      <c r="B67" s="79"/>
      <c r="C67" s="95"/>
      <c r="D67" s="79"/>
      <c r="E67" s="79"/>
      <c r="F67" s="79"/>
      <c r="G67" s="79"/>
      <c r="H67" s="79"/>
      <c r="I67" s="79"/>
      <c r="J67" s="79"/>
      <c r="K67" s="87">
        <v>66</v>
      </c>
      <c r="L67" s="88">
        <f>Užs5!L106</f>
        <v>0</v>
      </c>
      <c r="M67" s="89">
        <f>(Užs5!E106/1000)*(Užs5!H106/1000)*Užs5!L106</f>
        <v>0</v>
      </c>
      <c r="N67" s="90">
        <f>SUM(IF(Užs5!F106="MEL",(Užs5!E106/1000)*Užs5!L106,0)+(IF(Užs5!G106="MEL",(Užs5!E106/1000)*Užs5!L106,0)+(IF(Užs5!I106="MEL",(Užs5!H106/1000)*Užs5!L106,0)+(IF(Užs5!J106="MEL",(Užs5!H106/1000)*Užs5!L106,0)))))</f>
        <v>0</v>
      </c>
      <c r="O67" s="91">
        <f>SUM(IF(Užs5!F106="MEL-BALTAS",(Užs5!E106/1000)*Užs5!L106,0)+(IF(Užs5!G106="MEL-BALTAS",(Užs5!E106/1000)*Užs5!L106,0)+(IF(Užs5!I106="MEL-BALTAS",(Užs5!H106/1000)*Užs5!L106,0)+(IF(Užs5!J106="MEL-BALTAS",(Užs5!H106/1000)*Užs5!L106,0)))))</f>
        <v>0</v>
      </c>
      <c r="P67" s="91">
        <f>SUM(IF(Užs5!F106="MEL-PILKAS",(Užs5!E106/1000)*Užs5!L106,0)+(IF(Užs5!G106="MEL-PILKAS",(Užs5!E106/1000)*Užs5!L106,0)+(IF(Užs5!I106="MEL-PILKAS",(Užs5!H106/1000)*Užs5!L106,0)+(IF(Užs5!J106="MEL-PILKAS",(Užs5!H106/1000)*Užs5!L106,0)))))</f>
        <v>0</v>
      </c>
      <c r="Q67" s="91">
        <f>SUM(IF(Užs5!F106="MEL-KLIENTO",(Užs5!E106/1000)*Užs5!L106,0)+(IF(Užs5!G106="MEL-KLIENTO",(Užs5!E106/1000)*Užs5!L106,0)+(IF(Užs5!I106="MEL-KLIENTO",(Užs5!H106/1000)*Užs5!L106,0)+(IF(Užs5!J106="MEL-KLIENTO",(Užs5!H106/1000)*Užs5!L106,0)))))</f>
        <v>0</v>
      </c>
      <c r="R67" s="91">
        <f>SUM(IF(Užs5!F106="MEL-NE-PL",(Užs5!E106/1000)*Užs5!L106,0)+(IF(Užs5!G106="MEL-NE-PL",(Užs5!E106/1000)*Užs5!L106,0)+(IF(Užs5!I106="MEL-NE-PL",(Užs5!H106/1000)*Užs5!L106,0)+(IF(Užs5!J106="MEL-NE-PL",(Užs5!H106/1000)*Užs5!L106,0)))))</f>
        <v>0</v>
      </c>
      <c r="S67" s="91">
        <f>SUM(IF(Užs5!F106="MEL-40mm",(Užs5!E106/1000)*Užs5!L106,0)+(IF(Užs5!G106="MEL-40mm",(Užs5!E106/1000)*Užs5!L106,0)+(IF(Užs5!I106="MEL-40mm",(Užs5!H106/1000)*Užs5!L106,0)+(IF(Užs5!J106="MEL-40mm",(Užs5!H106/1000)*Užs5!L106,0)))))</f>
        <v>0</v>
      </c>
      <c r="T67" s="92">
        <f>SUM(IF(Užs5!F106="PVC-04mm",(Užs5!E106/1000)*Užs5!L106,0)+(IF(Užs5!G106="PVC-04mm",(Užs5!E106/1000)*Užs5!L106,0)+(IF(Užs5!I106="PVC-04mm",(Užs5!H106/1000)*Užs5!L106,0)+(IF(Užs5!J106="PVC-04mm",(Užs5!H106/1000)*Užs5!L106,0)))))</f>
        <v>0</v>
      </c>
      <c r="U67" s="92">
        <f>SUM(IF(Užs5!F106="PVC-06mm",(Užs5!E106/1000)*Užs5!L106,0)+(IF(Užs5!G106="PVC-06mm",(Užs5!E106/1000)*Užs5!L106,0)+(IF(Užs5!I106="PVC-06mm",(Užs5!H106/1000)*Užs5!L106,0)+(IF(Užs5!J106="PVC-06mm",(Užs5!H106/1000)*Užs5!L106,0)))))</f>
        <v>0</v>
      </c>
      <c r="V67" s="92">
        <f>SUM(IF(Užs5!F106="PVC-08mm",(Užs5!E106/1000)*Užs5!L106,0)+(IF(Užs5!G106="PVC-08mm",(Užs5!E106/1000)*Užs5!L106,0)+(IF(Užs5!I106="PVC-08mm",(Užs5!H106/1000)*Užs5!L106,0)+(IF(Užs5!J106="PVC-08mm",(Užs5!H106/1000)*Užs5!L106,0)))))</f>
        <v>0</v>
      </c>
      <c r="W67" s="92">
        <f>SUM(IF(Užs5!F106="PVC-1mm",(Užs5!E106/1000)*Užs5!L106,0)+(IF(Užs5!G106="PVC-1mm",(Užs5!E106/1000)*Užs5!L106,0)+(IF(Užs5!I106="PVC-1mm",(Užs5!H106/1000)*Užs5!L106,0)+(IF(Užs5!J106="PVC-1mm",(Užs5!H106/1000)*Užs5!L106,0)))))</f>
        <v>0</v>
      </c>
      <c r="X67" s="92">
        <f>SUM(IF(Užs5!F106="PVC-2mm",(Užs5!E106/1000)*Užs5!L106,0)+(IF(Užs5!G106="PVC-2mm",(Užs5!E106/1000)*Užs5!L106,0)+(IF(Užs5!I106="PVC-2mm",(Užs5!H106/1000)*Užs5!L106,0)+(IF(Užs5!J106="PVC-2mm",(Užs5!H106/1000)*Užs5!L106,0)))))</f>
        <v>0</v>
      </c>
      <c r="Y67" s="92">
        <f>SUM(IF(Užs5!F106="PVC-42/2mm",(Užs5!E106/1000)*Užs5!L106,0)+(IF(Užs5!G106="PVC-42/2mm",(Užs5!E106/1000)*Užs5!L106,0)+(IF(Užs5!I106="PVC-42/2mm",(Užs5!H106/1000)*Užs5!L106,0)+(IF(Užs5!J106="PVC-42/2mm",(Užs5!H106/1000)*Užs5!L106,0)))))</f>
        <v>0</v>
      </c>
      <c r="Z67" s="313">
        <f>SUM(IF(Užs5!F106="BESIULIS-08mm",(Užs5!E106/1000)*Užs5!L106,0)+(IF(Užs5!G106="BESIULIS-08mm",(Užs5!E106/1000)*Užs5!L106,0)+(IF(Užs5!I106="BESIULIS-08mm",(Užs5!H106/1000)*Užs5!L106,0)+(IF(Užs5!J106="BESIULIS-08mm",(Užs5!H106/1000)*Užs5!L106,0)))))</f>
        <v>0</v>
      </c>
      <c r="AA67" s="313">
        <f>SUM(IF(Užs5!F106="BESIULIS-1mm",(Užs5!E106/1000)*Užs5!L106,0)+(IF(Užs5!G106="BESIULIS-1mm",(Užs5!E106/1000)*Užs5!L106,0)+(IF(Užs5!I106="BESIULIS-1mm",(Užs5!H106/1000)*Užs5!L106,0)+(IF(Užs5!J106="BESIULIS-1mm",(Užs5!H106/1000)*Užs5!L106,0)))))</f>
        <v>0</v>
      </c>
      <c r="AB67" s="313">
        <f>SUM(IF(Užs5!F106="BESIULIS-2mm",(Užs5!E106/1000)*Užs5!L106,0)+(IF(Užs5!G106="BESIULIS-2mm",(Užs5!E106/1000)*Užs5!L106,0)+(IF(Užs5!I106="BESIULIS-2mm",(Užs5!H106/1000)*Užs5!L106,0)+(IF(Užs5!J106="BESIULIS-2mm",(Užs5!H106/1000)*Užs5!L106,0)))))</f>
        <v>0</v>
      </c>
      <c r="AC67" s="93">
        <f>SUM(IF(Užs5!F106="KLIEN-PVC-04mm",(Užs5!E106/1000)*Užs5!L106,0)+(IF(Užs5!G106="KLIEN-PVC-04mm",(Užs5!E106/1000)*Užs5!L106,0)+(IF(Užs5!I106="KLIEN-PVC-04mm",(Užs5!H106/1000)*Užs5!L106,0)+(IF(Užs5!J106="KLIEN-PVC-04mm",(Užs5!H106/1000)*Užs5!L106,0)))))</f>
        <v>0</v>
      </c>
      <c r="AD67" s="93">
        <f>SUM(IF(Užs5!F106="KLIEN-PVC-06mm",(Užs5!E106/1000)*Užs5!L106,0)+(IF(Užs5!G106="KLIEN-PVC-06mm",(Užs5!E106/1000)*Užs5!L106,0)+(IF(Užs5!I106="KLIEN-PVC-06mm",(Užs5!H106/1000)*Užs5!L106,0)+(IF(Užs5!J106="KLIEN-PVC-06mm",(Užs5!H106/1000)*Užs5!L106,0)))))</f>
        <v>0</v>
      </c>
      <c r="AE67" s="93">
        <f>SUM(IF(Užs5!F106="KLIEN-PVC-08mm",(Užs5!E106/1000)*Užs5!L106,0)+(IF(Užs5!G106="KLIEN-PVC-08mm",(Užs5!E106/1000)*Užs5!L106,0)+(IF(Užs5!I106="KLIEN-PVC-08mm",(Užs5!H106/1000)*Užs5!L106,0)+(IF(Užs5!J106="KLIEN-PVC-08mm",(Užs5!H106/1000)*Užs5!L106,0)))))</f>
        <v>0</v>
      </c>
      <c r="AF67" s="93">
        <f>SUM(IF(Užs5!F106="KLIEN-PVC-1mm",(Užs5!E106/1000)*Užs5!L106,0)+(IF(Užs5!G106="KLIEN-PVC-1mm",(Užs5!E106/1000)*Užs5!L106,0)+(IF(Užs5!I106="KLIEN-PVC-1mm",(Užs5!H106/1000)*Užs5!L106,0)+(IF(Užs5!J106="KLIEN-PVC-1mm",(Užs5!H106/1000)*Užs5!L106,0)))))</f>
        <v>0</v>
      </c>
      <c r="AG67" s="93">
        <f>SUM(IF(Užs5!F106="KLIEN-PVC-2mm",(Užs5!E106/1000)*Užs5!L106,0)+(IF(Užs5!G106="KLIEN-PVC-2mm",(Užs5!E106/1000)*Užs5!L106,0)+(IF(Užs5!I106="KLIEN-PVC-2mm",(Užs5!H106/1000)*Užs5!L106,0)+(IF(Užs5!J106="KLIEN-PVC-2mm",(Užs5!H106/1000)*Užs5!L106,0)))))</f>
        <v>0</v>
      </c>
      <c r="AH67" s="93">
        <f>SUM(IF(Užs5!F106="KLIEN-PVC-42/2mm",(Užs5!E106/1000)*Užs5!L106,0)+(IF(Užs5!G106="KLIEN-PVC-42/2mm",(Užs5!E106/1000)*Užs5!L106,0)+(IF(Užs5!I106="KLIEN-PVC-42/2mm",(Užs5!H106/1000)*Užs5!L106,0)+(IF(Užs5!J106="KLIEN-PVC-42/2mm",(Užs5!H106/1000)*Užs5!L106,0)))))</f>
        <v>0</v>
      </c>
      <c r="AI67" s="315">
        <f>SUM(IF(Užs5!F106="KLIEN-BESIUL-08mm",(Užs5!E106/1000)*Užs5!L106,0)+(IF(Užs5!G106="KLIEN-BESIUL-08mm",(Užs5!E106/1000)*Užs5!L106,0)+(IF(Užs5!I106="KLIEN-BESIUL-08mm",(Užs5!H106/1000)*Užs5!L106,0)+(IF(Užs5!J106="KLIEN-BESIUL-08mm",(Užs5!H106/1000)*Užs5!L106,0)))))</f>
        <v>0</v>
      </c>
      <c r="AJ67" s="315">
        <f>SUM(IF(Užs5!F106="KLIEN-BESIUL-1mm",(Užs5!E106/1000)*Užs5!L106,0)+(IF(Užs5!G106="KLIEN-BESIUL-1mm",(Užs5!E106/1000)*Užs5!L106,0)+(IF(Užs5!I106="KLIEN-BESIUL-1mm",(Užs5!H106/1000)*Užs5!L106,0)+(IF(Užs5!J106="KLIEN-BESIUL-1mm",(Užs5!H106/1000)*Užs5!L106,0)))))</f>
        <v>0</v>
      </c>
      <c r="AK67" s="315">
        <f>SUM(IF(Užs5!F106="KLIEN-BESIUL-2mm",(Užs5!E106/1000)*Užs5!L106,0)+(IF(Užs5!G106="KLIEN-BESIUL-2mm",(Užs5!E106/1000)*Užs5!L106,0)+(IF(Užs5!I106="KLIEN-BESIUL-2mm",(Užs5!H106/1000)*Užs5!L106,0)+(IF(Užs5!J106="KLIEN-BESIUL-2mm",(Užs5!H106/1000)*Užs5!L106,0)))))</f>
        <v>0</v>
      </c>
      <c r="AL67" s="94">
        <f>SUM(IF(Užs5!F106="NE-PL-PVC-04mm",(Užs5!E106/1000)*Užs5!L106,0)+(IF(Užs5!G106="NE-PL-PVC-04mm",(Užs5!E106/1000)*Užs5!L106,0)+(IF(Užs5!I106="NE-PL-PVC-04mm",(Užs5!H106/1000)*Užs5!L106,0)+(IF(Užs5!J106="NE-PL-PVC-04mm",(Užs5!H106/1000)*Užs5!L106,0)))))</f>
        <v>0</v>
      </c>
      <c r="AM67" s="94">
        <f>SUM(IF(Užs5!F106="NE-PL-PVC-06mm",(Užs5!E106/1000)*Užs5!L106,0)+(IF(Užs5!G106="NE-PL-PVC-06mm",(Užs5!E106/1000)*Užs5!L106,0)+(IF(Užs5!I106="NE-PL-PVC-06mm",(Užs5!H106/1000)*Užs5!L106,0)+(IF(Užs5!J106="NE-PL-PVC-06mm",(Užs5!H106/1000)*Užs5!L106,0)))))</f>
        <v>0</v>
      </c>
      <c r="AN67" s="94">
        <f>SUM(IF(Užs5!F106="NE-PL-PVC-08mm",(Užs5!E106/1000)*Užs5!L106,0)+(IF(Užs5!G106="NE-PL-PVC-08mm",(Užs5!E106/1000)*Užs5!L106,0)+(IF(Užs5!I106="NE-PL-PVC-08mm",(Užs5!H106/1000)*Užs5!L106,0)+(IF(Užs5!J106="NE-PL-PVC-08mm",(Užs5!H106/1000)*Užs5!L106,0)))))</f>
        <v>0</v>
      </c>
      <c r="AO67" s="94">
        <f>SUM(IF(Užs5!F106="NE-PL-PVC-1mm",(Užs5!E106/1000)*Užs5!L106,0)+(IF(Užs5!G106="NE-PL-PVC-1mm",(Užs5!E106/1000)*Užs5!L106,0)+(IF(Užs5!I106="NE-PL-PVC-1mm",(Užs5!H106/1000)*Užs5!L106,0)+(IF(Užs5!J106="NE-PL-PVC-1mm",(Užs5!H106/1000)*Užs5!L106,0)))))</f>
        <v>0</v>
      </c>
      <c r="AP67" s="94">
        <f>SUM(IF(Užs5!F106="NE-PL-PVC-2mm",(Užs5!E106/1000)*Užs5!L106,0)+(IF(Užs5!G106="NE-PL-PVC-2mm",(Užs5!E106/1000)*Užs5!L106,0)+(IF(Užs5!I106="NE-PL-PVC-2mm",(Užs5!H106/1000)*Užs5!L106,0)+(IF(Užs5!J106="NE-PL-PVC-2mm",(Užs5!H106/1000)*Užs5!L106,0)))))</f>
        <v>0</v>
      </c>
      <c r="AQ67" s="94">
        <f>SUM(IF(Užs5!F106="NE-PL-PVC-42/2mm",(Užs5!E106/1000)*Užs5!L106,0)+(IF(Užs5!G106="NE-PL-PVC-42/2mm",(Užs5!E106/1000)*Užs5!L106,0)+(IF(Užs5!I106="NE-PL-PVC-42/2mm",(Užs5!H106/1000)*Užs5!L106,0)+(IF(Užs5!J106="NE-PL-PVC-42/2mm",(Užs5!H106/1000)*Užs5!L106,0)))))</f>
        <v>0</v>
      </c>
      <c r="AR67" s="79"/>
    </row>
    <row r="68" spans="1:44" ht="16.8">
      <c r="A68" s="79"/>
      <c r="B68" s="79"/>
      <c r="C68" s="95"/>
      <c r="D68" s="79"/>
      <c r="E68" s="79"/>
      <c r="F68" s="79"/>
      <c r="G68" s="79"/>
      <c r="H68" s="79"/>
      <c r="I68" s="79"/>
      <c r="J68" s="79"/>
      <c r="K68" s="87">
        <v>67</v>
      </c>
      <c r="L68" s="88">
        <f>Užs5!L107</f>
        <v>0</v>
      </c>
      <c r="M68" s="89">
        <f>(Užs5!E107/1000)*(Užs5!H107/1000)*Užs5!L107</f>
        <v>0</v>
      </c>
      <c r="N68" s="90">
        <f>SUM(IF(Užs5!F107="MEL",(Užs5!E107/1000)*Užs5!L107,0)+(IF(Užs5!G107="MEL",(Užs5!E107/1000)*Užs5!L107,0)+(IF(Užs5!I107="MEL",(Užs5!H107/1000)*Užs5!L107,0)+(IF(Užs5!J107="MEL",(Užs5!H107/1000)*Užs5!L107,0)))))</f>
        <v>0</v>
      </c>
      <c r="O68" s="91">
        <f>SUM(IF(Užs5!F107="MEL-BALTAS",(Užs5!E107/1000)*Užs5!L107,0)+(IF(Užs5!G107="MEL-BALTAS",(Užs5!E107/1000)*Užs5!L107,0)+(IF(Užs5!I107="MEL-BALTAS",(Užs5!H107/1000)*Užs5!L107,0)+(IF(Užs5!J107="MEL-BALTAS",(Užs5!H107/1000)*Užs5!L107,0)))))</f>
        <v>0</v>
      </c>
      <c r="P68" s="91">
        <f>SUM(IF(Užs5!F107="MEL-PILKAS",(Užs5!E107/1000)*Užs5!L107,0)+(IF(Užs5!G107="MEL-PILKAS",(Užs5!E107/1000)*Užs5!L107,0)+(IF(Užs5!I107="MEL-PILKAS",(Užs5!H107/1000)*Užs5!L107,0)+(IF(Užs5!J107="MEL-PILKAS",(Užs5!H107/1000)*Užs5!L107,0)))))</f>
        <v>0</v>
      </c>
      <c r="Q68" s="91">
        <f>SUM(IF(Užs5!F107="MEL-KLIENTO",(Užs5!E107/1000)*Užs5!L107,0)+(IF(Užs5!G107="MEL-KLIENTO",(Užs5!E107/1000)*Užs5!L107,0)+(IF(Užs5!I107="MEL-KLIENTO",(Užs5!H107/1000)*Užs5!L107,0)+(IF(Užs5!J107="MEL-KLIENTO",(Užs5!H107/1000)*Užs5!L107,0)))))</f>
        <v>0</v>
      </c>
      <c r="R68" s="91">
        <f>SUM(IF(Užs5!F107="MEL-NE-PL",(Užs5!E107/1000)*Užs5!L107,0)+(IF(Užs5!G107="MEL-NE-PL",(Užs5!E107/1000)*Užs5!L107,0)+(IF(Užs5!I107="MEL-NE-PL",(Užs5!H107/1000)*Užs5!L107,0)+(IF(Užs5!J107="MEL-NE-PL",(Užs5!H107/1000)*Užs5!L107,0)))))</f>
        <v>0</v>
      </c>
      <c r="S68" s="91">
        <f>SUM(IF(Užs5!F107="MEL-40mm",(Užs5!E107/1000)*Užs5!L107,0)+(IF(Užs5!G107="MEL-40mm",(Užs5!E107/1000)*Užs5!L107,0)+(IF(Užs5!I107="MEL-40mm",(Užs5!H107/1000)*Užs5!L107,0)+(IF(Užs5!J107="MEL-40mm",(Užs5!H107/1000)*Užs5!L107,0)))))</f>
        <v>0</v>
      </c>
      <c r="T68" s="92">
        <f>SUM(IF(Užs5!F107="PVC-04mm",(Užs5!E107/1000)*Užs5!L107,0)+(IF(Užs5!G107="PVC-04mm",(Užs5!E107/1000)*Užs5!L107,0)+(IF(Užs5!I107="PVC-04mm",(Užs5!H107/1000)*Užs5!L107,0)+(IF(Užs5!J107="PVC-04mm",(Užs5!H107/1000)*Užs5!L107,0)))))</f>
        <v>0</v>
      </c>
      <c r="U68" s="92">
        <f>SUM(IF(Užs5!F107="PVC-06mm",(Užs5!E107/1000)*Užs5!L107,0)+(IF(Užs5!G107="PVC-06mm",(Užs5!E107/1000)*Užs5!L107,0)+(IF(Užs5!I107="PVC-06mm",(Užs5!H107/1000)*Užs5!L107,0)+(IF(Užs5!J107="PVC-06mm",(Užs5!H107/1000)*Užs5!L107,0)))))</f>
        <v>0</v>
      </c>
      <c r="V68" s="92">
        <f>SUM(IF(Užs5!F107="PVC-08mm",(Užs5!E107/1000)*Užs5!L107,0)+(IF(Užs5!G107="PVC-08mm",(Užs5!E107/1000)*Užs5!L107,0)+(IF(Užs5!I107="PVC-08mm",(Užs5!H107/1000)*Užs5!L107,0)+(IF(Užs5!J107="PVC-08mm",(Užs5!H107/1000)*Užs5!L107,0)))))</f>
        <v>0</v>
      </c>
      <c r="W68" s="92">
        <f>SUM(IF(Užs5!F107="PVC-1mm",(Užs5!E107/1000)*Užs5!L107,0)+(IF(Užs5!G107="PVC-1mm",(Užs5!E107/1000)*Užs5!L107,0)+(IF(Užs5!I107="PVC-1mm",(Užs5!H107/1000)*Užs5!L107,0)+(IF(Užs5!J107="PVC-1mm",(Užs5!H107/1000)*Užs5!L107,0)))))</f>
        <v>0</v>
      </c>
      <c r="X68" s="92">
        <f>SUM(IF(Užs5!F107="PVC-2mm",(Užs5!E107/1000)*Užs5!L107,0)+(IF(Užs5!G107="PVC-2mm",(Užs5!E107/1000)*Užs5!L107,0)+(IF(Užs5!I107="PVC-2mm",(Užs5!H107/1000)*Užs5!L107,0)+(IF(Užs5!J107="PVC-2mm",(Užs5!H107/1000)*Užs5!L107,0)))))</f>
        <v>0</v>
      </c>
      <c r="Y68" s="92">
        <f>SUM(IF(Užs5!F107="PVC-42/2mm",(Užs5!E107/1000)*Užs5!L107,0)+(IF(Užs5!G107="PVC-42/2mm",(Užs5!E107/1000)*Užs5!L107,0)+(IF(Užs5!I107="PVC-42/2mm",(Užs5!H107/1000)*Užs5!L107,0)+(IF(Užs5!J107="PVC-42/2mm",(Užs5!H107/1000)*Užs5!L107,0)))))</f>
        <v>0</v>
      </c>
      <c r="Z68" s="313">
        <f>SUM(IF(Užs5!F107="BESIULIS-08mm",(Užs5!E107/1000)*Užs5!L107,0)+(IF(Užs5!G107="BESIULIS-08mm",(Užs5!E107/1000)*Užs5!L107,0)+(IF(Užs5!I107="BESIULIS-08mm",(Užs5!H107/1000)*Užs5!L107,0)+(IF(Užs5!J107="BESIULIS-08mm",(Užs5!H107/1000)*Užs5!L107,0)))))</f>
        <v>0</v>
      </c>
      <c r="AA68" s="313">
        <f>SUM(IF(Užs5!F107="BESIULIS-1mm",(Užs5!E107/1000)*Užs5!L107,0)+(IF(Užs5!G107="BESIULIS-1mm",(Užs5!E107/1000)*Užs5!L107,0)+(IF(Užs5!I107="BESIULIS-1mm",(Užs5!H107/1000)*Užs5!L107,0)+(IF(Užs5!J107="BESIULIS-1mm",(Užs5!H107/1000)*Užs5!L107,0)))))</f>
        <v>0</v>
      </c>
      <c r="AB68" s="313">
        <f>SUM(IF(Užs5!F107="BESIULIS-2mm",(Užs5!E107/1000)*Užs5!L107,0)+(IF(Užs5!G107="BESIULIS-2mm",(Užs5!E107/1000)*Užs5!L107,0)+(IF(Užs5!I107="BESIULIS-2mm",(Užs5!H107/1000)*Užs5!L107,0)+(IF(Užs5!J107="BESIULIS-2mm",(Užs5!H107/1000)*Užs5!L107,0)))))</f>
        <v>0</v>
      </c>
      <c r="AC68" s="93">
        <f>SUM(IF(Užs5!F107="KLIEN-PVC-04mm",(Užs5!E107/1000)*Užs5!L107,0)+(IF(Užs5!G107="KLIEN-PVC-04mm",(Užs5!E107/1000)*Užs5!L107,0)+(IF(Užs5!I107="KLIEN-PVC-04mm",(Užs5!H107/1000)*Užs5!L107,0)+(IF(Užs5!J107="KLIEN-PVC-04mm",(Užs5!H107/1000)*Užs5!L107,0)))))</f>
        <v>0</v>
      </c>
      <c r="AD68" s="93">
        <f>SUM(IF(Užs5!F107="KLIEN-PVC-06mm",(Užs5!E107/1000)*Užs5!L107,0)+(IF(Užs5!G107="KLIEN-PVC-06mm",(Užs5!E107/1000)*Užs5!L107,0)+(IF(Užs5!I107="KLIEN-PVC-06mm",(Užs5!H107/1000)*Užs5!L107,0)+(IF(Užs5!J107="KLIEN-PVC-06mm",(Užs5!H107/1000)*Užs5!L107,0)))))</f>
        <v>0</v>
      </c>
      <c r="AE68" s="93">
        <f>SUM(IF(Užs5!F107="KLIEN-PVC-08mm",(Užs5!E107/1000)*Užs5!L107,0)+(IF(Užs5!G107="KLIEN-PVC-08mm",(Užs5!E107/1000)*Užs5!L107,0)+(IF(Užs5!I107="KLIEN-PVC-08mm",(Užs5!H107/1000)*Užs5!L107,0)+(IF(Užs5!J107="KLIEN-PVC-08mm",(Užs5!H107/1000)*Užs5!L107,0)))))</f>
        <v>0</v>
      </c>
      <c r="AF68" s="93">
        <f>SUM(IF(Užs5!F107="KLIEN-PVC-1mm",(Užs5!E107/1000)*Užs5!L107,0)+(IF(Užs5!G107="KLIEN-PVC-1mm",(Užs5!E107/1000)*Užs5!L107,0)+(IF(Užs5!I107="KLIEN-PVC-1mm",(Užs5!H107/1000)*Užs5!L107,0)+(IF(Užs5!J107="KLIEN-PVC-1mm",(Užs5!H107/1000)*Užs5!L107,0)))))</f>
        <v>0</v>
      </c>
      <c r="AG68" s="93">
        <f>SUM(IF(Užs5!F107="KLIEN-PVC-2mm",(Užs5!E107/1000)*Užs5!L107,0)+(IF(Užs5!G107="KLIEN-PVC-2mm",(Užs5!E107/1000)*Užs5!L107,0)+(IF(Užs5!I107="KLIEN-PVC-2mm",(Užs5!H107/1000)*Užs5!L107,0)+(IF(Užs5!J107="KLIEN-PVC-2mm",(Užs5!H107/1000)*Užs5!L107,0)))))</f>
        <v>0</v>
      </c>
      <c r="AH68" s="93">
        <f>SUM(IF(Užs5!F107="KLIEN-PVC-42/2mm",(Užs5!E107/1000)*Užs5!L107,0)+(IF(Užs5!G107="KLIEN-PVC-42/2mm",(Užs5!E107/1000)*Užs5!L107,0)+(IF(Užs5!I107="KLIEN-PVC-42/2mm",(Užs5!H107/1000)*Užs5!L107,0)+(IF(Užs5!J107="KLIEN-PVC-42/2mm",(Užs5!H107/1000)*Užs5!L107,0)))))</f>
        <v>0</v>
      </c>
      <c r="AI68" s="315">
        <f>SUM(IF(Užs5!F107="KLIEN-BESIUL-08mm",(Užs5!E107/1000)*Užs5!L107,0)+(IF(Užs5!G107="KLIEN-BESIUL-08mm",(Užs5!E107/1000)*Užs5!L107,0)+(IF(Užs5!I107="KLIEN-BESIUL-08mm",(Užs5!H107/1000)*Užs5!L107,0)+(IF(Užs5!J107="KLIEN-BESIUL-08mm",(Užs5!H107/1000)*Užs5!L107,0)))))</f>
        <v>0</v>
      </c>
      <c r="AJ68" s="315">
        <f>SUM(IF(Užs5!F107="KLIEN-BESIUL-1mm",(Užs5!E107/1000)*Užs5!L107,0)+(IF(Užs5!G107="KLIEN-BESIUL-1mm",(Užs5!E107/1000)*Užs5!L107,0)+(IF(Užs5!I107="KLIEN-BESIUL-1mm",(Užs5!H107/1000)*Užs5!L107,0)+(IF(Užs5!J107="KLIEN-BESIUL-1mm",(Užs5!H107/1000)*Užs5!L107,0)))))</f>
        <v>0</v>
      </c>
      <c r="AK68" s="315">
        <f>SUM(IF(Užs5!F107="KLIEN-BESIUL-2mm",(Užs5!E107/1000)*Užs5!L107,0)+(IF(Užs5!G107="KLIEN-BESIUL-2mm",(Užs5!E107/1000)*Užs5!L107,0)+(IF(Užs5!I107="KLIEN-BESIUL-2mm",(Užs5!H107/1000)*Užs5!L107,0)+(IF(Užs5!J107="KLIEN-BESIUL-2mm",(Užs5!H107/1000)*Užs5!L107,0)))))</f>
        <v>0</v>
      </c>
      <c r="AL68" s="94">
        <f>SUM(IF(Užs5!F107="NE-PL-PVC-04mm",(Užs5!E107/1000)*Užs5!L107,0)+(IF(Užs5!G107="NE-PL-PVC-04mm",(Užs5!E107/1000)*Užs5!L107,0)+(IF(Užs5!I107="NE-PL-PVC-04mm",(Užs5!H107/1000)*Užs5!L107,0)+(IF(Užs5!J107="NE-PL-PVC-04mm",(Užs5!H107/1000)*Užs5!L107,0)))))</f>
        <v>0</v>
      </c>
      <c r="AM68" s="94">
        <f>SUM(IF(Užs5!F107="NE-PL-PVC-06mm",(Užs5!E107/1000)*Užs5!L107,0)+(IF(Užs5!G107="NE-PL-PVC-06mm",(Užs5!E107/1000)*Užs5!L107,0)+(IF(Užs5!I107="NE-PL-PVC-06mm",(Užs5!H107/1000)*Užs5!L107,0)+(IF(Užs5!J107="NE-PL-PVC-06mm",(Užs5!H107/1000)*Užs5!L107,0)))))</f>
        <v>0</v>
      </c>
      <c r="AN68" s="94">
        <f>SUM(IF(Užs5!F107="NE-PL-PVC-08mm",(Užs5!E107/1000)*Užs5!L107,0)+(IF(Užs5!G107="NE-PL-PVC-08mm",(Užs5!E107/1000)*Užs5!L107,0)+(IF(Užs5!I107="NE-PL-PVC-08mm",(Užs5!H107/1000)*Užs5!L107,0)+(IF(Užs5!J107="NE-PL-PVC-08mm",(Užs5!H107/1000)*Užs5!L107,0)))))</f>
        <v>0</v>
      </c>
      <c r="AO68" s="94">
        <f>SUM(IF(Užs5!F107="NE-PL-PVC-1mm",(Užs5!E107/1000)*Užs5!L107,0)+(IF(Užs5!G107="NE-PL-PVC-1mm",(Užs5!E107/1000)*Užs5!L107,0)+(IF(Užs5!I107="NE-PL-PVC-1mm",(Užs5!H107/1000)*Užs5!L107,0)+(IF(Užs5!J107="NE-PL-PVC-1mm",(Užs5!H107/1000)*Užs5!L107,0)))))</f>
        <v>0</v>
      </c>
      <c r="AP68" s="94">
        <f>SUM(IF(Užs5!F107="NE-PL-PVC-2mm",(Užs5!E107/1000)*Užs5!L107,0)+(IF(Užs5!G107="NE-PL-PVC-2mm",(Užs5!E107/1000)*Užs5!L107,0)+(IF(Užs5!I107="NE-PL-PVC-2mm",(Užs5!H107/1000)*Užs5!L107,0)+(IF(Užs5!J107="NE-PL-PVC-2mm",(Užs5!H107/1000)*Užs5!L107,0)))))</f>
        <v>0</v>
      </c>
      <c r="AQ68" s="94">
        <f>SUM(IF(Užs5!F107="NE-PL-PVC-42/2mm",(Užs5!E107/1000)*Užs5!L107,0)+(IF(Užs5!G107="NE-PL-PVC-42/2mm",(Užs5!E107/1000)*Užs5!L107,0)+(IF(Užs5!I107="NE-PL-PVC-42/2mm",(Užs5!H107/1000)*Užs5!L107,0)+(IF(Užs5!J107="NE-PL-PVC-42/2mm",(Užs5!H107/1000)*Užs5!L107,0)))))</f>
        <v>0</v>
      </c>
      <c r="AR68" s="79"/>
    </row>
    <row r="69" spans="1:44" ht="16.8">
      <c r="A69" s="79"/>
      <c r="B69" s="79"/>
      <c r="C69" s="95"/>
      <c r="D69" s="79"/>
      <c r="E69" s="79"/>
      <c r="F69" s="79"/>
      <c r="G69" s="79"/>
      <c r="H69" s="79"/>
      <c r="I69" s="79"/>
      <c r="J69" s="79"/>
      <c r="K69" s="87">
        <v>68</v>
      </c>
      <c r="L69" s="88">
        <f>Užs5!L108</f>
        <v>0</v>
      </c>
      <c r="M69" s="89">
        <f>(Užs5!E108/1000)*(Užs5!H108/1000)*Užs5!L108</f>
        <v>0</v>
      </c>
      <c r="N69" s="90">
        <f>SUM(IF(Užs5!F108="MEL",(Užs5!E108/1000)*Užs5!L108,0)+(IF(Užs5!G108="MEL",(Užs5!E108/1000)*Užs5!L108,0)+(IF(Užs5!I108="MEL",(Užs5!H108/1000)*Užs5!L108,0)+(IF(Užs5!J108="MEL",(Užs5!H108/1000)*Užs5!L108,0)))))</f>
        <v>0</v>
      </c>
      <c r="O69" s="91">
        <f>SUM(IF(Užs5!F108="MEL-BALTAS",(Užs5!E108/1000)*Užs5!L108,0)+(IF(Užs5!G108="MEL-BALTAS",(Užs5!E108/1000)*Užs5!L108,0)+(IF(Užs5!I108="MEL-BALTAS",(Užs5!H108/1000)*Užs5!L108,0)+(IF(Užs5!J108="MEL-BALTAS",(Užs5!H108/1000)*Užs5!L108,0)))))</f>
        <v>0</v>
      </c>
      <c r="P69" s="91">
        <f>SUM(IF(Užs5!F108="MEL-PILKAS",(Užs5!E108/1000)*Užs5!L108,0)+(IF(Užs5!G108="MEL-PILKAS",(Užs5!E108/1000)*Užs5!L108,0)+(IF(Užs5!I108="MEL-PILKAS",(Užs5!H108/1000)*Užs5!L108,0)+(IF(Užs5!J108="MEL-PILKAS",(Užs5!H108/1000)*Užs5!L108,0)))))</f>
        <v>0</v>
      </c>
      <c r="Q69" s="91">
        <f>SUM(IF(Užs5!F108="MEL-KLIENTO",(Užs5!E108/1000)*Užs5!L108,0)+(IF(Užs5!G108="MEL-KLIENTO",(Užs5!E108/1000)*Užs5!L108,0)+(IF(Užs5!I108="MEL-KLIENTO",(Užs5!H108/1000)*Užs5!L108,0)+(IF(Užs5!J108="MEL-KLIENTO",(Užs5!H108/1000)*Užs5!L108,0)))))</f>
        <v>0</v>
      </c>
      <c r="R69" s="91">
        <f>SUM(IF(Užs5!F108="MEL-NE-PL",(Užs5!E108/1000)*Užs5!L108,0)+(IF(Užs5!G108="MEL-NE-PL",(Užs5!E108/1000)*Užs5!L108,0)+(IF(Užs5!I108="MEL-NE-PL",(Užs5!H108/1000)*Užs5!L108,0)+(IF(Užs5!J108="MEL-NE-PL",(Užs5!H108/1000)*Užs5!L108,0)))))</f>
        <v>0</v>
      </c>
      <c r="S69" s="91">
        <f>SUM(IF(Užs5!F108="MEL-40mm",(Užs5!E108/1000)*Užs5!L108,0)+(IF(Užs5!G108="MEL-40mm",(Užs5!E108/1000)*Užs5!L108,0)+(IF(Užs5!I108="MEL-40mm",(Užs5!H108/1000)*Užs5!L108,0)+(IF(Užs5!J108="MEL-40mm",(Užs5!H108/1000)*Užs5!L108,0)))))</f>
        <v>0</v>
      </c>
      <c r="T69" s="92">
        <f>SUM(IF(Užs5!F108="PVC-04mm",(Užs5!E108/1000)*Užs5!L108,0)+(IF(Užs5!G108="PVC-04mm",(Užs5!E108/1000)*Užs5!L108,0)+(IF(Užs5!I108="PVC-04mm",(Užs5!H108/1000)*Užs5!L108,0)+(IF(Užs5!J108="PVC-04mm",(Užs5!H108/1000)*Užs5!L108,0)))))</f>
        <v>0</v>
      </c>
      <c r="U69" s="92">
        <f>SUM(IF(Užs5!F108="PVC-06mm",(Užs5!E108/1000)*Užs5!L108,0)+(IF(Užs5!G108="PVC-06mm",(Užs5!E108/1000)*Užs5!L108,0)+(IF(Užs5!I108="PVC-06mm",(Užs5!H108/1000)*Užs5!L108,0)+(IF(Užs5!J108="PVC-06mm",(Užs5!H108/1000)*Užs5!L108,0)))))</f>
        <v>0</v>
      </c>
      <c r="V69" s="92">
        <f>SUM(IF(Užs5!F108="PVC-08mm",(Užs5!E108/1000)*Užs5!L108,0)+(IF(Užs5!G108="PVC-08mm",(Užs5!E108/1000)*Užs5!L108,0)+(IF(Užs5!I108="PVC-08mm",(Užs5!H108/1000)*Užs5!L108,0)+(IF(Užs5!J108="PVC-08mm",(Užs5!H108/1000)*Užs5!L108,0)))))</f>
        <v>0</v>
      </c>
      <c r="W69" s="92">
        <f>SUM(IF(Užs5!F108="PVC-1mm",(Užs5!E108/1000)*Užs5!L108,0)+(IF(Užs5!G108="PVC-1mm",(Užs5!E108/1000)*Užs5!L108,0)+(IF(Užs5!I108="PVC-1mm",(Užs5!H108/1000)*Užs5!L108,0)+(IF(Užs5!J108="PVC-1mm",(Užs5!H108/1000)*Užs5!L108,0)))))</f>
        <v>0</v>
      </c>
      <c r="X69" s="92">
        <f>SUM(IF(Užs5!F108="PVC-2mm",(Užs5!E108/1000)*Užs5!L108,0)+(IF(Užs5!G108="PVC-2mm",(Užs5!E108/1000)*Užs5!L108,0)+(IF(Užs5!I108="PVC-2mm",(Užs5!H108/1000)*Užs5!L108,0)+(IF(Užs5!J108="PVC-2mm",(Užs5!H108/1000)*Užs5!L108,0)))))</f>
        <v>0</v>
      </c>
      <c r="Y69" s="92">
        <f>SUM(IF(Užs5!F108="PVC-42/2mm",(Užs5!E108/1000)*Užs5!L108,0)+(IF(Užs5!G108="PVC-42/2mm",(Užs5!E108/1000)*Užs5!L108,0)+(IF(Užs5!I108="PVC-42/2mm",(Užs5!H108/1000)*Užs5!L108,0)+(IF(Užs5!J108="PVC-42/2mm",(Užs5!H108/1000)*Užs5!L108,0)))))</f>
        <v>0</v>
      </c>
      <c r="Z69" s="313">
        <f>SUM(IF(Užs5!F108="BESIULIS-08mm",(Užs5!E108/1000)*Užs5!L108,0)+(IF(Užs5!G108="BESIULIS-08mm",(Užs5!E108/1000)*Užs5!L108,0)+(IF(Užs5!I108="BESIULIS-08mm",(Užs5!H108/1000)*Užs5!L108,0)+(IF(Užs5!J108="BESIULIS-08mm",(Užs5!H108/1000)*Užs5!L108,0)))))</f>
        <v>0</v>
      </c>
      <c r="AA69" s="313">
        <f>SUM(IF(Užs5!F108="BESIULIS-1mm",(Užs5!E108/1000)*Užs5!L108,0)+(IF(Užs5!G108="BESIULIS-1mm",(Užs5!E108/1000)*Užs5!L108,0)+(IF(Užs5!I108="BESIULIS-1mm",(Užs5!H108/1000)*Užs5!L108,0)+(IF(Užs5!J108="BESIULIS-1mm",(Užs5!H108/1000)*Užs5!L108,0)))))</f>
        <v>0</v>
      </c>
      <c r="AB69" s="313">
        <f>SUM(IF(Užs5!F108="BESIULIS-2mm",(Užs5!E108/1000)*Užs5!L108,0)+(IF(Užs5!G108="BESIULIS-2mm",(Užs5!E108/1000)*Užs5!L108,0)+(IF(Užs5!I108="BESIULIS-2mm",(Užs5!H108/1000)*Užs5!L108,0)+(IF(Užs5!J108="BESIULIS-2mm",(Užs5!H108/1000)*Užs5!L108,0)))))</f>
        <v>0</v>
      </c>
      <c r="AC69" s="93">
        <f>SUM(IF(Užs5!F108="KLIEN-PVC-04mm",(Užs5!E108/1000)*Užs5!L108,0)+(IF(Užs5!G108="KLIEN-PVC-04mm",(Užs5!E108/1000)*Užs5!L108,0)+(IF(Užs5!I108="KLIEN-PVC-04mm",(Užs5!H108/1000)*Užs5!L108,0)+(IF(Užs5!J108="KLIEN-PVC-04mm",(Užs5!H108/1000)*Užs5!L108,0)))))</f>
        <v>0</v>
      </c>
      <c r="AD69" s="93">
        <f>SUM(IF(Užs5!F108="KLIEN-PVC-06mm",(Užs5!E108/1000)*Užs5!L108,0)+(IF(Užs5!G108="KLIEN-PVC-06mm",(Užs5!E108/1000)*Užs5!L108,0)+(IF(Užs5!I108="KLIEN-PVC-06mm",(Užs5!H108/1000)*Užs5!L108,0)+(IF(Užs5!J108="KLIEN-PVC-06mm",(Užs5!H108/1000)*Užs5!L108,0)))))</f>
        <v>0</v>
      </c>
      <c r="AE69" s="93">
        <f>SUM(IF(Užs5!F108="KLIEN-PVC-08mm",(Užs5!E108/1000)*Užs5!L108,0)+(IF(Užs5!G108="KLIEN-PVC-08mm",(Užs5!E108/1000)*Užs5!L108,0)+(IF(Užs5!I108="KLIEN-PVC-08mm",(Užs5!H108/1000)*Užs5!L108,0)+(IF(Užs5!J108="KLIEN-PVC-08mm",(Užs5!H108/1000)*Užs5!L108,0)))))</f>
        <v>0</v>
      </c>
      <c r="AF69" s="93">
        <f>SUM(IF(Užs5!F108="KLIEN-PVC-1mm",(Užs5!E108/1000)*Užs5!L108,0)+(IF(Užs5!G108="KLIEN-PVC-1mm",(Užs5!E108/1000)*Užs5!L108,0)+(IF(Užs5!I108="KLIEN-PVC-1mm",(Užs5!H108/1000)*Užs5!L108,0)+(IF(Užs5!J108="KLIEN-PVC-1mm",(Užs5!H108/1000)*Užs5!L108,0)))))</f>
        <v>0</v>
      </c>
      <c r="AG69" s="93">
        <f>SUM(IF(Užs5!F108="KLIEN-PVC-2mm",(Užs5!E108/1000)*Užs5!L108,0)+(IF(Užs5!G108="KLIEN-PVC-2mm",(Užs5!E108/1000)*Užs5!L108,0)+(IF(Užs5!I108="KLIEN-PVC-2mm",(Užs5!H108/1000)*Užs5!L108,0)+(IF(Užs5!J108="KLIEN-PVC-2mm",(Užs5!H108/1000)*Užs5!L108,0)))))</f>
        <v>0</v>
      </c>
      <c r="AH69" s="93">
        <f>SUM(IF(Užs5!F108="KLIEN-PVC-42/2mm",(Užs5!E108/1000)*Užs5!L108,0)+(IF(Užs5!G108="KLIEN-PVC-42/2mm",(Užs5!E108/1000)*Užs5!L108,0)+(IF(Užs5!I108="KLIEN-PVC-42/2mm",(Užs5!H108/1000)*Užs5!L108,0)+(IF(Užs5!J108="KLIEN-PVC-42/2mm",(Užs5!H108/1000)*Užs5!L108,0)))))</f>
        <v>0</v>
      </c>
      <c r="AI69" s="315">
        <f>SUM(IF(Užs5!F108="KLIEN-BESIUL-08mm",(Užs5!E108/1000)*Užs5!L108,0)+(IF(Užs5!G108="KLIEN-BESIUL-08mm",(Užs5!E108/1000)*Užs5!L108,0)+(IF(Užs5!I108="KLIEN-BESIUL-08mm",(Užs5!H108/1000)*Užs5!L108,0)+(IF(Užs5!J108="KLIEN-BESIUL-08mm",(Užs5!H108/1000)*Užs5!L108,0)))))</f>
        <v>0</v>
      </c>
      <c r="AJ69" s="315">
        <f>SUM(IF(Užs5!F108="KLIEN-BESIUL-1mm",(Užs5!E108/1000)*Užs5!L108,0)+(IF(Užs5!G108="KLIEN-BESIUL-1mm",(Užs5!E108/1000)*Užs5!L108,0)+(IF(Užs5!I108="KLIEN-BESIUL-1mm",(Užs5!H108/1000)*Užs5!L108,0)+(IF(Užs5!J108="KLIEN-BESIUL-1mm",(Užs5!H108/1000)*Užs5!L108,0)))))</f>
        <v>0</v>
      </c>
      <c r="AK69" s="315">
        <f>SUM(IF(Užs5!F108="KLIEN-BESIUL-2mm",(Užs5!E108/1000)*Užs5!L108,0)+(IF(Užs5!G108="KLIEN-BESIUL-2mm",(Užs5!E108/1000)*Užs5!L108,0)+(IF(Užs5!I108="KLIEN-BESIUL-2mm",(Užs5!H108/1000)*Užs5!L108,0)+(IF(Užs5!J108="KLIEN-BESIUL-2mm",(Užs5!H108/1000)*Užs5!L108,0)))))</f>
        <v>0</v>
      </c>
      <c r="AL69" s="94">
        <f>SUM(IF(Užs5!F108="NE-PL-PVC-04mm",(Užs5!E108/1000)*Užs5!L108,0)+(IF(Užs5!G108="NE-PL-PVC-04mm",(Užs5!E108/1000)*Užs5!L108,0)+(IF(Užs5!I108="NE-PL-PVC-04mm",(Užs5!H108/1000)*Užs5!L108,0)+(IF(Užs5!J108="NE-PL-PVC-04mm",(Užs5!H108/1000)*Užs5!L108,0)))))</f>
        <v>0</v>
      </c>
      <c r="AM69" s="94">
        <f>SUM(IF(Užs5!F108="NE-PL-PVC-06mm",(Užs5!E108/1000)*Užs5!L108,0)+(IF(Užs5!G108="NE-PL-PVC-06mm",(Užs5!E108/1000)*Užs5!L108,0)+(IF(Užs5!I108="NE-PL-PVC-06mm",(Užs5!H108/1000)*Užs5!L108,0)+(IF(Užs5!J108="NE-PL-PVC-06mm",(Užs5!H108/1000)*Užs5!L108,0)))))</f>
        <v>0</v>
      </c>
      <c r="AN69" s="94">
        <f>SUM(IF(Užs5!F108="NE-PL-PVC-08mm",(Užs5!E108/1000)*Užs5!L108,0)+(IF(Užs5!G108="NE-PL-PVC-08mm",(Užs5!E108/1000)*Užs5!L108,0)+(IF(Užs5!I108="NE-PL-PVC-08mm",(Užs5!H108/1000)*Užs5!L108,0)+(IF(Užs5!J108="NE-PL-PVC-08mm",(Užs5!H108/1000)*Užs5!L108,0)))))</f>
        <v>0</v>
      </c>
      <c r="AO69" s="94">
        <f>SUM(IF(Užs5!F108="NE-PL-PVC-1mm",(Užs5!E108/1000)*Užs5!L108,0)+(IF(Užs5!G108="NE-PL-PVC-1mm",(Užs5!E108/1000)*Užs5!L108,0)+(IF(Užs5!I108="NE-PL-PVC-1mm",(Užs5!H108/1000)*Užs5!L108,0)+(IF(Užs5!J108="NE-PL-PVC-1mm",(Užs5!H108/1000)*Užs5!L108,0)))))</f>
        <v>0</v>
      </c>
      <c r="AP69" s="94">
        <f>SUM(IF(Užs5!F108="NE-PL-PVC-2mm",(Užs5!E108/1000)*Užs5!L108,0)+(IF(Užs5!G108="NE-PL-PVC-2mm",(Užs5!E108/1000)*Užs5!L108,0)+(IF(Užs5!I108="NE-PL-PVC-2mm",(Užs5!H108/1000)*Užs5!L108,0)+(IF(Užs5!J108="NE-PL-PVC-2mm",(Užs5!H108/1000)*Užs5!L108,0)))))</f>
        <v>0</v>
      </c>
      <c r="AQ69" s="94">
        <f>SUM(IF(Užs5!F108="NE-PL-PVC-42/2mm",(Užs5!E108/1000)*Užs5!L108,0)+(IF(Užs5!G108="NE-PL-PVC-42/2mm",(Užs5!E108/1000)*Užs5!L108,0)+(IF(Užs5!I108="NE-PL-PVC-42/2mm",(Užs5!H108/1000)*Užs5!L108,0)+(IF(Užs5!J108="NE-PL-PVC-42/2mm",(Užs5!H108/1000)*Užs5!L108,0)))))</f>
        <v>0</v>
      </c>
      <c r="AR69" s="79"/>
    </row>
    <row r="70" spans="1:44" ht="16.8">
      <c r="A70" s="79"/>
      <c r="B70" s="79"/>
      <c r="C70" s="95"/>
      <c r="D70" s="79"/>
      <c r="E70" s="79"/>
      <c r="F70" s="79"/>
      <c r="G70" s="79"/>
      <c r="H70" s="79"/>
      <c r="I70" s="79"/>
      <c r="J70" s="79"/>
      <c r="K70" s="87">
        <v>69</v>
      </c>
      <c r="L70" s="88">
        <f>Užs5!L109</f>
        <v>0</v>
      </c>
      <c r="M70" s="89">
        <f>(Užs5!E109/1000)*(Užs5!H109/1000)*Užs5!L109</f>
        <v>0</v>
      </c>
      <c r="N70" s="90">
        <f>SUM(IF(Užs5!F109="MEL",(Užs5!E109/1000)*Užs5!L109,0)+(IF(Užs5!G109="MEL",(Užs5!E109/1000)*Užs5!L109,0)+(IF(Užs5!I109="MEL",(Užs5!H109/1000)*Užs5!L109,0)+(IF(Užs5!J109="MEL",(Užs5!H109/1000)*Užs5!L109,0)))))</f>
        <v>0</v>
      </c>
      <c r="O70" s="91">
        <f>SUM(IF(Užs5!F109="MEL-BALTAS",(Užs5!E109/1000)*Užs5!L109,0)+(IF(Užs5!G109="MEL-BALTAS",(Užs5!E109/1000)*Užs5!L109,0)+(IF(Užs5!I109="MEL-BALTAS",(Užs5!H109/1000)*Užs5!L109,0)+(IF(Užs5!J109="MEL-BALTAS",(Užs5!H109/1000)*Užs5!L109,0)))))</f>
        <v>0</v>
      </c>
      <c r="P70" s="91">
        <f>SUM(IF(Užs5!F109="MEL-PILKAS",(Užs5!E109/1000)*Užs5!L109,0)+(IF(Užs5!G109="MEL-PILKAS",(Užs5!E109/1000)*Užs5!L109,0)+(IF(Užs5!I109="MEL-PILKAS",(Užs5!H109/1000)*Užs5!L109,0)+(IF(Užs5!J109="MEL-PILKAS",(Užs5!H109/1000)*Užs5!L109,0)))))</f>
        <v>0</v>
      </c>
      <c r="Q70" s="91">
        <f>SUM(IF(Užs5!F109="MEL-KLIENTO",(Užs5!E109/1000)*Užs5!L109,0)+(IF(Užs5!G109="MEL-KLIENTO",(Užs5!E109/1000)*Užs5!L109,0)+(IF(Užs5!I109="MEL-KLIENTO",(Užs5!H109/1000)*Užs5!L109,0)+(IF(Užs5!J109="MEL-KLIENTO",(Užs5!H109/1000)*Užs5!L109,0)))))</f>
        <v>0</v>
      </c>
      <c r="R70" s="91">
        <f>SUM(IF(Užs5!F109="MEL-NE-PL",(Užs5!E109/1000)*Užs5!L109,0)+(IF(Užs5!G109="MEL-NE-PL",(Užs5!E109/1000)*Užs5!L109,0)+(IF(Užs5!I109="MEL-NE-PL",(Užs5!H109/1000)*Užs5!L109,0)+(IF(Užs5!J109="MEL-NE-PL",(Užs5!H109/1000)*Užs5!L109,0)))))</f>
        <v>0</v>
      </c>
      <c r="S70" s="91">
        <f>SUM(IF(Užs5!F109="MEL-40mm",(Užs5!E109/1000)*Užs5!L109,0)+(IF(Užs5!G109="MEL-40mm",(Užs5!E109/1000)*Užs5!L109,0)+(IF(Užs5!I109="MEL-40mm",(Užs5!H109/1000)*Užs5!L109,0)+(IF(Užs5!J109="MEL-40mm",(Užs5!H109/1000)*Užs5!L109,0)))))</f>
        <v>0</v>
      </c>
      <c r="T70" s="92">
        <f>SUM(IF(Užs5!F109="PVC-04mm",(Užs5!E109/1000)*Užs5!L109,0)+(IF(Užs5!G109="PVC-04mm",(Užs5!E109/1000)*Užs5!L109,0)+(IF(Užs5!I109="PVC-04mm",(Užs5!H109/1000)*Užs5!L109,0)+(IF(Užs5!J109="PVC-04mm",(Užs5!H109/1000)*Užs5!L109,0)))))</f>
        <v>0</v>
      </c>
      <c r="U70" s="92">
        <f>SUM(IF(Užs5!F109="PVC-06mm",(Užs5!E109/1000)*Užs5!L109,0)+(IF(Užs5!G109="PVC-06mm",(Užs5!E109/1000)*Užs5!L109,0)+(IF(Užs5!I109="PVC-06mm",(Užs5!H109/1000)*Užs5!L109,0)+(IF(Užs5!J109="PVC-06mm",(Užs5!H109/1000)*Užs5!L109,0)))))</f>
        <v>0</v>
      </c>
      <c r="V70" s="92">
        <f>SUM(IF(Užs5!F109="PVC-08mm",(Užs5!E109/1000)*Užs5!L109,0)+(IF(Užs5!G109="PVC-08mm",(Užs5!E109/1000)*Užs5!L109,0)+(IF(Užs5!I109="PVC-08mm",(Užs5!H109/1000)*Užs5!L109,0)+(IF(Užs5!J109="PVC-08mm",(Užs5!H109/1000)*Užs5!L109,0)))))</f>
        <v>0</v>
      </c>
      <c r="W70" s="92">
        <f>SUM(IF(Užs5!F109="PVC-1mm",(Užs5!E109/1000)*Užs5!L109,0)+(IF(Užs5!G109="PVC-1mm",(Užs5!E109/1000)*Užs5!L109,0)+(IF(Užs5!I109="PVC-1mm",(Užs5!H109/1000)*Užs5!L109,0)+(IF(Užs5!J109="PVC-1mm",(Užs5!H109/1000)*Užs5!L109,0)))))</f>
        <v>0</v>
      </c>
      <c r="X70" s="92">
        <f>SUM(IF(Užs5!F109="PVC-2mm",(Užs5!E109/1000)*Užs5!L109,0)+(IF(Užs5!G109="PVC-2mm",(Užs5!E109/1000)*Užs5!L109,0)+(IF(Užs5!I109="PVC-2mm",(Užs5!H109/1000)*Užs5!L109,0)+(IF(Užs5!J109="PVC-2mm",(Užs5!H109/1000)*Užs5!L109,0)))))</f>
        <v>0</v>
      </c>
      <c r="Y70" s="92">
        <f>SUM(IF(Užs5!F109="PVC-42/2mm",(Užs5!E109/1000)*Užs5!L109,0)+(IF(Užs5!G109="PVC-42/2mm",(Užs5!E109/1000)*Užs5!L109,0)+(IF(Užs5!I109="PVC-42/2mm",(Užs5!H109/1000)*Užs5!L109,0)+(IF(Užs5!J109="PVC-42/2mm",(Užs5!H109/1000)*Užs5!L109,0)))))</f>
        <v>0</v>
      </c>
      <c r="Z70" s="313">
        <f>SUM(IF(Užs5!F109="BESIULIS-08mm",(Užs5!E109/1000)*Užs5!L109,0)+(IF(Užs5!G109="BESIULIS-08mm",(Užs5!E109/1000)*Užs5!L109,0)+(IF(Užs5!I109="BESIULIS-08mm",(Užs5!H109/1000)*Užs5!L109,0)+(IF(Užs5!J109="BESIULIS-08mm",(Užs5!H109/1000)*Užs5!L109,0)))))</f>
        <v>0</v>
      </c>
      <c r="AA70" s="313">
        <f>SUM(IF(Užs5!F109="BESIULIS-1mm",(Užs5!E109/1000)*Užs5!L109,0)+(IF(Užs5!G109="BESIULIS-1mm",(Užs5!E109/1000)*Užs5!L109,0)+(IF(Užs5!I109="BESIULIS-1mm",(Užs5!H109/1000)*Užs5!L109,0)+(IF(Užs5!J109="BESIULIS-1mm",(Užs5!H109/1000)*Užs5!L109,0)))))</f>
        <v>0</v>
      </c>
      <c r="AB70" s="313">
        <f>SUM(IF(Užs5!F109="BESIULIS-2mm",(Užs5!E109/1000)*Užs5!L109,0)+(IF(Užs5!G109="BESIULIS-2mm",(Užs5!E109/1000)*Užs5!L109,0)+(IF(Užs5!I109="BESIULIS-2mm",(Užs5!H109/1000)*Užs5!L109,0)+(IF(Užs5!J109="BESIULIS-2mm",(Užs5!H109/1000)*Užs5!L109,0)))))</f>
        <v>0</v>
      </c>
      <c r="AC70" s="93">
        <f>SUM(IF(Užs5!F109="KLIEN-PVC-04mm",(Užs5!E109/1000)*Užs5!L109,0)+(IF(Užs5!G109="KLIEN-PVC-04mm",(Užs5!E109/1000)*Užs5!L109,0)+(IF(Užs5!I109="KLIEN-PVC-04mm",(Užs5!H109/1000)*Užs5!L109,0)+(IF(Užs5!J109="KLIEN-PVC-04mm",(Užs5!H109/1000)*Užs5!L109,0)))))</f>
        <v>0</v>
      </c>
      <c r="AD70" s="93">
        <f>SUM(IF(Užs5!F109="KLIEN-PVC-06mm",(Užs5!E109/1000)*Užs5!L109,0)+(IF(Užs5!G109="KLIEN-PVC-06mm",(Užs5!E109/1000)*Užs5!L109,0)+(IF(Užs5!I109="KLIEN-PVC-06mm",(Užs5!H109/1000)*Užs5!L109,0)+(IF(Užs5!J109="KLIEN-PVC-06mm",(Užs5!H109/1000)*Užs5!L109,0)))))</f>
        <v>0</v>
      </c>
      <c r="AE70" s="93">
        <f>SUM(IF(Užs5!F109="KLIEN-PVC-08mm",(Užs5!E109/1000)*Užs5!L109,0)+(IF(Užs5!G109="KLIEN-PVC-08mm",(Užs5!E109/1000)*Užs5!L109,0)+(IF(Užs5!I109="KLIEN-PVC-08mm",(Užs5!H109/1000)*Užs5!L109,0)+(IF(Užs5!J109="KLIEN-PVC-08mm",(Užs5!H109/1000)*Užs5!L109,0)))))</f>
        <v>0</v>
      </c>
      <c r="AF70" s="93">
        <f>SUM(IF(Užs5!F109="KLIEN-PVC-1mm",(Užs5!E109/1000)*Užs5!L109,0)+(IF(Užs5!G109="KLIEN-PVC-1mm",(Užs5!E109/1000)*Užs5!L109,0)+(IF(Užs5!I109="KLIEN-PVC-1mm",(Užs5!H109/1000)*Užs5!L109,0)+(IF(Užs5!J109="KLIEN-PVC-1mm",(Užs5!H109/1000)*Užs5!L109,0)))))</f>
        <v>0</v>
      </c>
      <c r="AG70" s="93">
        <f>SUM(IF(Užs5!F109="KLIEN-PVC-2mm",(Užs5!E109/1000)*Užs5!L109,0)+(IF(Užs5!G109="KLIEN-PVC-2mm",(Užs5!E109/1000)*Užs5!L109,0)+(IF(Užs5!I109="KLIEN-PVC-2mm",(Užs5!H109/1000)*Užs5!L109,0)+(IF(Užs5!J109="KLIEN-PVC-2mm",(Užs5!H109/1000)*Užs5!L109,0)))))</f>
        <v>0</v>
      </c>
      <c r="AH70" s="93">
        <f>SUM(IF(Užs5!F109="KLIEN-PVC-42/2mm",(Užs5!E109/1000)*Užs5!L109,0)+(IF(Užs5!G109="KLIEN-PVC-42/2mm",(Užs5!E109/1000)*Užs5!L109,0)+(IF(Užs5!I109="KLIEN-PVC-42/2mm",(Užs5!H109/1000)*Užs5!L109,0)+(IF(Užs5!J109="KLIEN-PVC-42/2mm",(Užs5!H109/1000)*Užs5!L109,0)))))</f>
        <v>0</v>
      </c>
      <c r="AI70" s="315">
        <f>SUM(IF(Užs5!F109="KLIEN-BESIUL-08mm",(Užs5!E109/1000)*Užs5!L109,0)+(IF(Užs5!G109="KLIEN-BESIUL-08mm",(Užs5!E109/1000)*Užs5!L109,0)+(IF(Užs5!I109="KLIEN-BESIUL-08mm",(Užs5!H109/1000)*Užs5!L109,0)+(IF(Užs5!J109="KLIEN-BESIUL-08mm",(Užs5!H109/1000)*Užs5!L109,0)))))</f>
        <v>0</v>
      </c>
      <c r="AJ70" s="315">
        <f>SUM(IF(Užs5!F109="KLIEN-BESIUL-1mm",(Užs5!E109/1000)*Užs5!L109,0)+(IF(Užs5!G109="KLIEN-BESIUL-1mm",(Užs5!E109/1000)*Užs5!L109,0)+(IF(Užs5!I109="KLIEN-BESIUL-1mm",(Užs5!H109/1000)*Užs5!L109,0)+(IF(Užs5!J109="KLIEN-BESIUL-1mm",(Užs5!H109/1000)*Užs5!L109,0)))))</f>
        <v>0</v>
      </c>
      <c r="AK70" s="315">
        <f>SUM(IF(Užs5!F109="KLIEN-BESIUL-2mm",(Užs5!E109/1000)*Užs5!L109,0)+(IF(Užs5!G109="KLIEN-BESIUL-2mm",(Užs5!E109/1000)*Užs5!L109,0)+(IF(Užs5!I109="KLIEN-BESIUL-2mm",(Užs5!H109/1000)*Užs5!L109,0)+(IF(Užs5!J109="KLIEN-BESIUL-2mm",(Užs5!H109/1000)*Užs5!L109,0)))))</f>
        <v>0</v>
      </c>
      <c r="AL70" s="94">
        <f>SUM(IF(Užs5!F109="NE-PL-PVC-04mm",(Užs5!E109/1000)*Užs5!L109,0)+(IF(Užs5!G109="NE-PL-PVC-04mm",(Užs5!E109/1000)*Užs5!L109,0)+(IF(Užs5!I109="NE-PL-PVC-04mm",(Užs5!H109/1000)*Užs5!L109,0)+(IF(Užs5!J109="NE-PL-PVC-04mm",(Užs5!H109/1000)*Užs5!L109,0)))))</f>
        <v>0</v>
      </c>
      <c r="AM70" s="94">
        <f>SUM(IF(Užs5!F109="NE-PL-PVC-06mm",(Užs5!E109/1000)*Užs5!L109,0)+(IF(Užs5!G109="NE-PL-PVC-06mm",(Užs5!E109/1000)*Užs5!L109,0)+(IF(Užs5!I109="NE-PL-PVC-06mm",(Užs5!H109/1000)*Užs5!L109,0)+(IF(Užs5!J109="NE-PL-PVC-06mm",(Užs5!H109/1000)*Užs5!L109,0)))))</f>
        <v>0</v>
      </c>
      <c r="AN70" s="94">
        <f>SUM(IF(Užs5!F109="NE-PL-PVC-08mm",(Užs5!E109/1000)*Užs5!L109,0)+(IF(Užs5!G109="NE-PL-PVC-08mm",(Užs5!E109/1000)*Užs5!L109,0)+(IF(Užs5!I109="NE-PL-PVC-08mm",(Užs5!H109/1000)*Užs5!L109,0)+(IF(Užs5!J109="NE-PL-PVC-08mm",(Užs5!H109/1000)*Užs5!L109,0)))))</f>
        <v>0</v>
      </c>
      <c r="AO70" s="94">
        <f>SUM(IF(Užs5!F109="NE-PL-PVC-1mm",(Užs5!E109/1000)*Užs5!L109,0)+(IF(Užs5!G109="NE-PL-PVC-1mm",(Užs5!E109/1000)*Užs5!L109,0)+(IF(Užs5!I109="NE-PL-PVC-1mm",(Užs5!H109/1000)*Užs5!L109,0)+(IF(Užs5!J109="NE-PL-PVC-1mm",(Užs5!H109/1000)*Užs5!L109,0)))))</f>
        <v>0</v>
      </c>
      <c r="AP70" s="94">
        <f>SUM(IF(Užs5!F109="NE-PL-PVC-2mm",(Užs5!E109/1000)*Užs5!L109,0)+(IF(Užs5!G109="NE-PL-PVC-2mm",(Užs5!E109/1000)*Užs5!L109,0)+(IF(Užs5!I109="NE-PL-PVC-2mm",(Užs5!H109/1000)*Užs5!L109,0)+(IF(Užs5!J109="NE-PL-PVC-2mm",(Užs5!H109/1000)*Užs5!L109,0)))))</f>
        <v>0</v>
      </c>
      <c r="AQ70" s="94">
        <f>SUM(IF(Užs5!F109="NE-PL-PVC-42/2mm",(Užs5!E109/1000)*Užs5!L109,0)+(IF(Užs5!G109="NE-PL-PVC-42/2mm",(Užs5!E109/1000)*Užs5!L109,0)+(IF(Užs5!I109="NE-PL-PVC-42/2mm",(Užs5!H109/1000)*Užs5!L109,0)+(IF(Užs5!J109="NE-PL-PVC-42/2mm",(Užs5!H109/1000)*Užs5!L109,0)))))</f>
        <v>0</v>
      </c>
      <c r="AR70" s="79"/>
    </row>
    <row r="71" spans="1:44" ht="16.8">
      <c r="A71" s="79"/>
      <c r="B71" s="79"/>
      <c r="C71" s="95"/>
      <c r="D71" s="79"/>
      <c r="E71" s="79"/>
      <c r="F71" s="79"/>
      <c r="G71" s="79"/>
      <c r="H71" s="79"/>
      <c r="I71" s="79"/>
      <c r="J71" s="79"/>
      <c r="K71" s="87">
        <v>70</v>
      </c>
      <c r="L71" s="88">
        <f>Užs5!L110</f>
        <v>0</v>
      </c>
      <c r="M71" s="89">
        <f>(Užs5!E110/1000)*(Užs5!H110/1000)*Užs5!L110</f>
        <v>0</v>
      </c>
      <c r="N71" s="90">
        <f>SUM(IF(Užs5!F110="MEL",(Užs5!E110/1000)*Užs5!L110,0)+(IF(Užs5!G110="MEL",(Užs5!E110/1000)*Užs5!L110,0)+(IF(Užs5!I110="MEL",(Užs5!H110/1000)*Užs5!L110,0)+(IF(Užs5!J110="MEL",(Užs5!H110/1000)*Užs5!L110,0)))))</f>
        <v>0</v>
      </c>
      <c r="O71" s="91">
        <f>SUM(IF(Užs5!F110="MEL-BALTAS",(Užs5!E110/1000)*Užs5!L110,0)+(IF(Užs5!G110="MEL-BALTAS",(Užs5!E110/1000)*Užs5!L110,0)+(IF(Užs5!I110="MEL-BALTAS",(Užs5!H110/1000)*Užs5!L110,0)+(IF(Užs5!J110="MEL-BALTAS",(Užs5!H110/1000)*Užs5!L110,0)))))</f>
        <v>0</v>
      </c>
      <c r="P71" s="91">
        <f>SUM(IF(Užs5!F110="MEL-PILKAS",(Užs5!E110/1000)*Užs5!L110,0)+(IF(Užs5!G110="MEL-PILKAS",(Užs5!E110/1000)*Užs5!L110,0)+(IF(Užs5!I110="MEL-PILKAS",(Užs5!H110/1000)*Užs5!L110,0)+(IF(Užs5!J110="MEL-PILKAS",(Užs5!H110/1000)*Užs5!L110,0)))))</f>
        <v>0</v>
      </c>
      <c r="Q71" s="91">
        <f>SUM(IF(Užs5!F110="MEL-KLIENTO",(Užs5!E110/1000)*Užs5!L110,0)+(IF(Užs5!G110="MEL-KLIENTO",(Užs5!E110/1000)*Užs5!L110,0)+(IF(Užs5!I110="MEL-KLIENTO",(Užs5!H110/1000)*Užs5!L110,0)+(IF(Užs5!J110="MEL-KLIENTO",(Užs5!H110/1000)*Užs5!L110,0)))))</f>
        <v>0</v>
      </c>
      <c r="R71" s="91">
        <f>SUM(IF(Užs5!F110="MEL-NE-PL",(Užs5!E110/1000)*Užs5!L110,0)+(IF(Užs5!G110="MEL-NE-PL",(Užs5!E110/1000)*Užs5!L110,0)+(IF(Užs5!I110="MEL-NE-PL",(Užs5!H110/1000)*Užs5!L110,0)+(IF(Užs5!J110="MEL-NE-PL",(Užs5!H110/1000)*Užs5!L110,0)))))</f>
        <v>0</v>
      </c>
      <c r="S71" s="91">
        <f>SUM(IF(Užs5!F110="MEL-40mm",(Užs5!E110/1000)*Užs5!L110,0)+(IF(Užs5!G110="MEL-40mm",(Užs5!E110/1000)*Užs5!L110,0)+(IF(Užs5!I110="MEL-40mm",(Užs5!H110/1000)*Užs5!L110,0)+(IF(Užs5!J110="MEL-40mm",(Užs5!H110/1000)*Užs5!L110,0)))))</f>
        <v>0</v>
      </c>
      <c r="T71" s="92">
        <f>SUM(IF(Užs5!F110="PVC-04mm",(Užs5!E110/1000)*Užs5!L110,0)+(IF(Užs5!G110="PVC-04mm",(Užs5!E110/1000)*Užs5!L110,0)+(IF(Užs5!I110="PVC-04mm",(Užs5!H110/1000)*Užs5!L110,0)+(IF(Užs5!J110="PVC-04mm",(Užs5!H110/1000)*Užs5!L110,0)))))</f>
        <v>0</v>
      </c>
      <c r="U71" s="92">
        <f>SUM(IF(Užs5!F110="PVC-06mm",(Užs5!E110/1000)*Užs5!L110,0)+(IF(Užs5!G110="PVC-06mm",(Užs5!E110/1000)*Užs5!L110,0)+(IF(Užs5!I110="PVC-06mm",(Užs5!H110/1000)*Užs5!L110,0)+(IF(Užs5!J110="PVC-06mm",(Užs5!H110/1000)*Užs5!L110,0)))))</f>
        <v>0</v>
      </c>
      <c r="V71" s="92">
        <f>SUM(IF(Užs5!F110="PVC-08mm",(Užs5!E110/1000)*Užs5!L110,0)+(IF(Užs5!G110="PVC-08mm",(Užs5!E110/1000)*Užs5!L110,0)+(IF(Užs5!I110="PVC-08mm",(Užs5!H110/1000)*Užs5!L110,0)+(IF(Užs5!J110="PVC-08mm",(Užs5!H110/1000)*Užs5!L110,0)))))</f>
        <v>0</v>
      </c>
      <c r="W71" s="92">
        <f>SUM(IF(Užs5!F110="PVC-1mm",(Užs5!E110/1000)*Užs5!L110,0)+(IF(Užs5!G110="PVC-1mm",(Užs5!E110/1000)*Užs5!L110,0)+(IF(Užs5!I110="PVC-1mm",(Užs5!H110/1000)*Užs5!L110,0)+(IF(Užs5!J110="PVC-1mm",(Užs5!H110/1000)*Užs5!L110,0)))))</f>
        <v>0</v>
      </c>
      <c r="X71" s="92">
        <f>SUM(IF(Užs5!F110="PVC-2mm",(Užs5!E110/1000)*Užs5!L110,0)+(IF(Užs5!G110="PVC-2mm",(Užs5!E110/1000)*Užs5!L110,0)+(IF(Užs5!I110="PVC-2mm",(Užs5!H110/1000)*Užs5!L110,0)+(IF(Užs5!J110="PVC-2mm",(Užs5!H110/1000)*Užs5!L110,0)))))</f>
        <v>0</v>
      </c>
      <c r="Y71" s="92">
        <f>SUM(IF(Užs5!F110="PVC-42/2mm",(Užs5!E110/1000)*Užs5!L110,0)+(IF(Užs5!G110="PVC-42/2mm",(Užs5!E110/1000)*Užs5!L110,0)+(IF(Užs5!I110="PVC-42/2mm",(Užs5!H110/1000)*Užs5!L110,0)+(IF(Užs5!J110="PVC-42/2mm",(Užs5!H110/1000)*Užs5!L110,0)))))</f>
        <v>0</v>
      </c>
      <c r="Z71" s="313">
        <f>SUM(IF(Užs5!F110="BESIULIS-08mm",(Užs5!E110/1000)*Užs5!L110,0)+(IF(Užs5!G110="BESIULIS-08mm",(Užs5!E110/1000)*Užs5!L110,0)+(IF(Užs5!I110="BESIULIS-08mm",(Užs5!H110/1000)*Užs5!L110,0)+(IF(Užs5!J110="BESIULIS-08mm",(Užs5!H110/1000)*Užs5!L110,0)))))</f>
        <v>0</v>
      </c>
      <c r="AA71" s="313">
        <f>SUM(IF(Užs5!F110="BESIULIS-1mm",(Užs5!E110/1000)*Užs5!L110,0)+(IF(Užs5!G110="BESIULIS-1mm",(Užs5!E110/1000)*Užs5!L110,0)+(IF(Užs5!I110="BESIULIS-1mm",(Užs5!H110/1000)*Užs5!L110,0)+(IF(Užs5!J110="BESIULIS-1mm",(Užs5!H110/1000)*Užs5!L110,0)))))</f>
        <v>0</v>
      </c>
      <c r="AB71" s="313">
        <f>SUM(IF(Užs5!F110="BESIULIS-2mm",(Užs5!E110/1000)*Užs5!L110,0)+(IF(Užs5!G110="BESIULIS-2mm",(Užs5!E110/1000)*Užs5!L110,0)+(IF(Užs5!I110="BESIULIS-2mm",(Užs5!H110/1000)*Užs5!L110,0)+(IF(Užs5!J110="BESIULIS-2mm",(Užs5!H110/1000)*Užs5!L110,0)))))</f>
        <v>0</v>
      </c>
      <c r="AC71" s="93">
        <f>SUM(IF(Užs5!F110="KLIEN-PVC-04mm",(Užs5!E110/1000)*Užs5!L110,0)+(IF(Užs5!G110="KLIEN-PVC-04mm",(Užs5!E110/1000)*Užs5!L110,0)+(IF(Užs5!I110="KLIEN-PVC-04mm",(Užs5!H110/1000)*Užs5!L110,0)+(IF(Užs5!J110="KLIEN-PVC-04mm",(Užs5!H110/1000)*Užs5!L110,0)))))</f>
        <v>0</v>
      </c>
      <c r="AD71" s="93">
        <f>SUM(IF(Užs5!F110="KLIEN-PVC-06mm",(Užs5!E110/1000)*Užs5!L110,0)+(IF(Užs5!G110="KLIEN-PVC-06mm",(Užs5!E110/1000)*Užs5!L110,0)+(IF(Užs5!I110="KLIEN-PVC-06mm",(Užs5!H110/1000)*Užs5!L110,0)+(IF(Užs5!J110="KLIEN-PVC-06mm",(Užs5!H110/1000)*Užs5!L110,0)))))</f>
        <v>0</v>
      </c>
      <c r="AE71" s="93">
        <f>SUM(IF(Užs5!F110="KLIEN-PVC-08mm",(Užs5!E110/1000)*Užs5!L110,0)+(IF(Užs5!G110="KLIEN-PVC-08mm",(Užs5!E110/1000)*Užs5!L110,0)+(IF(Užs5!I110="KLIEN-PVC-08mm",(Užs5!H110/1000)*Užs5!L110,0)+(IF(Užs5!J110="KLIEN-PVC-08mm",(Užs5!H110/1000)*Užs5!L110,0)))))</f>
        <v>0</v>
      </c>
      <c r="AF71" s="93">
        <f>SUM(IF(Užs5!F110="KLIEN-PVC-1mm",(Užs5!E110/1000)*Užs5!L110,0)+(IF(Užs5!G110="KLIEN-PVC-1mm",(Užs5!E110/1000)*Užs5!L110,0)+(IF(Užs5!I110="KLIEN-PVC-1mm",(Užs5!H110/1000)*Užs5!L110,0)+(IF(Užs5!J110="KLIEN-PVC-1mm",(Užs5!H110/1000)*Užs5!L110,0)))))</f>
        <v>0</v>
      </c>
      <c r="AG71" s="93">
        <f>SUM(IF(Užs5!F110="KLIEN-PVC-2mm",(Užs5!E110/1000)*Užs5!L110,0)+(IF(Užs5!G110="KLIEN-PVC-2mm",(Užs5!E110/1000)*Užs5!L110,0)+(IF(Užs5!I110="KLIEN-PVC-2mm",(Užs5!H110/1000)*Užs5!L110,0)+(IF(Užs5!J110="KLIEN-PVC-2mm",(Užs5!H110/1000)*Užs5!L110,0)))))</f>
        <v>0</v>
      </c>
      <c r="AH71" s="93">
        <f>SUM(IF(Užs5!F110="KLIEN-PVC-42/2mm",(Užs5!E110/1000)*Užs5!L110,0)+(IF(Užs5!G110="KLIEN-PVC-42/2mm",(Užs5!E110/1000)*Užs5!L110,0)+(IF(Užs5!I110="KLIEN-PVC-42/2mm",(Užs5!H110/1000)*Užs5!L110,0)+(IF(Užs5!J110="KLIEN-PVC-42/2mm",(Užs5!H110/1000)*Užs5!L110,0)))))</f>
        <v>0</v>
      </c>
      <c r="AI71" s="315">
        <f>SUM(IF(Užs5!F110="KLIEN-BESIUL-08mm",(Užs5!E110/1000)*Užs5!L110,0)+(IF(Užs5!G110="KLIEN-BESIUL-08mm",(Užs5!E110/1000)*Užs5!L110,0)+(IF(Užs5!I110="KLIEN-BESIUL-08mm",(Užs5!H110/1000)*Užs5!L110,0)+(IF(Užs5!J110="KLIEN-BESIUL-08mm",(Užs5!H110/1000)*Užs5!L110,0)))))</f>
        <v>0</v>
      </c>
      <c r="AJ71" s="315">
        <f>SUM(IF(Užs5!F110="KLIEN-BESIUL-1mm",(Užs5!E110/1000)*Užs5!L110,0)+(IF(Užs5!G110="KLIEN-BESIUL-1mm",(Užs5!E110/1000)*Užs5!L110,0)+(IF(Užs5!I110="KLIEN-BESIUL-1mm",(Užs5!H110/1000)*Užs5!L110,0)+(IF(Užs5!J110="KLIEN-BESIUL-1mm",(Užs5!H110/1000)*Užs5!L110,0)))))</f>
        <v>0</v>
      </c>
      <c r="AK71" s="315">
        <f>SUM(IF(Užs5!F110="KLIEN-BESIUL-2mm",(Užs5!E110/1000)*Užs5!L110,0)+(IF(Užs5!G110="KLIEN-BESIUL-2mm",(Užs5!E110/1000)*Užs5!L110,0)+(IF(Užs5!I110="KLIEN-BESIUL-2mm",(Užs5!H110/1000)*Užs5!L110,0)+(IF(Užs5!J110="KLIEN-BESIUL-2mm",(Užs5!H110/1000)*Užs5!L110,0)))))</f>
        <v>0</v>
      </c>
      <c r="AL71" s="94">
        <f>SUM(IF(Užs5!F110="NE-PL-PVC-04mm",(Užs5!E110/1000)*Užs5!L110,0)+(IF(Užs5!G110="NE-PL-PVC-04mm",(Užs5!E110/1000)*Užs5!L110,0)+(IF(Užs5!I110="NE-PL-PVC-04mm",(Užs5!H110/1000)*Užs5!L110,0)+(IF(Užs5!J110="NE-PL-PVC-04mm",(Užs5!H110/1000)*Užs5!L110,0)))))</f>
        <v>0</v>
      </c>
      <c r="AM71" s="94">
        <f>SUM(IF(Užs5!F110="NE-PL-PVC-06mm",(Užs5!E110/1000)*Užs5!L110,0)+(IF(Užs5!G110="NE-PL-PVC-06mm",(Užs5!E110/1000)*Užs5!L110,0)+(IF(Užs5!I110="NE-PL-PVC-06mm",(Užs5!H110/1000)*Užs5!L110,0)+(IF(Užs5!J110="NE-PL-PVC-06mm",(Užs5!H110/1000)*Užs5!L110,0)))))</f>
        <v>0</v>
      </c>
      <c r="AN71" s="94">
        <f>SUM(IF(Užs5!F110="NE-PL-PVC-08mm",(Užs5!E110/1000)*Užs5!L110,0)+(IF(Užs5!G110="NE-PL-PVC-08mm",(Užs5!E110/1000)*Užs5!L110,0)+(IF(Užs5!I110="NE-PL-PVC-08mm",(Užs5!H110/1000)*Užs5!L110,0)+(IF(Užs5!J110="NE-PL-PVC-08mm",(Užs5!H110/1000)*Užs5!L110,0)))))</f>
        <v>0</v>
      </c>
      <c r="AO71" s="94">
        <f>SUM(IF(Užs5!F110="NE-PL-PVC-1mm",(Užs5!E110/1000)*Užs5!L110,0)+(IF(Užs5!G110="NE-PL-PVC-1mm",(Užs5!E110/1000)*Užs5!L110,0)+(IF(Užs5!I110="NE-PL-PVC-1mm",(Užs5!H110/1000)*Užs5!L110,0)+(IF(Užs5!J110="NE-PL-PVC-1mm",(Užs5!H110/1000)*Užs5!L110,0)))))</f>
        <v>0</v>
      </c>
      <c r="AP71" s="94">
        <f>SUM(IF(Užs5!F110="NE-PL-PVC-2mm",(Užs5!E110/1000)*Užs5!L110,0)+(IF(Užs5!G110="NE-PL-PVC-2mm",(Užs5!E110/1000)*Užs5!L110,0)+(IF(Užs5!I110="NE-PL-PVC-2mm",(Užs5!H110/1000)*Užs5!L110,0)+(IF(Užs5!J110="NE-PL-PVC-2mm",(Užs5!H110/1000)*Užs5!L110,0)))))</f>
        <v>0</v>
      </c>
      <c r="AQ71" s="94">
        <f>SUM(IF(Užs5!F110="NE-PL-PVC-42/2mm",(Užs5!E110/1000)*Užs5!L110,0)+(IF(Užs5!G110="NE-PL-PVC-42/2mm",(Užs5!E110/1000)*Užs5!L110,0)+(IF(Užs5!I110="NE-PL-PVC-42/2mm",(Užs5!H110/1000)*Užs5!L110,0)+(IF(Užs5!J110="NE-PL-PVC-42/2mm",(Užs5!H110/1000)*Užs5!L110,0)))))</f>
        <v>0</v>
      </c>
      <c r="AR71" s="79"/>
    </row>
    <row r="72" spans="1:44" ht="16.8">
      <c r="A72" s="79"/>
      <c r="B72" s="79"/>
      <c r="C72" s="95"/>
      <c r="D72" s="79"/>
      <c r="E72" s="79"/>
      <c r="F72" s="79"/>
      <c r="G72" s="79"/>
      <c r="H72" s="79"/>
      <c r="I72" s="79"/>
      <c r="J72" s="79"/>
      <c r="K72" s="87">
        <v>71</v>
      </c>
      <c r="L72" s="88">
        <f>Užs5!L111</f>
        <v>0</v>
      </c>
      <c r="M72" s="89">
        <f>(Užs5!E111/1000)*(Užs5!H111/1000)*Užs5!L111</f>
        <v>0</v>
      </c>
      <c r="N72" s="90">
        <f>SUM(IF(Užs5!F111="MEL",(Užs5!E111/1000)*Užs5!L111,0)+(IF(Užs5!G111="MEL",(Užs5!E111/1000)*Užs5!L111,0)+(IF(Užs5!I111="MEL",(Užs5!H111/1000)*Užs5!L111,0)+(IF(Užs5!J111="MEL",(Užs5!H111/1000)*Užs5!L111,0)))))</f>
        <v>0</v>
      </c>
      <c r="O72" s="91">
        <f>SUM(IF(Užs5!F111="MEL-BALTAS",(Užs5!E111/1000)*Užs5!L111,0)+(IF(Užs5!G111="MEL-BALTAS",(Užs5!E111/1000)*Užs5!L111,0)+(IF(Užs5!I111="MEL-BALTAS",(Užs5!H111/1000)*Užs5!L111,0)+(IF(Užs5!J111="MEL-BALTAS",(Užs5!H111/1000)*Užs5!L111,0)))))</f>
        <v>0</v>
      </c>
      <c r="P72" s="91">
        <f>SUM(IF(Užs5!F111="MEL-PILKAS",(Užs5!E111/1000)*Užs5!L111,0)+(IF(Užs5!G111="MEL-PILKAS",(Užs5!E111/1000)*Užs5!L111,0)+(IF(Užs5!I111="MEL-PILKAS",(Užs5!H111/1000)*Užs5!L111,0)+(IF(Užs5!J111="MEL-PILKAS",(Užs5!H111/1000)*Užs5!L111,0)))))</f>
        <v>0</v>
      </c>
      <c r="Q72" s="91">
        <f>SUM(IF(Užs5!F111="MEL-KLIENTO",(Užs5!E111/1000)*Užs5!L111,0)+(IF(Užs5!G111="MEL-KLIENTO",(Užs5!E111/1000)*Užs5!L111,0)+(IF(Užs5!I111="MEL-KLIENTO",(Užs5!H111/1000)*Užs5!L111,0)+(IF(Užs5!J111="MEL-KLIENTO",(Užs5!H111/1000)*Užs5!L111,0)))))</f>
        <v>0</v>
      </c>
      <c r="R72" s="91">
        <f>SUM(IF(Užs5!F111="MEL-NE-PL",(Užs5!E111/1000)*Užs5!L111,0)+(IF(Užs5!G111="MEL-NE-PL",(Užs5!E111/1000)*Užs5!L111,0)+(IF(Užs5!I111="MEL-NE-PL",(Užs5!H111/1000)*Užs5!L111,0)+(IF(Užs5!J111="MEL-NE-PL",(Užs5!H111/1000)*Užs5!L111,0)))))</f>
        <v>0</v>
      </c>
      <c r="S72" s="91">
        <f>SUM(IF(Užs5!F111="MEL-40mm",(Užs5!E111/1000)*Užs5!L111,0)+(IF(Užs5!G111="MEL-40mm",(Užs5!E111/1000)*Užs5!L111,0)+(IF(Užs5!I111="MEL-40mm",(Užs5!H111/1000)*Užs5!L111,0)+(IF(Užs5!J111="MEL-40mm",(Užs5!H111/1000)*Užs5!L111,0)))))</f>
        <v>0</v>
      </c>
      <c r="T72" s="92">
        <f>SUM(IF(Užs5!F111="PVC-04mm",(Užs5!E111/1000)*Užs5!L111,0)+(IF(Užs5!G111="PVC-04mm",(Užs5!E111/1000)*Užs5!L111,0)+(IF(Užs5!I111="PVC-04mm",(Užs5!H111/1000)*Užs5!L111,0)+(IF(Užs5!J111="PVC-04mm",(Užs5!H111/1000)*Užs5!L111,0)))))</f>
        <v>0</v>
      </c>
      <c r="U72" s="92">
        <f>SUM(IF(Užs5!F111="PVC-06mm",(Užs5!E111/1000)*Užs5!L111,0)+(IF(Užs5!G111="PVC-06mm",(Užs5!E111/1000)*Užs5!L111,0)+(IF(Užs5!I111="PVC-06mm",(Užs5!H111/1000)*Užs5!L111,0)+(IF(Užs5!J111="PVC-06mm",(Užs5!H111/1000)*Užs5!L111,0)))))</f>
        <v>0</v>
      </c>
      <c r="V72" s="92">
        <f>SUM(IF(Užs5!F111="PVC-08mm",(Užs5!E111/1000)*Užs5!L111,0)+(IF(Užs5!G111="PVC-08mm",(Užs5!E111/1000)*Užs5!L111,0)+(IF(Užs5!I111="PVC-08mm",(Užs5!H111/1000)*Užs5!L111,0)+(IF(Užs5!J111="PVC-08mm",(Užs5!H111/1000)*Užs5!L111,0)))))</f>
        <v>0</v>
      </c>
      <c r="W72" s="92">
        <f>SUM(IF(Užs5!F111="PVC-1mm",(Užs5!E111/1000)*Užs5!L111,0)+(IF(Užs5!G111="PVC-1mm",(Užs5!E111/1000)*Užs5!L111,0)+(IF(Užs5!I111="PVC-1mm",(Užs5!H111/1000)*Užs5!L111,0)+(IF(Užs5!J111="PVC-1mm",(Užs5!H111/1000)*Užs5!L111,0)))))</f>
        <v>0</v>
      </c>
      <c r="X72" s="92">
        <f>SUM(IF(Užs5!F111="PVC-2mm",(Užs5!E111/1000)*Užs5!L111,0)+(IF(Užs5!G111="PVC-2mm",(Užs5!E111/1000)*Užs5!L111,0)+(IF(Užs5!I111="PVC-2mm",(Užs5!H111/1000)*Užs5!L111,0)+(IF(Užs5!J111="PVC-2mm",(Užs5!H111/1000)*Užs5!L111,0)))))</f>
        <v>0</v>
      </c>
      <c r="Y72" s="92">
        <f>SUM(IF(Užs5!F111="PVC-42/2mm",(Užs5!E111/1000)*Užs5!L111,0)+(IF(Užs5!G111="PVC-42/2mm",(Užs5!E111/1000)*Užs5!L111,0)+(IF(Užs5!I111="PVC-42/2mm",(Užs5!H111/1000)*Užs5!L111,0)+(IF(Užs5!J111="PVC-42/2mm",(Užs5!H111/1000)*Užs5!L111,0)))))</f>
        <v>0</v>
      </c>
      <c r="Z72" s="313">
        <f>SUM(IF(Užs5!F111="BESIULIS-08mm",(Užs5!E111/1000)*Užs5!L111,0)+(IF(Užs5!G111="BESIULIS-08mm",(Užs5!E111/1000)*Užs5!L111,0)+(IF(Užs5!I111="BESIULIS-08mm",(Užs5!H111/1000)*Užs5!L111,0)+(IF(Užs5!J111="BESIULIS-08mm",(Užs5!H111/1000)*Užs5!L111,0)))))</f>
        <v>0</v>
      </c>
      <c r="AA72" s="313">
        <f>SUM(IF(Užs5!F111="BESIULIS-1mm",(Užs5!E111/1000)*Užs5!L111,0)+(IF(Užs5!G111="BESIULIS-1mm",(Užs5!E111/1000)*Užs5!L111,0)+(IF(Užs5!I111="BESIULIS-1mm",(Užs5!H111/1000)*Užs5!L111,0)+(IF(Užs5!J111="BESIULIS-1mm",(Užs5!H111/1000)*Užs5!L111,0)))))</f>
        <v>0</v>
      </c>
      <c r="AB72" s="313">
        <f>SUM(IF(Užs5!F111="BESIULIS-2mm",(Užs5!E111/1000)*Užs5!L111,0)+(IF(Užs5!G111="BESIULIS-2mm",(Užs5!E111/1000)*Užs5!L111,0)+(IF(Užs5!I111="BESIULIS-2mm",(Užs5!H111/1000)*Užs5!L111,0)+(IF(Užs5!J111="BESIULIS-2mm",(Užs5!H111/1000)*Užs5!L111,0)))))</f>
        <v>0</v>
      </c>
      <c r="AC72" s="93">
        <f>SUM(IF(Užs5!F111="KLIEN-PVC-04mm",(Užs5!E111/1000)*Užs5!L111,0)+(IF(Užs5!G111="KLIEN-PVC-04mm",(Užs5!E111/1000)*Užs5!L111,0)+(IF(Užs5!I111="KLIEN-PVC-04mm",(Užs5!H111/1000)*Užs5!L111,0)+(IF(Užs5!J111="KLIEN-PVC-04mm",(Užs5!H111/1000)*Užs5!L111,0)))))</f>
        <v>0</v>
      </c>
      <c r="AD72" s="93">
        <f>SUM(IF(Užs5!F111="KLIEN-PVC-06mm",(Užs5!E111/1000)*Užs5!L111,0)+(IF(Užs5!G111="KLIEN-PVC-06mm",(Užs5!E111/1000)*Užs5!L111,0)+(IF(Užs5!I111="KLIEN-PVC-06mm",(Užs5!H111/1000)*Užs5!L111,0)+(IF(Užs5!J111="KLIEN-PVC-06mm",(Užs5!H111/1000)*Užs5!L111,0)))))</f>
        <v>0</v>
      </c>
      <c r="AE72" s="93">
        <f>SUM(IF(Užs5!F111="KLIEN-PVC-08mm",(Užs5!E111/1000)*Užs5!L111,0)+(IF(Užs5!G111="KLIEN-PVC-08mm",(Užs5!E111/1000)*Užs5!L111,0)+(IF(Užs5!I111="KLIEN-PVC-08mm",(Užs5!H111/1000)*Užs5!L111,0)+(IF(Užs5!J111="KLIEN-PVC-08mm",(Užs5!H111/1000)*Užs5!L111,0)))))</f>
        <v>0</v>
      </c>
      <c r="AF72" s="93">
        <f>SUM(IF(Užs5!F111="KLIEN-PVC-1mm",(Užs5!E111/1000)*Užs5!L111,0)+(IF(Užs5!G111="KLIEN-PVC-1mm",(Užs5!E111/1000)*Užs5!L111,0)+(IF(Užs5!I111="KLIEN-PVC-1mm",(Užs5!H111/1000)*Užs5!L111,0)+(IF(Užs5!J111="KLIEN-PVC-1mm",(Užs5!H111/1000)*Užs5!L111,0)))))</f>
        <v>0</v>
      </c>
      <c r="AG72" s="93">
        <f>SUM(IF(Užs5!F111="KLIEN-PVC-2mm",(Užs5!E111/1000)*Užs5!L111,0)+(IF(Užs5!G111="KLIEN-PVC-2mm",(Užs5!E111/1000)*Užs5!L111,0)+(IF(Užs5!I111="KLIEN-PVC-2mm",(Užs5!H111/1000)*Užs5!L111,0)+(IF(Užs5!J111="KLIEN-PVC-2mm",(Užs5!H111/1000)*Užs5!L111,0)))))</f>
        <v>0</v>
      </c>
      <c r="AH72" s="93">
        <f>SUM(IF(Užs5!F111="KLIEN-PVC-42/2mm",(Užs5!E111/1000)*Užs5!L111,0)+(IF(Užs5!G111="KLIEN-PVC-42/2mm",(Užs5!E111/1000)*Užs5!L111,0)+(IF(Užs5!I111="KLIEN-PVC-42/2mm",(Užs5!H111/1000)*Užs5!L111,0)+(IF(Užs5!J111="KLIEN-PVC-42/2mm",(Užs5!H111/1000)*Užs5!L111,0)))))</f>
        <v>0</v>
      </c>
      <c r="AI72" s="315">
        <f>SUM(IF(Užs5!F111="KLIEN-BESIUL-08mm",(Užs5!E111/1000)*Užs5!L111,0)+(IF(Užs5!G111="KLIEN-BESIUL-08mm",(Užs5!E111/1000)*Užs5!L111,0)+(IF(Užs5!I111="KLIEN-BESIUL-08mm",(Užs5!H111/1000)*Užs5!L111,0)+(IF(Užs5!J111="KLIEN-BESIUL-08mm",(Užs5!H111/1000)*Užs5!L111,0)))))</f>
        <v>0</v>
      </c>
      <c r="AJ72" s="315">
        <f>SUM(IF(Užs5!F111="KLIEN-BESIUL-1mm",(Užs5!E111/1000)*Užs5!L111,0)+(IF(Užs5!G111="KLIEN-BESIUL-1mm",(Užs5!E111/1000)*Užs5!L111,0)+(IF(Užs5!I111="KLIEN-BESIUL-1mm",(Užs5!H111/1000)*Užs5!L111,0)+(IF(Užs5!J111="KLIEN-BESIUL-1mm",(Užs5!H111/1000)*Užs5!L111,0)))))</f>
        <v>0</v>
      </c>
      <c r="AK72" s="315">
        <f>SUM(IF(Užs5!F111="KLIEN-BESIUL-2mm",(Užs5!E111/1000)*Užs5!L111,0)+(IF(Užs5!G111="KLIEN-BESIUL-2mm",(Užs5!E111/1000)*Užs5!L111,0)+(IF(Užs5!I111="KLIEN-BESIUL-2mm",(Užs5!H111/1000)*Užs5!L111,0)+(IF(Užs5!J111="KLIEN-BESIUL-2mm",(Užs5!H111/1000)*Užs5!L111,0)))))</f>
        <v>0</v>
      </c>
      <c r="AL72" s="94">
        <f>SUM(IF(Užs5!F111="NE-PL-PVC-04mm",(Užs5!E111/1000)*Užs5!L111,0)+(IF(Užs5!G111="NE-PL-PVC-04mm",(Užs5!E111/1000)*Užs5!L111,0)+(IF(Užs5!I111="NE-PL-PVC-04mm",(Užs5!H111/1000)*Užs5!L111,0)+(IF(Užs5!J111="NE-PL-PVC-04mm",(Užs5!H111/1000)*Užs5!L111,0)))))</f>
        <v>0</v>
      </c>
      <c r="AM72" s="94">
        <f>SUM(IF(Užs5!F111="NE-PL-PVC-06mm",(Užs5!E111/1000)*Užs5!L111,0)+(IF(Užs5!G111="NE-PL-PVC-06mm",(Užs5!E111/1000)*Užs5!L111,0)+(IF(Užs5!I111="NE-PL-PVC-06mm",(Užs5!H111/1000)*Užs5!L111,0)+(IF(Užs5!J111="NE-PL-PVC-06mm",(Užs5!H111/1000)*Užs5!L111,0)))))</f>
        <v>0</v>
      </c>
      <c r="AN72" s="94">
        <f>SUM(IF(Užs5!F111="NE-PL-PVC-08mm",(Užs5!E111/1000)*Užs5!L111,0)+(IF(Užs5!G111="NE-PL-PVC-08mm",(Užs5!E111/1000)*Užs5!L111,0)+(IF(Užs5!I111="NE-PL-PVC-08mm",(Užs5!H111/1000)*Užs5!L111,0)+(IF(Užs5!J111="NE-PL-PVC-08mm",(Užs5!H111/1000)*Užs5!L111,0)))))</f>
        <v>0</v>
      </c>
      <c r="AO72" s="94">
        <f>SUM(IF(Užs5!F111="NE-PL-PVC-1mm",(Užs5!E111/1000)*Užs5!L111,0)+(IF(Užs5!G111="NE-PL-PVC-1mm",(Užs5!E111/1000)*Užs5!L111,0)+(IF(Užs5!I111="NE-PL-PVC-1mm",(Užs5!H111/1000)*Užs5!L111,0)+(IF(Užs5!J111="NE-PL-PVC-1mm",(Užs5!H111/1000)*Užs5!L111,0)))))</f>
        <v>0</v>
      </c>
      <c r="AP72" s="94">
        <f>SUM(IF(Užs5!F111="NE-PL-PVC-2mm",(Užs5!E111/1000)*Užs5!L111,0)+(IF(Užs5!G111="NE-PL-PVC-2mm",(Užs5!E111/1000)*Užs5!L111,0)+(IF(Užs5!I111="NE-PL-PVC-2mm",(Užs5!H111/1000)*Užs5!L111,0)+(IF(Užs5!J111="NE-PL-PVC-2mm",(Užs5!H111/1000)*Užs5!L111,0)))))</f>
        <v>0</v>
      </c>
      <c r="AQ72" s="94">
        <f>SUM(IF(Užs5!F111="NE-PL-PVC-42/2mm",(Užs5!E111/1000)*Užs5!L111,0)+(IF(Užs5!G111="NE-PL-PVC-42/2mm",(Užs5!E111/1000)*Užs5!L111,0)+(IF(Užs5!I111="NE-PL-PVC-42/2mm",(Užs5!H111/1000)*Užs5!L111,0)+(IF(Užs5!J111="NE-PL-PVC-42/2mm",(Užs5!H111/1000)*Užs5!L111,0)))))</f>
        <v>0</v>
      </c>
      <c r="AR72" s="79"/>
    </row>
    <row r="73" spans="1:44" ht="16.8">
      <c r="A73" s="79"/>
      <c r="B73" s="79"/>
      <c r="C73" s="95"/>
      <c r="D73" s="79"/>
      <c r="E73" s="79"/>
      <c r="F73" s="79"/>
      <c r="G73" s="79"/>
      <c r="H73" s="79"/>
      <c r="I73" s="79"/>
      <c r="J73" s="79"/>
      <c r="K73" s="87">
        <v>72</v>
      </c>
      <c r="L73" s="88">
        <f>Užs5!L112</f>
        <v>0</v>
      </c>
      <c r="M73" s="89">
        <f>(Užs5!E112/1000)*(Užs5!H112/1000)*Užs5!L112</f>
        <v>0</v>
      </c>
      <c r="N73" s="90">
        <f>SUM(IF(Užs5!F112="MEL",(Užs5!E112/1000)*Užs5!L112,0)+(IF(Užs5!G112="MEL",(Užs5!E112/1000)*Užs5!L112,0)+(IF(Užs5!I112="MEL",(Užs5!H112/1000)*Užs5!L112,0)+(IF(Užs5!J112="MEL",(Užs5!H112/1000)*Užs5!L112,0)))))</f>
        <v>0</v>
      </c>
      <c r="O73" s="91">
        <f>SUM(IF(Užs5!F112="MEL-BALTAS",(Užs5!E112/1000)*Užs5!L112,0)+(IF(Užs5!G112="MEL-BALTAS",(Užs5!E112/1000)*Užs5!L112,0)+(IF(Užs5!I112="MEL-BALTAS",(Užs5!H112/1000)*Užs5!L112,0)+(IF(Užs5!J112="MEL-BALTAS",(Užs5!H112/1000)*Užs5!L112,0)))))</f>
        <v>0</v>
      </c>
      <c r="P73" s="91">
        <f>SUM(IF(Užs5!F112="MEL-PILKAS",(Užs5!E112/1000)*Užs5!L112,0)+(IF(Užs5!G112="MEL-PILKAS",(Užs5!E112/1000)*Užs5!L112,0)+(IF(Užs5!I112="MEL-PILKAS",(Užs5!H112/1000)*Užs5!L112,0)+(IF(Užs5!J112="MEL-PILKAS",(Užs5!H112/1000)*Užs5!L112,0)))))</f>
        <v>0</v>
      </c>
      <c r="Q73" s="91">
        <f>SUM(IF(Užs5!F112="MEL-KLIENTO",(Užs5!E112/1000)*Užs5!L112,0)+(IF(Užs5!G112="MEL-KLIENTO",(Užs5!E112/1000)*Užs5!L112,0)+(IF(Užs5!I112="MEL-KLIENTO",(Užs5!H112/1000)*Užs5!L112,0)+(IF(Užs5!J112="MEL-KLIENTO",(Užs5!H112/1000)*Užs5!L112,0)))))</f>
        <v>0</v>
      </c>
      <c r="R73" s="91">
        <f>SUM(IF(Užs5!F112="MEL-NE-PL",(Užs5!E112/1000)*Užs5!L112,0)+(IF(Užs5!G112="MEL-NE-PL",(Užs5!E112/1000)*Užs5!L112,0)+(IF(Užs5!I112="MEL-NE-PL",(Užs5!H112/1000)*Užs5!L112,0)+(IF(Užs5!J112="MEL-NE-PL",(Užs5!H112/1000)*Užs5!L112,0)))))</f>
        <v>0</v>
      </c>
      <c r="S73" s="91">
        <f>SUM(IF(Užs5!F112="MEL-40mm",(Užs5!E112/1000)*Užs5!L112,0)+(IF(Užs5!G112="MEL-40mm",(Užs5!E112/1000)*Užs5!L112,0)+(IF(Užs5!I112="MEL-40mm",(Užs5!H112/1000)*Užs5!L112,0)+(IF(Užs5!J112="MEL-40mm",(Užs5!H112/1000)*Užs5!L112,0)))))</f>
        <v>0</v>
      </c>
      <c r="T73" s="92">
        <f>SUM(IF(Užs5!F112="PVC-04mm",(Užs5!E112/1000)*Užs5!L112,0)+(IF(Užs5!G112="PVC-04mm",(Užs5!E112/1000)*Užs5!L112,0)+(IF(Užs5!I112="PVC-04mm",(Užs5!H112/1000)*Užs5!L112,0)+(IF(Užs5!J112="PVC-04mm",(Užs5!H112/1000)*Užs5!L112,0)))))</f>
        <v>0</v>
      </c>
      <c r="U73" s="92">
        <f>SUM(IF(Užs5!F112="PVC-06mm",(Užs5!E112/1000)*Užs5!L112,0)+(IF(Užs5!G112="PVC-06mm",(Užs5!E112/1000)*Užs5!L112,0)+(IF(Užs5!I112="PVC-06mm",(Užs5!H112/1000)*Užs5!L112,0)+(IF(Užs5!J112="PVC-06mm",(Užs5!H112/1000)*Užs5!L112,0)))))</f>
        <v>0</v>
      </c>
      <c r="V73" s="92">
        <f>SUM(IF(Užs5!F112="PVC-08mm",(Užs5!E112/1000)*Užs5!L112,0)+(IF(Užs5!G112="PVC-08mm",(Užs5!E112/1000)*Užs5!L112,0)+(IF(Užs5!I112="PVC-08mm",(Užs5!H112/1000)*Užs5!L112,0)+(IF(Užs5!J112="PVC-08mm",(Užs5!H112/1000)*Užs5!L112,0)))))</f>
        <v>0</v>
      </c>
      <c r="W73" s="92">
        <f>SUM(IF(Užs5!F112="PVC-1mm",(Užs5!E112/1000)*Užs5!L112,0)+(IF(Užs5!G112="PVC-1mm",(Užs5!E112/1000)*Užs5!L112,0)+(IF(Užs5!I112="PVC-1mm",(Užs5!H112/1000)*Užs5!L112,0)+(IF(Užs5!J112="PVC-1mm",(Užs5!H112/1000)*Užs5!L112,0)))))</f>
        <v>0</v>
      </c>
      <c r="X73" s="92">
        <f>SUM(IF(Užs5!F112="PVC-2mm",(Užs5!E112/1000)*Užs5!L112,0)+(IF(Užs5!G112="PVC-2mm",(Užs5!E112/1000)*Užs5!L112,0)+(IF(Užs5!I112="PVC-2mm",(Užs5!H112/1000)*Užs5!L112,0)+(IF(Užs5!J112="PVC-2mm",(Užs5!H112/1000)*Užs5!L112,0)))))</f>
        <v>0</v>
      </c>
      <c r="Y73" s="92">
        <f>SUM(IF(Užs5!F112="PVC-42/2mm",(Užs5!E112/1000)*Užs5!L112,0)+(IF(Užs5!G112="PVC-42/2mm",(Užs5!E112/1000)*Užs5!L112,0)+(IF(Užs5!I112="PVC-42/2mm",(Užs5!H112/1000)*Užs5!L112,0)+(IF(Užs5!J112="PVC-42/2mm",(Užs5!H112/1000)*Užs5!L112,0)))))</f>
        <v>0</v>
      </c>
      <c r="Z73" s="313">
        <f>SUM(IF(Užs5!F112="BESIULIS-08mm",(Užs5!E112/1000)*Užs5!L112,0)+(IF(Užs5!G112="BESIULIS-08mm",(Užs5!E112/1000)*Užs5!L112,0)+(IF(Užs5!I112="BESIULIS-08mm",(Užs5!H112/1000)*Užs5!L112,0)+(IF(Užs5!J112="BESIULIS-08mm",(Užs5!H112/1000)*Užs5!L112,0)))))</f>
        <v>0</v>
      </c>
      <c r="AA73" s="313">
        <f>SUM(IF(Užs5!F112="BESIULIS-1mm",(Užs5!E112/1000)*Užs5!L112,0)+(IF(Užs5!G112="BESIULIS-1mm",(Užs5!E112/1000)*Užs5!L112,0)+(IF(Užs5!I112="BESIULIS-1mm",(Užs5!H112/1000)*Užs5!L112,0)+(IF(Užs5!J112="BESIULIS-1mm",(Užs5!H112/1000)*Užs5!L112,0)))))</f>
        <v>0</v>
      </c>
      <c r="AB73" s="313">
        <f>SUM(IF(Užs5!F112="BESIULIS-2mm",(Užs5!E112/1000)*Užs5!L112,0)+(IF(Užs5!G112="BESIULIS-2mm",(Užs5!E112/1000)*Užs5!L112,0)+(IF(Užs5!I112="BESIULIS-2mm",(Užs5!H112/1000)*Užs5!L112,0)+(IF(Užs5!J112="BESIULIS-2mm",(Užs5!H112/1000)*Užs5!L112,0)))))</f>
        <v>0</v>
      </c>
      <c r="AC73" s="93">
        <f>SUM(IF(Užs5!F112="KLIEN-PVC-04mm",(Užs5!E112/1000)*Užs5!L112,0)+(IF(Užs5!G112="KLIEN-PVC-04mm",(Užs5!E112/1000)*Užs5!L112,0)+(IF(Užs5!I112="KLIEN-PVC-04mm",(Užs5!H112/1000)*Užs5!L112,0)+(IF(Užs5!J112="KLIEN-PVC-04mm",(Užs5!H112/1000)*Užs5!L112,0)))))</f>
        <v>0</v>
      </c>
      <c r="AD73" s="93">
        <f>SUM(IF(Užs5!F112="KLIEN-PVC-06mm",(Užs5!E112/1000)*Užs5!L112,0)+(IF(Užs5!G112="KLIEN-PVC-06mm",(Užs5!E112/1000)*Užs5!L112,0)+(IF(Užs5!I112="KLIEN-PVC-06mm",(Užs5!H112/1000)*Užs5!L112,0)+(IF(Užs5!J112="KLIEN-PVC-06mm",(Užs5!H112/1000)*Užs5!L112,0)))))</f>
        <v>0</v>
      </c>
      <c r="AE73" s="93">
        <f>SUM(IF(Užs5!F112="KLIEN-PVC-08mm",(Užs5!E112/1000)*Užs5!L112,0)+(IF(Užs5!G112="KLIEN-PVC-08mm",(Užs5!E112/1000)*Užs5!L112,0)+(IF(Užs5!I112="KLIEN-PVC-08mm",(Užs5!H112/1000)*Užs5!L112,0)+(IF(Užs5!J112="KLIEN-PVC-08mm",(Užs5!H112/1000)*Užs5!L112,0)))))</f>
        <v>0</v>
      </c>
      <c r="AF73" s="93">
        <f>SUM(IF(Užs5!F112="KLIEN-PVC-1mm",(Užs5!E112/1000)*Užs5!L112,0)+(IF(Užs5!G112="KLIEN-PVC-1mm",(Užs5!E112/1000)*Užs5!L112,0)+(IF(Užs5!I112="KLIEN-PVC-1mm",(Užs5!H112/1000)*Užs5!L112,0)+(IF(Užs5!J112="KLIEN-PVC-1mm",(Užs5!H112/1000)*Užs5!L112,0)))))</f>
        <v>0</v>
      </c>
      <c r="AG73" s="93">
        <f>SUM(IF(Užs5!F112="KLIEN-PVC-2mm",(Užs5!E112/1000)*Užs5!L112,0)+(IF(Užs5!G112="KLIEN-PVC-2mm",(Užs5!E112/1000)*Užs5!L112,0)+(IF(Užs5!I112="KLIEN-PVC-2mm",(Užs5!H112/1000)*Užs5!L112,0)+(IF(Užs5!J112="KLIEN-PVC-2mm",(Užs5!H112/1000)*Užs5!L112,0)))))</f>
        <v>0</v>
      </c>
      <c r="AH73" s="93">
        <f>SUM(IF(Užs5!F112="KLIEN-PVC-42/2mm",(Užs5!E112/1000)*Užs5!L112,0)+(IF(Užs5!G112="KLIEN-PVC-42/2mm",(Užs5!E112/1000)*Užs5!L112,0)+(IF(Užs5!I112="KLIEN-PVC-42/2mm",(Užs5!H112/1000)*Užs5!L112,0)+(IF(Užs5!J112="KLIEN-PVC-42/2mm",(Užs5!H112/1000)*Užs5!L112,0)))))</f>
        <v>0</v>
      </c>
      <c r="AI73" s="315">
        <f>SUM(IF(Užs5!F112="KLIEN-BESIUL-08mm",(Užs5!E112/1000)*Užs5!L112,0)+(IF(Užs5!G112="KLIEN-BESIUL-08mm",(Užs5!E112/1000)*Užs5!L112,0)+(IF(Užs5!I112="KLIEN-BESIUL-08mm",(Užs5!H112/1000)*Užs5!L112,0)+(IF(Užs5!J112="KLIEN-BESIUL-08mm",(Užs5!H112/1000)*Užs5!L112,0)))))</f>
        <v>0</v>
      </c>
      <c r="AJ73" s="315">
        <f>SUM(IF(Užs5!F112="KLIEN-BESIUL-1mm",(Užs5!E112/1000)*Užs5!L112,0)+(IF(Užs5!G112="KLIEN-BESIUL-1mm",(Užs5!E112/1000)*Užs5!L112,0)+(IF(Užs5!I112="KLIEN-BESIUL-1mm",(Užs5!H112/1000)*Užs5!L112,0)+(IF(Užs5!J112="KLIEN-BESIUL-1mm",(Užs5!H112/1000)*Užs5!L112,0)))))</f>
        <v>0</v>
      </c>
      <c r="AK73" s="315">
        <f>SUM(IF(Užs5!F112="KLIEN-BESIUL-2mm",(Užs5!E112/1000)*Užs5!L112,0)+(IF(Užs5!G112="KLIEN-BESIUL-2mm",(Užs5!E112/1000)*Užs5!L112,0)+(IF(Užs5!I112="KLIEN-BESIUL-2mm",(Užs5!H112/1000)*Užs5!L112,0)+(IF(Užs5!J112="KLIEN-BESIUL-2mm",(Užs5!H112/1000)*Užs5!L112,0)))))</f>
        <v>0</v>
      </c>
      <c r="AL73" s="94">
        <f>SUM(IF(Užs5!F112="NE-PL-PVC-04mm",(Užs5!E112/1000)*Užs5!L112,0)+(IF(Užs5!G112="NE-PL-PVC-04mm",(Užs5!E112/1000)*Užs5!L112,0)+(IF(Užs5!I112="NE-PL-PVC-04mm",(Užs5!H112/1000)*Užs5!L112,0)+(IF(Užs5!J112="NE-PL-PVC-04mm",(Užs5!H112/1000)*Užs5!L112,0)))))</f>
        <v>0</v>
      </c>
      <c r="AM73" s="94">
        <f>SUM(IF(Užs5!F112="NE-PL-PVC-06mm",(Užs5!E112/1000)*Užs5!L112,0)+(IF(Užs5!G112="NE-PL-PVC-06mm",(Užs5!E112/1000)*Užs5!L112,0)+(IF(Užs5!I112="NE-PL-PVC-06mm",(Užs5!H112/1000)*Užs5!L112,0)+(IF(Užs5!J112="NE-PL-PVC-06mm",(Užs5!H112/1000)*Užs5!L112,0)))))</f>
        <v>0</v>
      </c>
      <c r="AN73" s="94">
        <f>SUM(IF(Užs5!F112="NE-PL-PVC-08mm",(Užs5!E112/1000)*Užs5!L112,0)+(IF(Užs5!G112="NE-PL-PVC-08mm",(Užs5!E112/1000)*Užs5!L112,0)+(IF(Užs5!I112="NE-PL-PVC-08mm",(Užs5!H112/1000)*Užs5!L112,0)+(IF(Užs5!J112="NE-PL-PVC-08mm",(Užs5!H112/1000)*Užs5!L112,0)))))</f>
        <v>0</v>
      </c>
      <c r="AO73" s="94">
        <f>SUM(IF(Užs5!F112="NE-PL-PVC-1mm",(Užs5!E112/1000)*Užs5!L112,0)+(IF(Užs5!G112="NE-PL-PVC-1mm",(Užs5!E112/1000)*Užs5!L112,0)+(IF(Užs5!I112="NE-PL-PVC-1mm",(Užs5!H112/1000)*Užs5!L112,0)+(IF(Užs5!J112="NE-PL-PVC-1mm",(Užs5!H112/1000)*Užs5!L112,0)))))</f>
        <v>0</v>
      </c>
      <c r="AP73" s="94">
        <f>SUM(IF(Užs5!F112="NE-PL-PVC-2mm",(Užs5!E112/1000)*Užs5!L112,0)+(IF(Užs5!G112="NE-PL-PVC-2mm",(Užs5!E112/1000)*Užs5!L112,0)+(IF(Užs5!I112="NE-PL-PVC-2mm",(Užs5!H112/1000)*Užs5!L112,0)+(IF(Užs5!J112="NE-PL-PVC-2mm",(Užs5!H112/1000)*Užs5!L112,0)))))</f>
        <v>0</v>
      </c>
      <c r="AQ73" s="94">
        <f>SUM(IF(Užs5!F112="NE-PL-PVC-42/2mm",(Užs5!E112/1000)*Užs5!L112,0)+(IF(Užs5!G112="NE-PL-PVC-42/2mm",(Užs5!E112/1000)*Užs5!L112,0)+(IF(Užs5!I112="NE-PL-PVC-42/2mm",(Užs5!H112/1000)*Užs5!L112,0)+(IF(Užs5!J112="NE-PL-PVC-42/2mm",(Užs5!H112/1000)*Užs5!L112,0)))))</f>
        <v>0</v>
      </c>
      <c r="AR73" s="79"/>
    </row>
    <row r="74" spans="1:44" ht="16.8">
      <c r="A74" s="79"/>
      <c r="B74" s="79"/>
      <c r="C74" s="95"/>
      <c r="D74" s="79"/>
      <c r="E74" s="79"/>
      <c r="F74" s="79"/>
      <c r="G74" s="79"/>
      <c r="H74" s="79"/>
      <c r="I74" s="79"/>
      <c r="J74" s="79"/>
      <c r="K74" s="87">
        <v>73</v>
      </c>
      <c r="L74" s="88">
        <f>Užs5!L113</f>
        <v>0</v>
      </c>
      <c r="M74" s="89">
        <f>(Užs5!E113/1000)*(Užs5!H113/1000)*Užs5!L113</f>
        <v>0</v>
      </c>
      <c r="N74" s="90">
        <f>SUM(IF(Užs5!F113="MEL",(Užs5!E113/1000)*Užs5!L113,0)+(IF(Užs5!G113="MEL",(Užs5!E113/1000)*Užs5!L113,0)+(IF(Užs5!I113="MEL",(Užs5!H113/1000)*Užs5!L113,0)+(IF(Užs5!J113="MEL",(Užs5!H113/1000)*Užs5!L113,0)))))</f>
        <v>0</v>
      </c>
      <c r="O74" s="91">
        <f>SUM(IF(Užs5!F113="MEL-BALTAS",(Užs5!E113/1000)*Užs5!L113,0)+(IF(Užs5!G113="MEL-BALTAS",(Užs5!E113/1000)*Užs5!L113,0)+(IF(Užs5!I113="MEL-BALTAS",(Užs5!H113/1000)*Užs5!L113,0)+(IF(Užs5!J113="MEL-BALTAS",(Užs5!H113/1000)*Užs5!L113,0)))))</f>
        <v>0</v>
      </c>
      <c r="P74" s="91">
        <f>SUM(IF(Užs5!F113="MEL-PILKAS",(Užs5!E113/1000)*Užs5!L113,0)+(IF(Užs5!G113="MEL-PILKAS",(Užs5!E113/1000)*Užs5!L113,0)+(IF(Užs5!I113="MEL-PILKAS",(Užs5!H113/1000)*Užs5!L113,0)+(IF(Užs5!J113="MEL-PILKAS",(Užs5!H113/1000)*Užs5!L113,0)))))</f>
        <v>0</v>
      </c>
      <c r="Q74" s="91">
        <f>SUM(IF(Užs5!F113="MEL-KLIENTO",(Užs5!E113/1000)*Užs5!L113,0)+(IF(Užs5!G113="MEL-KLIENTO",(Užs5!E113/1000)*Užs5!L113,0)+(IF(Užs5!I113="MEL-KLIENTO",(Užs5!H113/1000)*Užs5!L113,0)+(IF(Užs5!J113="MEL-KLIENTO",(Užs5!H113/1000)*Užs5!L113,0)))))</f>
        <v>0</v>
      </c>
      <c r="R74" s="91">
        <f>SUM(IF(Užs5!F113="MEL-NE-PL",(Užs5!E113/1000)*Užs5!L113,0)+(IF(Užs5!G113="MEL-NE-PL",(Užs5!E113/1000)*Užs5!L113,0)+(IF(Užs5!I113="MEL-NE-PL",(Užs5!H113/1000)*Užs5!L113,0)+(IF(Užs5!J113="MEL-NE-PL",(Užs5!H113/1000)*Užs5!L113,0)))))</f>
        <v>0</v>
      </c>
      <c r="S74" s="91">
        <f>SUM(IF(Užs5!F113="MEL-40mm",(Užs5!E113/1000)*Užs5!L113,0)+(IF(Užs5!G113="MEL-40mm",(Užs5!E113/1000)*Užs5!L113,0)+(IF(Užs5!I113="MEL-40mm",(Užs5!H113/1000)*Užs5!L113,0)+(IF(Užs5!J113="MEL-40mm",(Užs5!H113/1000)*Užs5!L113,0)))))</f>
        <v>0</v>
      </c>
      <c r="T74" s="92">
        <f>SUM(IF(Užs5!F113="PVC-04mm",(Užs5!E113/1000)*Užs5!L113,0)+(IF(Užs5!G113="PVC-04mm",(Užs5!E113/1000)*Užs5!L113,0)+(IF(Užs5!I113="PVC-04mm",(Užs5!H113/1000)*Užs5!L113,0)+(IF(Užs5!J113="PVC-04mm",(Užs5!H113/1000)*Užs5!L113,0)))))</f>
        <v>0</v>
      </c>
      <c r="U74" s="92">
        <f>SUM(IF(Užs5!F113="PVC-06mm",(Užs5!E113/1000)*Užs5!L113,0)+(IF(Užs5!G113="PVC-06mm",(Užs5!E113/1000)*Užs5!L113,0)+(IF(Užs5!I113="PVC-06mm",(Užs5!H113/1000)*Užs5!L113,0)+(IF(Užs5!J113="PVC-06mm",(Užs5!H113/1000)*Užs5!L113,0)))))</f>
        <v>0</v>
      </c>
      <c r="V74" s="92">
        <f>SUM(IF(Užs5!F113="PVC-08mm",(Užs5!E113/1000)*Užs5!L113,0)+(IF(Užs5!G113="PVC-08mm",(Užs5!E113/1000)*Užs5!L113,0)+(IF(Užs5!I113="PVC-08mm",(Užs5!H113/1000)*Užs5!L113,0)+(IF(Užs5!J113="PVC-08mm",(Užs5!H113/1000)*Užs5!L113,0)))))</f>
        <v>0</v>
      </c>
      <c r="W74" s="92">
        <f>SUM(IF(Užs5!F113="PVC-1mm",(Užs5!E113/1000)*Užs5!L113,0)+(IF(Užs5!G113="PVC-1mm",(Užs5!E113/1000)*Užs5!L113,0)+(IF(Užs5!I113="PVC-1mm",(Užs5!H113/1000)*Užs5!L113,0)+(IF(Užs5!J113="PVC-1mm",(Užs5!H113/1000)*Užs5!L113,0)))))</f>
        <v>0</v>
      </c>
      <c r="X74" s="92">
        <f>SUM(IF(Užs5!F113="PVC-2mm",(Užs5!E113/1000)*Užs5!L113,0)+(IF(Užs5!G113="PVC-2mm",(Užs5!E113/1000)*Užs5!L113,0)+(IF(Užs5!I113="PVC-2mm",(Užs5!H113/1000)*Užs5!L113,0)+(IF(Užs5!J113="PVC-2mm",(Užs5!H113/1000)*Užs5!L113,0)))))</f>
        <v>0</v>
      </c>
      <c r="Y74" s="92">
        <f>SUM(IF(Užs5!F113="PVC-42/2mm",(Užs5!E113/1000)*Užs5!L113,0)+(IF(Užs5!G113="PVC-42/2mm",(Užs5!E113/1000)*Užs5!L113,0)+(IF(Užs5!I113="PVC-42/2mm",(Užs5!H113/1000)*Užs5!L113,0)+(IF(Užs5!J113="PVC-42/2mm",(Užs5!H113/1000)*Užs5!L113,0)))))</f>
        <v>0</v>
      </c>
      <c r="Z74" s="313">
        <f>SUM(IF(Užs5!F113="BESIULIS-08mm",(Užs5!E113/1000)*Užs5!L113,0)+(IF(Užs5!G113="BESIULIS-08mm",(Užs5!E113/1000)*Užs5!L113,0)+(IF(Užs5!I113="BESIULIS-08mm",(Užs5!H113/1000)*Užs5!L113,0)+(IF(Užs5!J113="BESIULIS-08mm",(Užs5!H113/1000)*Užs5!L113,0)))))</f>
        <v>0</v>
      </c>
      <c r="AA74" s="313">
        <f>SUM(IF(Užs5!F113="BESIULIS-1mm",(Užs5!E113/1000)*Užs5!L113,0)+(IF(Užs5!G113="BESIULIS-1mm",(Užs5!E113/1000)*Užs5!L113,0)+(IF(Užs5!I113="BESIULIS-1mm",(Užs5!H113/1000)*Užs5!L113,0)+(IF(Užs5!J113="BESIULIS-1mm",(Užs5!H113/1000)*Užs5!L113,0)))))</f>
        <v>0</v>
      </c>
      <c r="AB74" s="313">
        <f>SUM(IF(Užs5!F113="BESIULIS-2mm",(Užs5!E113/1000)*Užs5!L113,0)+(IF(Užs5!G113="BESIULIS-2mm",(Užs5!E113/1000)*Užs5!L113,0)+(IF(Užs5!I113="BESIULIS-2mm",(Užs5!H113/1000)*Užs5!L113,0)+(IF(Užs5!J113="BESIULIS-2mm",(Užs5!H113/1000)*Užs5!L113,0)))))</f>
        <v>0</v>
      </c>
      <c r="AC74" s="93">
        <f>SUM(IF(Užs5!F113="KLIEN-PVC-04mm",(Užs5!E113/1000)*Užs5!L113,0)+(IF(Užs5!G113="KLIEN-PVC-04mm",(Užs5!E113/1000)*Užs5!L113,0)+(IF(Užs5!I113="KLIEN-PVC-04mm",(Užs5!H113/1000)*Užs5!L113,0)+(IF(Užs5!J113="KLIEN-PVC-04mm",(Užs5!H113/1000)*Užs5!L113,0)))))</f>
        <v>0</v>
      </c>
      <c r="AD74" s="93">
        <f>SUM(IF(Užs5!F113="KLIEN-PVC-06mm",(Užs5!E113/1000)*Užs5!L113,0)+(IF(Užs5!G113="KLIEN-PVC-06mm",(Užs5!E113/1000)*Užs5!L113,0)+(IF(Užs5!I113="KLIEN-PVC-06mm",(Užs5!H113/1000)*Užs5!L113,0)+(IF(Užs5!J113="KLIEN-PVC-06mm",(Užs5!H113/1000)*Užs5!L113,0)))))</f>
        <v>0</v>
      </c>
      <c r="AE74" s="93">
        <f>SUM(IF(Užs5!F113="KLIEN-PVC-08mm",(Užs5!E113/1000)*Užs5!L113,0)+(IF(Užs5!G113="KLIEN-PVC-08mm",(Užs5!E113/1000)*Užs5!L113,0)+(IF(Užs5!I113="KLIEN-PVC-08mm",(Užs5!H113/1000)*Užs5!L113,0)+(IF(Užs5!J113="KLIEN-PVC-08mm",(Užs5!H113/1000)*Užs5!L113,0)))))</f>
        <v>0</v>
      </c>
      <c r="AF74" s="93">
        <f>SUM(IF(Užs5!F113="KLIEN-PVC-1mm",(Užs5!E113/1000)*Užs5!L113,0)+(IF(Užs5!G113="KLIEN-PVC-1mm",(Užs5!E113/1000)*Užs5!L113,0)+(IF(Užs5!I113="KLIEN-PVC-1mm",(Užs5!H113/1000)*Užs5!L113,0)+(IF(Užs5!J113="KLIEN-PVC-1mm",(Užs5!H113/1000)*Užs5!L113,0)))))</f>
        <v>0</v>
      </c>
      <c r="AG74" s="93">
        <f>SUM(IF(Užs5!F113="KLIEN-PVC-2mm",(Užs5!E113/1000)*Užs5!L113,0)+(IF(Užs5!G113="KLIEN-PVC-2mm",(Užs5!E113/1000)*Užs5!L113,0)+(IF(Užs5!I113="KLIEN-PVC-2mm",(Užs5!H113/1000)*Užs5!L113,0)+(IF(Užs5!J113="KLIEN-PVC-2mm",(Užs5!H113/1000)*Užs5!L113,0)))))</f>
        <v>0</v>
      </c>
      <c r="AH74" s="93">
        <f>SUM(IF(Užs5!F113="KLIEN-PVC-42/2mm",(Užs5!E113/1000)*Užs5!L113,0)+(IF(Užs5!G113="KLIEN-PVC-42/2mm",(Užs5!E113/1000)*Užs5!L113,0)+(IF(Užs5!I113="KLIEN-PVC-42/2mm",(Užs5!H113/1000)*Užs5!L113,0)+(IF(Užs5!J113="KLIEN-PVC-42/2mm",(Užs5!H113/1000)*Užs5!L113,0)))))</f>
        <v>0</v>
      </c>
      <c r="AI74" s="315">
        <f>SUM(IF(Užs5!F113="KLIEN-BESIUL-08mm",(Užs5!E113/1000)*Užs5!L113,0)+(IF(Užs5!G113="KLIEN-BESIUL-08mm",(Užs5!E113/1000)*Užs5!L113,0)+(IF(Užs5!I113="KLIEN-BESIUL-08mm",(Užs5!H113/1000)*Užs5!L113,0)+(IF(Užs5!J113="KLIEN-BESIUL-08mm",(Užs5!H113/1000)*Užs5!L113,0)))))</f>
        <v>0</v>
      </c>
      <c r="AJ74" s="315">
        <f>SUM(IF(Užs5!F113="KLIEN-BESIUL-1mm",(Užs5!E113/1000)*Užs5!L113,0)+(IF(Užs5!G113="KLIEN-BESIUL-1mm",(Užs5!E113/1000)*Užs5!L113,0)+(IF(Užs5!I113="KLIEN-BESIUL-1mm",(Užs5!H113/1000)*Užs5!L113,0)+(IF(Užs5!J113="KLIEN-BESIUL-1mm",(Užs5!H113/1000)*Užs5!L113,0)))))</f>
        <v>0</v>
      </c>
      <c r="AK74" s="315">
        <f>SUM(IF(Užs5!F113="KLIEN-BESIUL-2mm",(Užs5!E113/1000)*Užs5!L113,0)+(IF(Užs5!G113="KLIEN-BESIUL-2mm",(Užs5!E113/1000)*Užs5!L113,0)+(IF(Užs5!I113="KLIEN-BESIUL-2mm",(Užs5!H113/1000)*Užs5!L113,0)+(IF(Užs5!J113="KLIEN-BESIUL-2mm",(Užs5!H113/1000)*Užs5!L113,0)))))</f>
        <v>0</v>
      </c>
      <c r="AL74" s="94">
        <f>SUM(IF(Užs5!F113="NE-PL-PVC-04mm",(Užs5!E113/1000)*Užs5!L113,0)+(IF(Užs5!G113="NE-PL-PVC-04mm",(Užs5!E113/1000)*Užs5!L113,0)+(IF(Užs5!I113="NE-PL-PVC-04mm",(Užs5!H113/1000)*Užs5!L113,0)+(IF(Užs5!J113="NE-PL-PVC-04mm",(Užs5!H113/1000)*Užs5!L113,0)))))</f>
        <v>0</v>
      </c>
      <c r="AM74" s="94">
        <f>SUM(IF(Užs5!F113="NE-PL-PVC-06mm",(Užs5!E113/1000)*Užs5!L113,0)+(IF(Užs5!G113="NE-PL-PVC-06mm",(Užs5!E113/1000)*Užs5!L113,0)+(IF(Užs5!I113="NE-PL-PVC-06mm",(Užs5!H113/1000)*Užs5!L113,0)+(IF(Užs5!J113="NE-PL-PVC-06mm",(Užs5!H113/1000)*Užs5!L113,0)))))</f>
        <v>0</v>
      </c>
      <c r="AN74" s="94">
        <f>SUM(IF(Užs5!F113="NE-PL-PVC-08mm",(Užs5!E113/1000)*Užs5!L113,0)+(IF(Užs5!G113="NE-PL-PVC-08mm",(Užs5!E113/1000)*Užs5!L113,0)+(IF(Užs5!I113="NE-PL-PVC-08mm",(Užs5!H113/1000)*Užs5!L113,0)+(IF(Užs5!J113="NE-PL-PVC-08mm",(Užs5!H113/1000)*Užs5!L113,0)))))</f>
        <v>0</v>
      </c>
      <c r="AO74" s="94">
        <f>SUM(IF(Užs5!F113="NE-PL-PVC-1mm",(Užs5!E113/1000)*Užs5!L113,0)+(IF(Užs5!G113="NE-PL-PVC-1mm",(Užs5!E113/1000)*Užs5!L113,0)+(IF(Užs5!I113="NE-PL-PVC-1mm",(Užs5!H113/1000)*Užs5!L113,0)+(IF(Užs5!J113="NE-PL-PVC-1mm",(Užs5!H113/1000)*Užs5!L113,0)))))</f>
        <v>0</v>
      </c>
      <c r="AP74" s="94">
        <f>SUM(IF(Užs5!F113="NE-PL-PVC-2mm",(Užs5!E113/1000)*Užs5!L113,0)+(IF(Užs5!G113="NE-PL-PVC-2mm",(Užs5!E113/1000)*Užs5!L113,0)+(IF(Užs5!I113="NE-PL-PVC-2mm",(Užs5!H113/1000)*Užs5!L113,0)+(IF(Užs5!J113="NE-PL-PVC-2mm",(Užs5!H113/1000)*Užs5!L113,0)))))</f>
        <v>0</v>
      </c>
      <c r="AQ74" s="94">
        <f>SUM(IF(Užs5!F113="NE-PL-PVC-42/2mm",(Užs5!E113/1000)*Užs5!L113,0)+(IF(Užs5!G113="NE-PL-PVC-42/2mm",(Užs5!E113/1000)*Užs5!L113,0)+(IF(Užs5!I113="NE-PL-PVC-42/2mm",(Užs5!H113/1000)*Užs5!L113,0)+(IF(Užs5!J113="NE-PL-PVC-42/2mm",(Užs5!H113/1000)*Užs5!L113,0)))))</f>
        <v>0</v>
      </c>
      <c r="AR74" s="79"/>
    </row>
    <row r="75" spans="1:44" ht="16.8">
      <c r="A75" s="79"/>
      <c r="B75" s="79"/>
      <c r="C75" s="95"/>
      <c r="D75" s="79"/>
      <c r="E75" s="79"/>
      <c r="F75" s="79"/>
      <c r="G75" s="79"/>
      <c r="H75" s="79"/>
      <c r="I75" s="79"/>
      <c r="J75" s="79"/>
      <c r="K75" s="87">
        <v>74</v>
      </c>
      <c r="L75" s="88">
        <f>Užs5!L114</f>
        <v>0</v>
      </c>
      <c r="M75" s="89">
        <f>(Užs5!E114/1000)*(Užs5!H114/1000)*Užs5!L114</f>
        <v>0</v>
      </c>
      <c r="N75" s="90">
        <f>SUM(IF(Užs5!F114="MEL",(Užs5!E114/1000)*Užs5!L114,0)+(IF(Užs5!G114="MEL",(Užs5!E114/1000)*Užs5!L114,0)+(IF(Užs5!I114="MEL",(Užs5!H114/1000)*Užs5!L114,0)+(IF(Užs5!J114="MEL",(Užs5!H114/1000)*Užs5!L114,0)))))</f>
        <v>0</v>
      </c>
      <c r="O75" s="91">
        <f>SUM(IF(Užs5!F114="MEL-BALTAS",(Užs5!E114/1000)*Užs5!L114,0)+(IF(Užs5!G114="MEL-BALTAS",(Užs5!E114/1000)*Užs5!L114,0)+(IF(Užs5!I114="MEL-BALTAS",(Užs5!H114/1000)*Užs5!L114,0)+(IF(Užs5!J114="MEL-BALTAS",(Užs5!H114/1000)*Užs5!L114,0)))))</f>
        <v>0</v>
      </c>
      <c r="P75" s="91">
        <f>SUM(IF(Užs5!F114="MEL-PILKAS",(Užs5!E114/1000)*Užs5!L114,0)+(IF(Užs5!G114="MEL-PILKAS",(Užs5!E114/1000)*Užs5!L114,0)+(IF(Užs5!I114="MEL-PILKAS",(Užs5!H114/1000)*Užs5!L114,0)+(IF(Užs5!J114="MEL-PILKAS",(Užs5!H114/1000)*Užs5!L114,0)))))</f>
        <v>0</v>
      </c>
      <c r="Q75" s="91">
        <f>SUM(IF(Užs5!F114="MEL-KLIENTO",(Užs5!E114/1000)*Užs5!L114,0)+(IF(Užs5!G114="MEL-KLIENTO",(Užs5!E114/1000)*Užs5!L114,0)+(IF(Užs5!I114="MEL-KLIENTO",(Užs5!H114/1000)*Užs5!L114,0)+(IF(Užs5!J114="MEL-KLIENTO",(Užs5!H114/1000)*Užs5!L114,0)))))</f>
        <v>0</v>
      </c>
      <c r="R75" s="91">
        <f>SUM(IF(Užs5!F114="MEL-NE-PL",(Užs5!E114/1000)*Užs5!L114,0)+(IF(Užs5!G114="MEL-NE-PL",(Užs5!E114/1000)*Užs5!L114,0)+(IF(Užs5!I114="MEL-NE-PL",(Užs5!H114/1000)*Užs5!L114,0)+(IF(Užs5!J114="MEL-NE-PL",(Užs5!H114/1000)*Užs5!L114,0)))))</f>
        <v>0</v>
      </c>
      <c r="S75" s="91">
        <f>SUM(IF(Užs5!F114="MEL-40mm",(Užs5!E114/1000)*Užs5!L114,0)+(IF(Užs5!G114="MEL-40mm",(Užs5!E114/1000)*Užs5!L114,0)+(IF(Užs5!I114="MEL-40mm",(Užs5!H114/1000)*Užs5!L114,0)+(IF(Užs5!J114="MEL-40mm",(Užs5!H114/1000)*Užs5!L114,0)))))</f>
        <v>0</v>
      </c>
      <c r="T75" s="92">
        <f>SUM(IF(Užs5!F114="PVC-04mm",(Užs5!E114/1000)*Užs5!L114,0)+(IF(Užs5!G114="PVC-04mm",(Užs5!E114/1000)*Užs5!L114,0)+(IF(Užs5!I114="PVC-04mm",(Užs5!H114/1000)*Užs5!L114,0)+(IF(Užs5!J114="PVC-04mm",(Užs5!H114/1000)*Užs5!L114,0)))))</f>
        <v>0</v>
      </c>
      <c r="U75" s="92">
        <f>SUM(IF(Užs5!F114="PVC-06mm",(Užs5!E114/1000)*Užs5!L114,0)+(IF(Užs5!G114="PVC-06mm",(Užs5!E114/1000)*Užs5!L114,0)+(IF(Užs5!I114="PVC-06mm",(Užs5!H114/1000)*Užs5!L114,0)+(IF(Užs5!J114="PVC-06mm",(Užs5!H114/1000)*Užs5!L114,0)))))</f>
        <v>0</v>
      </c>
      <c r="V75" s="92">
        <f>SUM(IF(Užs5!F114="PVC-08mm",(Užs5!E114/1000)*Užs5!L114,0)+(IF(Užs5!G114="PVC-08mm",(Užs5!E114/1000)*Užs5!L114,0)+(IF(Užs5!I114="PVC-08mm",(Užs5!H114/1000)*Užs5!L114,0)+(IF(Užs5!J114="PVC-08mm",(Užs5!H114/1000)*Užs5!L114,0)))))</f>
        <v>0</v>
      </c>
      <c r="W75" s="92">
        <f>SUM(IF(Užs5!F114="PVC-1mm",(Užs5!E114/1000)*Užs5!L114,0)+(IF(Užs5!G114="PVC-1mm",(Užs5!E114/1000)*Užs5!L114,0)+(IF(Užs5!I114="PVC-1mm",(Užs5!H114/1000)*Užs5!L114,0)+(IF(Užs5!J114="PVC-1mm",(Užs5!H114/1000)*Užs5!L114,0)))))</f>
        <v>0</v>
      </c>
      <c r="X75" s="92">
        <f>SUM(IF(Užs5!F114="PVC-2mm",(Užs5!E114/1000)*Užs5!L114,0)+(IF(Užs5!G114="PVC-2mm",(Užs5!E114/1000)*Užs5!L114,0)+(IF(Užs5!I114="PVC-2mm",(Užs5!H114/1000)*Užs5!L114,0)+(IF(Užs5!J114="PVC-2mm",(Užs5!H114/1000)*Užs5!L114,0)))))</f>
        <v>0</v>
      </c>
      <c r="Y75" s="92">
        <f>SUM(IF(Užs5!F114="PVC-42/2mm",(Užs5!E114/1000)*Užs5!L114,0)+(IF(Užs5!G114="PVC-42/2mm",(Užs5!E114/1000)*Užs5!L114,0)+(IF(Užs5!I114="PVC-42/2mm",(Užs5!H114/1000)*Užs5!L114,0)+(IF(Užs5!J114="PVC-42/2mm",(Užs5!H114/1000)*Užs5!L114,0)))))</f>
        <v>0</v>
      </c>
      <c r="Z75" s="313">
        <f>SUM(IF(Užs5!F114="BESIULIS-08mm",(Užs5!E114/1000)*Užs5!L114,0)+(IF(Užs5!G114="BESIULIS-08mm",(Užs5!E114/1000)*Užs5!L114,0)+(IF(Užs5!I114="BESIULIS-08mm",(Užs5!H114/1000)*Užs5!L114,0)+(IF(Užs5!J114="BESIULIS-08mm",(Užs5!H114/1000)*Užs5!L114,0)))))</f>
        <v>0</v>
      </c>
      <c r="AA75" s="313">
        <f>SUM(IF(Užs5!F114="BESIULIS-1mm",(Užs5!E114/1000)*Užs5!L114,0)+(IF(Užs5!G114="BESIULIS-1mm",(Užs5!E114/1000)*Užs5!L114,0)+(IF(Užs5!I114="BESIULIS-1mm",(Užs5!H114/1000)*Užs5!L114,0)+(IF(Užs5!J114="BESIULIS-1mm",(Užs5!H114/1000)*Užs5!L114,0)))))</f>
        <v>0</v>
      </c>
      <c r="AB75" s="313">
        <f>SUM(IF(Užs5!F114="BESIULIS-2mm",(Užs5!E114/1000)*Užs5!L114,0)+(IF(Užs5!G114="BESIULIS-2mm",(Užs5!E114/1000)*Užs5!L114,0)+(IF(Užs5!I114="BESIULIS-2mm",(Užs5!H114/1000)*Užs5!L114,0)+(IF(Užs5!J114="BESIULIS-2mm",(Užs5!H114/1000)*Užs5!L114,0)))))</f>
        <v>0</v>
      </c>
      <c r="AC75" s="93">
        <f>SUM(IF(Užs5!F114="KLIEN-PVC-04mm",(Užs5!E114/1000)*Užs5!L114,0)+(IF(Užs5!G114="KLIEN-PVC-04mm",(Užs5!E114/1000)*Užs5!L114,0)+(IF(Užs5!I114="KLIEN-PVC-04mm",(Užs5!H114/1000)*Užs5!L114,0)+(IF(Užs5!J114="KLIEN-PVC-04mm",(Užs5!H114/1000)*Užs5!L114,0)))))</f>
        <v>0</v>
      </c>
      <c r="AD75" s="93">
        <f>SUM(IF(Užs5!F114="KLIEN-PVC-06mm",(Užs5!E114/1000)*Užs5!L114,0)+(IF(Užs5!G114="KLIEN-PVC-06mm",(Užs5!E114/1000)*Užs5!L114,0)+(IF(Užs5!I114="KLIEN-PVC-06mm",(Užs5!H114/1000)*Užs5!L114,0)+(IF(Užs5!J114="KLIEN-PVC-06mm",(Užs5!H114/1000)*Užs5!L114,0)))))</f>
        <v>0</v>
      </c>
      <c r="AE75" s="93">
        <f>SUM(IF(Užs5!F114="KLIEN-PVC-08mm",(Užs5!E114/1000)*Užs5!L114,0)+(IF(Užs5!G114="KLIEN-PVC-08mm",(Užs5!E114/1000)*Užs5!L114,0)+(IF(Užs5!I114="KLIEN-PVC-08mm",(Užs5!H114/1000)*Užs5!L114,0)+(IF(Užs5!J114="KLIEN-PVC-08mm",(Užs5!H114/1000)*Užs5!L114,0)))))</f>
        <v>0</v>
      </c>
      <c r="AF75" s="93">
        <f>SUM(IF(Užs5!F114="KLIEN-PVC-1mm",(Užs5!E114/1000)*Užs5!L114,0)+(IF(Užs5!G114="KLIEN-PVC-1mm",(Užs5!E114/1000)*Užs5!L114,0)+(IF(Užs5!I114="KLIEN-PVC-1mm",(Užs5!H114/1000)*Užs5!L114,0)+(IF(Užs5!J114="KLIEN-PVC-1mm",(Užs5!H114/1000)*Užs5!L114,0)))))</f>
        <v>0</v>
      </c>
      <c r="AG75" s="93">
        <f>SUM(IF(Užs5!F114="KLIEN-PVC-2mm",(Užs5!E114/1000)*Užs5!L114,0)+(IF(Užs5!G114="KLIEN-PVC-2mm",(Užs5!E114/1000)*Užs5!L114,0)+(IF(Užs5!I114="KLIEN-PVC-2mm",(Užs5!H114/1000)*Užs5!L114,0)+(IF(Užs5!J114="KLIEN-PVC-2mm",(Užs5!H114/1000)*Užs5!L114,0)))))</f>
        <v>0</v>
      </c>
      <c r="AH75" s="93">
        <f>SUM(IF(Užs5!F114="KLIEN-PVC-42/2mm",(Užs5!E114/1000)*Užs5!L114,0)+(IF(Užs5!G114="KLIEN-PVC-42/2mm",(Užs5!E114/1000)*Užs5!L114,0)+(IF(Užs5!I114="KLIEN-PVC-42/2mm",(Užs5!H114/1000)*Užs5!L114,0)+(IF(Užs5!J114="KLIEN-PVC-42/2mm",(Užs5!H114/1000)*Užs5!L114,0)))))</f>
        <v>0</v>
      </c>
      <c r="AI75" s="315">
        <f>SUM(IF(Užs5!F114="KLIEN-BESIUL-08mm",(Užs5!E114/1000)*Užs5!L114,0)+(IF(Užs5!G114="KLIEN-BESIUL-08mm",(Užs5!E114/1000)*Užs5!L114,0)+(IF(Užs5!I114="KLIEN-BESIUL-08mm",(Užs5!H114/1000)*Užs5!L114,0)+(IF(Užs5!J114="KLIEN-BESIUL-08mm",(Užs5!H114/1000)*Užs5!L114,0)))))</f>
        <v>0</v>
      </c>
      <c r="AJ75" s="315">
        <f>SUM(IF(Užs5!F114="KLIEN-BESIUL-1mm",(Užs5!E114/1000)*Užs5!L114,0)+(IF(Užs5!G114="KLIEN-BESIUL-1mm",(Užs5!E114/1000)*Užs5!L114,0)+(IF(Užs5!I114="KLIEN-BESIUL-1mm",(Užs5!H114/1000)*Užs5!L114,0)+(IF(Užs5!J114="KLIEN-BESIUL-1mm",(Užs5!H114/1000)*Užs5!L114,0)))))</f>
        <v>0</v>
      </c>
      <c r="AK75" s="315">
        <f>SUM(IF(Užs5!F114="KLIEN-BESIUL-2mm",(Užs5!E114/1000)*Užs5!L114,0)+(IF(Užs5!G114="KLIEN-BESIUL-2mm",(Užs5!E114/1000)*Užs5!L114,0)+(IF(Užs5!I114="KLIEN-BESIUL-2mm",(Užs5!H114/1000)*Užs5!L114,0)+(IF(Užs5!J114="KLIEN-BESIUL-2mm",(Užs5!H114/1000)*Užs5!L114,0)))))</f>
        <v>0</v>
      </c>
      <c r="AL75" s="94">
        <f>SUM(IF(Užs5!F114="NE-PL-PVC-04mm",(Užs5!E114/1000)*Užs5!L114,0)+(IF(Užs5!G114="NE-PL-PVC-04mm",(Užs5!E114/1000)*Užs5!L114,0)+(IF(Užs5!I114="NE-PL-PVC-04mm",(Užs5!H114/1000)*Užs5!L114,0)+(IF(Užs5!J114="NE-PL-PVC-04mm",(Užs5!H114/1000)*Užs5!L114,0)))))</f>
        <v>0</v>
      </c>
      <c r="AM75" s="94">
        <f>SUM(IF(Užs5!F114="NE-PL-PVC-06mm",(Užs5!E114/1000)*Užs5!L114,0)+(IF(Užs5!G114="NE-PL-PVC-06mm",(Užs5!E114/1000)*Užs5!L114,0)+(IF(Užs5!I114="NE-PL-PVC-06mm",(Užs5!H114/1000)*Užs5!L114,0)+(IF(Užs5!J114="NE-PL-PVC-06mm",(Užs5!H114/1000)*Užs5!L114,0)))))</f>
        <v>0</v>
      </c>
      <c r="AN75" s="94">
        <f>SUM(IF(Užs5!F114="NE-PL-PVC-08mm",(Užs5!E114/1000)*Užs5!L114,0)+(IF(Užs5!G114="NE-PL-PVC-08mm",(Užs5!E114/1000)*Užs5!L114,0)+(IF(Užs5!I114="NE-PL-PVC-08mm",(Užs5!H114/1000)*Užs5!L114,0)+(IF(Užs5!J114="NE-PL-PVC-08mm",(Užs5!H114/1000)*Užs5!L114,0)))))</f>
        <v>0</v>
      </c>
      <c r="AO75" s="94">
        <f>SUM(IF(Užs5!F114="NE-PL-PVC-1mm",(Užs5!E114/1000)*Užs5!L114,0)+(IF(Užs5!G114="NE-PL-PVC-1mm",(Užs5!E114/1000)*Užs5!L114,0)+(IF(Užs5!I114="NE-PL-PVC-1mm",(Užs5!H114/1000)*Užs5!L114,0)+(IF(Užs5!J114="NE-PL-PVC-1mm",(Užs5!H114/1000)*Užs5!L114,0)))))</f>
        <v>0</v>
      </c>
      <c r="AP75" s="94">
        <f>SUM(IF(Užs5!F114="NE-PL-PVC-2mm",(Užs5!E114/1000)*Užs5!L114,0)+(IF(Užs5!G114="NE-PL-PVC-2mm",(Užs5!E114/1000)*Užs5!L114,0)+(IF(Užs5!I114="NE-PL-PVC-2mm",(Užs5!H114/1000)*Užs5!L114,0)+(IF(Užs5!J114="NE-PL-PVC-2mm",(Užs5!H114/1000)*Užs5!L114,0)))))</f>
        <v>0</v>
      </c>
      <c r="AQ75" s="94">
        <f>SUM(IF(Užs5!F114="NE-PL-PVC-42/2mm",(Užs5!E114/1000)*Užs5!L114,0)+(IF(Užs5!G114="NE-PL-PVC-42/2mm",(Užs5!E114/1000)*Užs5!L114,0)+(IF(Užs5!I114="NE-PL-PVC-42/2mm",(Užs5!H114/1000)*Užs5!L114,0)+(IF(Užs5!J114="NE-PL-PVC-42/2mm",(Užs5!H114/1000)*Užs5!L114,0)))))</f>
        <v>0</v>
      </c>
      <c r="AR75" s="79"/>
    </row>
    <row r="76" spans="1:44" ht="16.8">
      <c r="A76" s="79"/>
      <c r="B76" s="79"/>
      <c r="C76" s="95"/>
      <c r="D76" s="79"/>
      <c r="E76" s="79"/>
      <c r="F76" s="79"/>
      <c r="G76" s="79"/>
      <c r="H76" s="79"/>
      <c r="I76" s="79"/>
      <c r="J76" s="79"/>
      <c r="K76" s="87">
        <v>75</v>
      </c>
      <c r="L76" s="88">
        <f>Užs5!L115</f>
        <v>0</v>
      </c>
      <c r="M76" s="89">
        <f>(Užs5!E115/1000)*(Užs5!H115/1000)*Užs5!L115</f>
        <v>0</v>
      </c>
      <c r="N76" s="90">
        <f>SUM(IF(Užs5!F115="MEL",(Užs5!E115/1000)*Užs5!L115,0)+(IF(Užs5!G115="MEL",(Užs5!E115/1000)*Užs5!L115,0)+(IF(Užs5!I115="MEL",(Užs5!H115/1000)*Užs5!L115,0)+(IF(Užs5!J115="MEL",(Užs5!H115/1000)*Užs5!L115,0)))))</f>
        <v>0</v>
      </c>
      <c r="O76" s="91">
        <f>SUM(IF(Užs5!F115="MEL-BALTAS",(Užs5!E115/1000)*Užs5!L115,0)+(IF(Užs5!G115="MEL-BALTAS",(Užs5!E115/1000)*Užs5!L115,0)+(IF(Užs5!I115="MEL-BALTAS",(Užs5!H115/1000)*Užs5!L115,0)+(IF(Užs5!J115="MEL-BALTAS",(Užs5!H115/1000)*Užs5!L115,0)))))</f>
        <v>0</v>
      </c>
      <c r="P76" s="91">
        <f>SUM(IF(Užs5!F115="MEL-PILKAS",(Užs5!E115/1000)*Užs5!L115,0)+(IF(Užs5!G115="MEL-PILKAS",(Užs5!E115/1000)*Užs5!L115,0)+(IF(Užs5!I115="MEL-PILKAS",(Užs5!H115/1000)*Užs5!L115,0)+(IF(Užs5!J115="MEL-PILKAS",(Užs5!H115/1000)*Užs5!L115,0)))))</f>
        <v>0</v>
      </c>
      <c r="Q76" s="91">
        <f>SUM(IF(Užs5!F115="MEL-KLIENTO",(Užs5!E115/1000)*Užs5!L115,0)+(IF(Užs5!G115="MEL-KLIENTO",(Užs5!E115/1000)*Užs5!L115,0)+(IF(Užs5!I115="MEL-KLIENTO",(Užs5!H115/1000)*Užs5!L115,0)+(IF(Užs5!J115="MEL-KLIENTO",(Užs5!H115/1000)*Užs5!L115,0)))))</f>
        <v>0</v>
      </c>
      <c r="R76" s="91">
        <f>SUM(IF(Užs5!F115="MEL-NE-PL",(Užs5!E115/1000)*Užs5!L115,0)+(IF(Užs5!G115="MEL-NE-PL",(Užs5!E115/1000)*Užs5!L115,0)+(IF(Užs5!I115="MEL-NE-PL",(Užs5!H115/1000)*Užs5!L115,0)+(IF(Užs5!J115="MEL-NE-PL",(Užs5!H115/1000)*Užs5!L115,0)))))</f>
        <v>0</v>
      </c>
      <c r="S76" s="91">
        <f>SUM(IF(Užs5!F115="MEL-40mm",(Užs5!E115/1000)*Užs5!L115,0)+(IF(Užs5!G115="MEL-40mm",(Užs5!E115/1000)*Užs5!L115,0)+(IF(Užs5!I115="MEL-40mm",(Užs5!H115/1000)*Užs5!L115,0)+(IF(Užs5!J115="MEL-40mm",(Užs5!H115/1000)*Užs5!L115,0)))))</f>
        <v>0</v>
      </c>
      <c r="T76" s="92">
        <f>SUM(IF(Užs5!F115="PVC-04mm",(Užs5!E115/1000)*Užs5!L115,0)+(IF(Užs5!G115="PVC-04mm",(Užs5!E115/1000)*Užs5!L115,0)+(IF(Užs5!I115="PVC-04mm",(Užs5!H115/1000)*Užs5!L115,0)+(IF(Užs5!J115="PVC-04mm",(Užs5!H115/1000)*Užs5!L115,0)))))</f>
        <v>0</v>
      </c>
      <c r="U76" s="92">
        <f>SUM(IF(Užs5!F115="PVC-06mm",(Užs5!E115/1000)*Užs5!L115,0)+(IF(Užs5!G115="PVC-06mm",(Užs5!E115/1000)*Užs5!L115,0)+(IF(Užs5!I115="PVC-06mm",(Užs5!H115/1000)*Užs5!L115,0)+(IF(Užs5!J115="PVC-06mm",(Užs5!H115/1000)*Užs5!L115,0)))))</f>
        <v>0</v>
      </c>
      <c r="V76" s="92">
        <f>SUM(IF(Užs5!F115="PVC-08mm",(Užs5!E115/1000)*Užs5!L115,0)+(IF(Užs5!G115="PVC-08mm",(Užs5!E115/1000)*Užs5!L115,0)+(IF(Užs5!I115="PVC-08mm",(Užs5!H115/1000)*Užs5!L115,0)+(IF(Užs5!J115="PVC-08mm",(Užs5!H115/1000)*Užs5!L115,0)))))</f>
        <v>0</v>
      </c>
      <c r="W76" s="92">
        <f>SUM(IF(Užs5!F115="PVC-1mm",(Užs5!E115/1000)*Užs5!L115,0)+(IF(Užs5!G115="PVC-1mm",(Užs5!E115/1000)*Užs5!L115,0)+(IF(Užs5!I115="PVC-1mm",(Užs5!H115/1000)*Užs5!L115,0)+(IF(Užs5!J115="PVC-1mm",(Užs5!H115/1000)*Užs5!L115,0)))))</f>
        <v>0</v>
      </c>
      <c r="X76" s="92">
        <f>SUM(IF(Užs5!F115="PVC-2mm",(Užs5!E115/1000)*Užs5!L115,0)+(IF(Užs5!G115="PVC-2mm",(Užs5!E115/1000)*Užs5!L115,0)+(IF(Užs5!I115="PVC-2mm",(Užs5!H115/1000)*Užs5!L115,0)+(IF(Užs5!J115="PVC-2mm",(Užs5!H115/1000)*Užs5!L115,0)))))</f>
        <v>0</v>
      </c>
      <c r="Y76" s="92">
        <f>SUM(IF(Užs5!F115="PVC-42/2mm",(Užs5!E115/1000)*Užs5!L115,0)+(IF(Užs5!G115="PVC-42/2mm",(Užs5!E115/1000)*Užs5!L115,0)+(IF(Užs5!I115="PVC-42/2mm",(Užs5!H115/1000)*Užs5!L115,0)+(IF(Užs5!J115="PVC-42/2mm",(Užs5!H115/1000)*Užs5!L115,0)))))</f>
        <v>0</v>
      </c>
      <c r="Z76" s="313">
        <f>SUM(IF(Užs5!F115="BESIULIS-08mm",(Užs5!E115/1000)*Užs5!L115,0)+(IF(Užs5!G115="BESIULIS-08mm",(Užs5!E115/1000)*Užs5!L115,0)+(IF(Užs5!I115="BESIULIS-08mm",(Užs5!H115/1000)*Užs5!L115,0)+(IF(Užs5!J115="BESIULIS-08mm",(Užs5!H115/1000)*Užs5!L115,0)))))</f>
        <v>0</v>
      </c>
      <c r="AA76" s="313">
        <f>SUM(IF(Užs5!F115="BESIULIS-1mm",(Užs5!E115/1000)*Užs5!L115,0)+(IF(Užs5!G115="BESIULIS-1mm",(Užs5!E115/1000)*Užs5!L115,0)+(IF(Užs5!I115="BESIULIS-1mm",(Užs5!H115/1000)*Užs5!L115,0)+(IF(Užs5!J115="BESIULIS-1mm",(Užs5!H115/1000)*Užs5!L115,0)))))</f>
        <v>0</v>
      </c>
      <c r="AB76" s="313">
        <f>SUM(IF(Užs5!F115="BESIULIS-2mm",(Užs5!E115/1000)*Užs5!L115,0)+(IF(Užs5!G115="BESIULIS-2mm",(Užs5!E115/1000)*Užs5!L115,0)+(IF(Užs5!I115="BESIULIS-2mm",(Užs5!H115/1000)*Užs5!L115,0)+(IF(Užs5!J115="BESIULIS-2mm",(Užs5!H115/1000)*Užs5!L115,0)))))</f>
        <v>0</v>
      </c>
      <c r="AC76" s="93">
        <f>SUM(IF(Užs5!F115="KLIEN-PVC-04mm",(Užs5!E115/1000)*Užs5!L115,0)+(IF(Užs5!G115="KLIEN-PVC-04mm",(Užs5!E115/1000)*Užs5!L115,0)+(IF(Užs5!I115="KLIEN-PVC-04mm",(Užs5!H115/1000)*Užs5!L115,0)+(IF(Užs5!J115="KLIEN-PVC-04mm",(Užs5!H115/1000)*Užs5!L115,0)))))</f>
        <v>0</v>
      </c>
      <c r="AD76" s="93">
        <f>SUM(IF(Užs5!F115="KLIEN-PVC-06mm",(Užs5!E115/1000)*Užs5!L115,0)+(IF(Užs5!G115="KLIEN-PVC-06mm",(Užs5!E115/1000)*Užs5!L115,0)+(IF(Užs5!I115="KLIEN-PVC-06mm",(Užs5!H115/1000)*Užs5!L115,0)+(IF(Užs5!J115="KLIEN-PVC-06mm",(Užs5!H115/1000)*Užs5!L115,0)))))</f>
        <v>0</v>
      </c>
      <c r="AE76" s="93">
        <f>SUM(IF(Užs5!F115="KLIEN-PVC-08mm",(Užs5!E115/1000)*Užs5!L115,0)+(IF(Užs5!G115="KLIEN-PVC-08mm",(Užs5!E115/1000)*Užs5!L115,0)+(IF(Užs5!I115="KLIEN-PVC-08mm",(Užs5!H115/1000)*Užs5!L115,0)+(IF(Užs5!J115="KLIEN-PVC-08mm",(Užs5!H115/1000)*Užs5!L115,0)))))</f>
        <v>0</v>
      </c>
      <c r="AF76" s="93">
        <f>SUM(IF(Užs5!F115="KLIEN-PVC-1mm",(Užs5!E115/1000)*Užs5!L115,0)+(IF(Užs5!G115="KLIEN-PVC-1mm",(Užs5!E115/1000)*Užs5!L115,0)+(IF(Užs5!I115="KLIEN-PVC-1mm",(Užs5!H115/1000)*Užs5!L115,0)+(IF(Užs5!J115="KLIEN-PVC-1mm",(Užs5!H115/1000)*Užs5!L115,0)))))</f>
        <v>0</v>
      </c>
      <c r="AG76" s="93">
        <f>SUM(IF(Užs5!F115="KLIEN-PVC-2mm",(Užs5!E115/1000)*Užs5!L115,0)+(IF(Užs5!G115="KLIEN-PVC-2mm",(Užs5!E115/1000)*Užs5!L115,0)+(IF(Užs5!I115="KLIEN-PVC-2mm",(Užs5!H115/1000)*Užs5!L115,0)+(IF(Užs5!J115="KLIEN-PVC-2mm",(Užs5!H115/1000)*Užs5!L115,0)))))</f>
        <v>0</v>
      </c>
      <c r="AH76" s="93">
        <f>SUM(IF(Užs5!F115="KLIEN-PVC-42/2mm",(Užs5!E115/1000)*Užs5!L115,0)+(IF(Užs5!G115="KLIEN-PVC-42/2mm",(Užs5!E115/1000)*Užs5!L115,0)+(IF(Užs5!I115="KLIEN-PVC-42/2mm",(Užs5!H115/1000)*Užs5!L115,0)+(IF(Užs5!J115="KLIEN-PVC-42/2mm",(Užs5!H115/1000)*Užs5!L115,0)))))</f>
        <v>0</v>
      </c>
      <c r="AI76" s="315">
        <f>SUM(IF(Užs5!F115="KLIEN-BESIUL-08mm",(Užs5!E115/1000)*Užs5!L115,0)+(IF(Užs5!G115="KLIEN-BESIUL-08mm",(Užs5!E115/1000)*Užs5!L115,0)+(IF(Užs5!I115="KLIEN-BESIUL-08mm",(Užs5!H115/1000)*Užs5!L115,0)+(IF(Užs5!J115="KLIEN-BESIUL-08mm",(Užs5!H115/1000)*Užs5!L115,0)))))</f>
        <v>0</v>
      </c>
      <c r="AJ76" s="315">
        <f>SUM(IF(Užs5!F115="KLIEN-BESIUL-1mm",(Užs5!E115/1000)*Užs5!L115,0)+(IF(Užs5!G115="KLIEN-BESIUL-1mm",(Užs5!E115/1000)*Užs5!L115,0)+(IF(Užs5!I115="KLIEN-BESIUL-1mm",(Užs5!H115/1000)*Užs5!L115,0)+(IF(Užs5!J115="KLIEN-BESIUL-1mm",(Užs5!H115/1000)*Užs5!L115,0)))))</f>
        <v>0</v>
      </c>
      <c r="AK76" s="315">
        <f>SUM(IF(Užs5!F115="KLIEN-BESIUL-2mm",(Užs5!E115/1000)*Užs5!L115,0)+(IF(Užs5!G115="KLIEN-BESIUL-2mm",(Užs5!E115/1000)*Užs5!L115,0)+(IF(Užs5!I115="KLIEN-BESIUL-2mm",(Užs5!H115/1000)*Užs5!L115,0)+(IF(Užs5!J115="KLIEN-BESIUL-2mm",(Užs5!H115/1000)*Užs5!L115,0)))))</f>
        <v>0</v>
      </c>
      <c r="AL76" s="94">
        <f>SUM(IF(Užs5!F115="NE-PL-PVC-04mm",(Užs5!E115/1000)*Užs5!L115,0)+(IF(Užs5!G115="NE-PL-PVC-04mm",(Užs5!E115/1000)*Užs5!L115,0)+(IF(Užs5!I115="NE-PL-PVC-04mm",(Užs5!H115/1000)*Užs5!L115,0)+(IF(Užs5!J115="NE-PL-PVC-04mm",(Užs5!H115/1000)*Užs5!L115,0)))))</f>
        <v>0</v>
      </c>
      <c r="AM76" s="94">
        <f>SUM(IF(Užs5!F115="NE-PL-PVC-06mm",(Užs5!E115/1000)*Užs5!L115,0)+(IF(Užs5!G115="NE-PL-PVC-06mm",(Užs5!E115/1000)*Užs5!L115,0)+(IF(Užs5!I115="NE-PL-PVC-06mm",(Užs5!H115/1000)*Užs5!L115,0)+(IF(Užs5!J115="NE-PL-PVC-06mm",(Užs5!H115/1000)*Užs5!L115,0)))))</f>
        <v>0</v>
      </c>
      <c r="AN76" s="94">
        <f>SUM(IF(Užs5!F115="NE-PL-PVC-08mm",(Užs5!E115/1000)*Užs5!L115,0)+(IF(Užs5!G115="NE-PL-PVC-08mm",(Užs5!E115/1000)*Užs5!L115,0)+(IF(Užs5!I115="NE-PL-PVC-08mm",(Užs5!H115/1000)*Užs5!L115,0)+(IF(Užs5!J115="NE-PL-PVC-08mm",(Užs5!H115/1000)*Užs5!L115,0)))))</f>
        <v>0</v>
      </c>
      <c r="AO76" s="94">
        <f>SUM(IF(Užs5!F115="NE-PL-PVC-1mm",(Užs5!E115/1000)*Užs5!L115,0)+(IF(Užs5!G115="NE-PL-PVC-1mm",(Užs5!E115/1000)*Užs5!L115,0)+(IF(Užs5!I115="NE-PL-PVC-1mm",(Užs5!H115/1000)*Užs5!L115,0)+(IF(Užs5!J115="NE-PL-PVC-1mm",(Užs5!H115/1000)*Užs5!L115,0)))))</f>
        <v>0</v>
      </c>
      <c r="AP76" s="94">
        <f>SUM(IF(Užs5!F115="NE-PL-PVC-2mm",(Užs5!E115/1000)*Užs5!L115,0)+(IF(Užs5!G115="NE-PL-PVC-2mm",(Užs5!E115/1000)*Užs5!L115,0)+(IF(Užs5!I115="NE-PL-PVC-2mm",(Užs5!H115/1000)*Užs5!L115,0)+(IF(Užs5!J115="NE-PL-PVC-2mm",(Užs5!H115/1000)*Užs5!L115,0)))))</f>
        <v>0</v>
      </c>
      <c r="AQ76" s="94">
        <f>SUM(IF(Užs5!F115="NE-PL-PVC-42/2mm",(Užs5!E115/1000)*Užs5!L115,0)+(IF(Užs5!G115="NE-PL-PVC-42/2mm",(Užs5!E115/1000)*Užs5!L115,0)+(IF(Užs5!I115="NE-PL-PVC-42/2mm",(Užs5!H115/1000)*Užs5!L115,0)+(IF(Užs5!J115="NE-PL-PVC-42/2mm",(Užs5!H115/1000)*Užs5!L115,0)))))</f>
        <v>0</v>
      </c>
      <c r="AR76" s="79"/>
    </row>
    <row r="77" spans="1:44" ht="16.8">
      <c r="A77" s="79"/>
      <c r="B77" s="79"/>
      <c r="C77" s="95"/>
      <c r="D77" s="79"/>
      <c r="E77" s="79"/>
      <c r="F77" s="79"/>
      <c r="G77" s="79"/>
      <c r="H77" s="79"/>
      <c r="I77" s="79"/>
      <c r="J77" s="79"/>
      <c r="K77" s="87">
        <v>76</v>
      </c>
      <c r="L77" s="88">
        <f>Užs5!L116</f>
        <v>0</v>
      </c>
      <c r="M77" s="89">
        <f>(Užs5!E116/1000)*(Užs5!H116/1000)*Užs5!L116</f>
        <v>0</v>
      </c>
      <c r="N77" s="90">
        <f>SUM(IF(Užs5!F116="MEL",(Užs5!E116/1000)*Užs5!L116,0)+(IF(Užs5!G116="MEL",(Užs5!E116/1000)*Užs5!L116,0)+(IF(Užs5!I116="MEL",(Užs5!H116/1000)*Užs5!L116,0)+(IF(Užs5!J116="MEL",(Užs5!H116/1000)*Užs5!L116,0)))))</f>
        <v>0</v>
      </c>
      <c r="O77" s="91">
        <f>SUM(IF(Užs5!F116="MEL-BALTAS",(Užs5!E116/1000)*Užs5!L116,0)+(IF(Užs5!G116="MEL-BALTAS",(Užs5!E116/1000)*Užs5!L116,0)+(IF(Užs5!I116="MEL-BALTAS",(Užs5!H116/1000)*Užs5!L116,0)+(IF(Užs5!J116="MEL-BALTAS",(Užs5!H116/1000)*Užs5!L116,0)))))</f>
        <v>0</v>
      </c>
      <c r="P77" s="91">
        <f>SUM(IF(Užs5!F116="MEL-PILKAS",(Užs5!E116/1000)*Užs5!L116,0)+(IF(Užs5!G116="MEL-PILKAS",(Užs5!E116/1000)*Užs5!L116,0)+(IF(Užs5!I116="MEL-PILKAS",(Užs5!H116/1000)*Užs5!L116,0)+(IF(Užs5!J116="MEL-PILKAS",(Užs5!H116/1000)*Užs5!L116,0)))))</f>
        <v>0</v>
      </c>
      <c r="Q77" s="91">
        <f>SUM(IF(Užs5!F116="MEL-KLIENTO",(Užs5!E116/1000)*Užs5!L116,0)+(IF(Užs5!G116="MEL-KLIENTO",(Užs5!E116/1000)*Užs5!L116,0)+(IF(Užs5!I116="MEL-KLIENTO",(Užs5!H116/1000)*Užs5!L116,0)+(IF(Užs5!J116="MEL-KLIENTO",(Užs5!H116/1000)*Užs5!L116,0)))))</f>
        <v>0</v>
      </c>
      <c r="R77" s="91">
        <f>SUM(IF(Užs5!F116="MEL-NE-PL",(Užs5!E116/1000)*Užs5!L116,0)+(IF(Užs5!G116="MEL-NE-PL",(Užs5!E116/1000)*Užs5!L116,0)+(IF(Užs5!I116="MEL-NE-PL",(Užs5!H116/1000)*Užs5!L116,0)+(IF(Užs5!J116="MEL-NE-PL",(Užs5!H116/1000)*Užs5!L116,0)))))</f>
        <v>0</v>
      </c>
      <c r="S77" s="91">
        <f>SUM(IF(Užs5!F116="MEL-40mm",(Užs5!E116/1000)*Užs5!L116,0)+(IF(Užs5!G116="MEL-40mm",(Užs5!E116/1000)*Užs5!L116,0)+(IF(Užs5!I116="MEL-40mm",(Užs5!H116/1000)*Užs5!L116,0)+(IF(Užs5!J116="MEL-40mm",(Užs5!H116/1000)*Užs5!L116,0)))))</f>
        <v>0</v>
      </c>
      <c r="T77" s="92">
        <f>SUM(IF(Užs5!F116="PVC-04mm",(Užs5!E116/1000)*Užs5!L116,0)+(IF(Užs5!G116="PVC-04mm",(Užs5!E116/1000)*Užs5!L116,0)+(IF(Užs5!I116="PVC-04mm",(Užs5!H116/1000)*Užs5!L116,0)+(IF(Užs5!J116="PVC-04mm",(Užs5!H116/1000)*Užs5!L116,0)))))</f>
        <v>0</v>
      </c>
      <c r="U77" s="92">
        <f>SUM(IF(Užs5!F116="PVC-06mm",(Užs5!E116/1000)*Užs5!L116,0)+(IF(Užs5!G116="PVC-06mm",(Užs5!E116/1000)*Užs5!L116,0)+(IF(Užs5!I116="PVC-06mm",(Užs5!H116/1000)*Užs5!L116,0)+(IF(Užs5!J116="PVC-06mm",(Užs5!H116/1000)*Užs5!L116,0)))))</f>
        <v>0</v>
      </c>
      <c r="V77" s="92">
        <f>SUM(IF(Užs5!F116="PVC-08mm",(Užs5!E116/1000)*Užs5!L116,0)+(IF(Užs5!G116="PVC-08mm",(Užs5!E116/1000)*Užs5!L116,0)+(IF(Užs5!I116="PVC-08mm",(Užs5!H116/1000)*Užs5!L116,0)+(IF(Užs5!J116="PVC-08mm",(Užs5!H116/1000)*Užs5!L116,0)))))</f>
        <v>0</v>
      </c>
      <c r="W77" s="92">
        <f>SUM(IF(Užs5!F116="PVC-1mm",(Užs5!E116/1000)*Užs5!L116,0)+(IF(Užs5!G116="PVC-1mm",(Užs5!E116/1000)*Užs5!L116,0)+(IF(Užs5!I116="PVC-1mm",(Užs5!H116/1000)*Užs5!L116,0)+(IF(Užs5!J116="PVC-1mm",(Užs5!H116/1000)*Užs5!L116,0)))))</f>
        <v>0</v>
      </c>
      <c r="X77" s="92">
        <f>SUM(IF(Užs5!F116="PVC-2mm",(Užs5!E116/1000)*Užs5!L116,0)+(IF(Užs5!G116="PVC-2mm",(Užs5!E116/1000)*Užs5!L116,0)+(IF(Užs5!I116="PVC-2mm",(Užs5!H116/1000)*Užs5!L116,0)+(IF(Užs5!J116="PVC-2mm",(Užs5!H116/1000)*Užs5!L116,0)))))</f>
        <v>0</v>
      </c>
      <c r="Y77" s="92">
        <f>SUM(IF(Užs5!F116="PVC-42/2mm",(Užs5!E116/1000)*Užs5!L116,0)+(IF(Užs5!G116="PVC-42/2mm",(Užs5!E116/1000)*Užs5!L116,0)+(IF(Užs5!I116="PVC-42/2mm",(Užs5!H116/1000)*Užs5!L116,0)+(IF(Užs5!J116="PVC-42/2mm",(Užs5!H116/1000)*Užs5!L116,0)))))</f>
        <v>0</v>
      </c>
      <c r="Z77" s="313">
        <f>SUM(IF(Užs5!F116="BESIULIS-08mm",(Užs5!E116/1000)*Užs5!L116,0)+(IF(Užs5!G116="BESIULIS-08mm",(Užs5!E116/1000)*Užs5!L116,0)+(IF(Užs5!I116="BESIULIS-08mm",(Užs5!H116/1000)*Užs5!L116,0)+(IF(Užs5!J116="BESIULIS-08mm",(Užs5!H116/1000)*Užs5!L116,0)))))</f>
        <v>0</v>
      </c>
      <c r="AA77" s="313">
        <f>SUM(IF(Užs5!F116="BESIULIS-1mm",(Užs5!E116/1000)*Užs5!L116,0)+(IF(Užs5!G116="BESIULIS-1mm",(Užs5!E116/1000)*Užs5!L116,0)+(IF(Užs5!I116="BESIULIS-1mm",(Užs5!H116/1000)*Užs5!L116,0)+(IF(Užs5!J116="BESIULIS-1mm",(Užs5!H116/1000)*Užs5!L116,0)))))</f>
        <v>0</v>
      </c>
      <c r="AB77" s="313">
        <f>SUM(IF(Užs5!F116="BESIULIS-2mm",(Užs5!E116/1000)*Užs5!L116,0)+(IF(Užs5!G116="BESIULIS-2mm",(Užs5!E116/1000)*Užs5!L116,0)+(IF(Užs5!I116="BESIULIS-2mm",(Užs5!H116/1000)*Užs5!L116,0)+(IF(Užs5!J116="BESIULIS-2mm",(Užs5!H116/1000)*Užs5!L116,0)))))</f>
        <v>0</v>
      </c>
      <c r="AC77" s="93">
        <f>SUM(IF(Užs5!F116="KLIEN-PVC-04mm",(Užs5!E116/1000)*Užs5!L116,0)+(IF(Užs5!G116="KLIEN-PVC-04mm",(Užs5!E116/1000)*Užs5!L116,0)+(IF(Užs5!I116="KLIEN-PVC-04mm",(Užs5!H116/1000)*Užs5!L116,0)+(IF(Užs5!J116="KLIEN-PVC-04mm",(Užs5!H116/1000)*Užs5!L116,0)))))</f>
        <v>0</v>
      </c>
      <c r="AD77" s="93">
        <f>SUM(IF(Užs5!F116="KLIEN-PVC-06mm",(Užs5!E116/1000)*Užs5!L116,0)+(IF(Užs5!G116="KLIEN-PVC-06mm",(Užs5!E116/1000)*Užs5!L116,0)+(IF(Užs5!I116="KLIEN-PVC-06mm",(Užs5!H116/1000)*Užs5!L116,0)+(IF(Užs5!J116="KLIEN-PVC-06mm",(Užs5!H116/1000)*Užs5!L116,0)))))</f>
        <v>0</v>
      </c>
      <c r="AE77" s="93">
        <f>SUM(IF(Užs5!F116="KLIEN-PVC-08mm",(Užs5!E116/1000)*Užs5!L116,0)+(IF(Užs5!G116="KLIEN-PVC-08mm",(Užs5!E116/1000)*Užs5!L116,0)+(IF(Užs5!I116="KLIEN-PVC-08mm",(Užs5!H116/1000)*Užs5!L116,0)+(IF(Užs5!J116="KLIEN-PVC-08mm",(Užs5!H116/1000)*Užs5!L116,0)))))</f>
        <v>0</v>
      </c>
      <c r="AF77" s="93">
        <f>SUM(IF(Užs5!F116="KLIEN-PVC-1mm",(Užs5!E116/1000)*Užs5!L116,0)+(IF(Užs5!G116="KLIEN-PVC-1mm",(Užs5!E116/1000)*Užs5!L116,0)+(IF(Užs5!I116="KLIEN-PVC-1mm",(Užs5!H116/1000)*Užs5!L116,0)+(IF(Užs5!J116="KLIEN-PVC-1mm",(Užs5!H116/1000)*Užs5!L116,0)))))</f>
        <v>0</v>
      </c>
      <c r="AG77" s="93">
        <f>SUM(IF(Užs5!F116="KLIEN-PVC-2mm",(Užs5!E116/1000)*Užs5!L116,0)+(IF(Užs5!G116="KLIEN-PVC-2mm",(Užs5!E116/1000)*Užs5!L116,0)+(IF(Užs5!I116="KLIEN-PVC-2mm",(Užs5!H116/1000)*Užs5!L116,0)+(IF(Užs5!J116="KLIEN-PVC-2mm",(Užs5!H116/1000)*Užs5!L116,0)))))</f>
        <v>0</v>
      </c>
      <c r="AH77" s="93">
        <f>SUM(IF(Užs5!F116="KLIEN-PVC-42/2mm",(Užs5!E116/1000)*Užs5!L116,0)+(IF(Užs5!G116="KLIEN-PVC-42/2mm",(Užs5!E116/1000)*Užs5!L116,0)+(IF(Užs5!I116="KLIEN-PVC-42/2mm",(Užs5!H116/1000)*Užs5!L116,0)+(IF(Užs5!J116="KLIEN-PVC-42/2mm",(Užs5!H116/1000)*Užs5!L116,0)))))</f>
        <v>0</v>
      </c>
      <c r="AI77" s="315">
        <f>SUM(IF(Užs5!F116="KLIEN-BESIUL-08mm",(Užs5!E116/1000)*Užs5!L116,0)+(IF(Užs5!G116="KLIEN-BESIUL-08mm",(Užs5!E116/1000)*Užs5!L116,0)+(IF(Užs5!I116="KLIEN-BESIUL-08mm",(Užs5!H116/1000)*Užs5!L116,0)+(IF(Užs5!J116="KLIEN-BESIUL-08mm",(Užs5!H116/1000)*Užs5!L116,0)))))</f>
        <v>0</v>
      </c>
      <c r="AJ77" s="315">
        <f>SUM(IF(Užs5!F116="KLIEN-BESIUL-1mm",(Užs5!E116/1000)*Užs5!L116,0)+(IF(Užs5!G116="KLIEN-BESIUL-1mm",(Užs5!E116/1000)*Užs5!L116,0)+(IF(Užs5!I116="KLIEN-BESIUL-1mm",(Užs5!H116/1000)*Užs5!L116,0)+(IF(Užs5!J116="KLIEN-BESIUL-1mm",(Užs5!H116/1000)*Užs5!L116,0)))))</f>
        <v>0</v>
      </c>
      <c r="AK77" s="315">
        <f>SUM(IF(Užs5!F116="KLIEN-BESIUL-2mm",(Užs5!E116/1000)*Užs5!L116,0)+(IF(Užs5!G116="KLIEN-BESIUL-2mm",(Užs5!E116/1000)*Užs5!L116,0)+(IF(Užs5!I116="KLIEN-BESIUL-2mm",(Užs5!H116/1000)*Užs5!L116,0)+(IF(Užs5!J116="KLIEN-BESIUL-2mm",(Užs5!H116/1000)*Užs5!L116,0)))))</f>
        <v>0</v>
      </c>
      <c r="AL77" s="94">
        <f>SUM(IF(Užs5!F116="NE-PL-PVC-04mm",(Užs5!E116/1000)*Užs5!L116,0)+(IF(Užs5!G116="NE-PL-PVC-04mm",(Užs5!E116/1000)*Užs5!L116,0)+(IF(Užs5!I116="NE-PL-PVC-04mm",(Užs5!H116/1000)*Užs5!L116,0)+(IF(Užs5!J116="NE-PL-PVC-04mm",(Užs5!H116/1000)*Užs5!L116,0)))))</f>
        <v>0</v>
      </c>
      <c r="AM77" s="94">
        <f>SUM(IF(Užs5!F116="NE-PL-PVC-06mm",(Užs5!E116/1000)*Užs5!L116,0)+(IF(Užs5!G116="NE-PL-PVC-06mm",(Užs5!E116/1000)*Užs5!L116,0)+(IF(Užs5!I116="NE-PL-PVC-06mm",(Užs5!H116/1000)*Užs5!L116,0)+(IF(Užs5!J116="NE-PL-PVC-06mm",(Užs5!H116/1000)*Užs5!L116,0)))))</f>
        <v>0</v>
      </c>
      <c r="AN77" s="94">
        <f>SUM(IF(Užs5!F116="NE-PL-PVC-08mm",(Užs5!E116/1000)*Užs5!L116,0)+(IF(Užs5!G116="NE-PL-PVC-08mm",(Užs5!E116/1000)*Užs5!L116,0)+(IF(Užs5!I116="NE-PL-PVC-08mm",(Užs5!H116/1000)*Užs5!L116,0)+(IF(Užs5!J116="NE-PL-PVC-08mm",(Užs5!H116/1000)*Užs5!L116,0)))))</f>
        <v>0</v>
      </c>
      <c r="AO77" s="94">
        <f>SUM(IF(Užs5!F116="NE-PL-PVC-1mm",(Užs5!E116/1000)*Užs5!L116,0)+(IF(Užs5!G116="NE-PL-PVC-1mm",(Užs5!E116/1000)*Užs5!L116,0)+(IF(Užs5!I116="NE-PL-PVC-1mm",(Užs5!H116/1000)*Užs5!L116,0)+(IF(Užs5!J116="NE-PL-PVC-1mm",(Užs5!H116/1000)*Užs5!L116,0)))))</f>
        <v>0</v>
      </c>
      <c r="AP77" s="94">
        <f>SUM(IF(Užs5!F116="NE-PL-PVC-2mm",(Užs5!E116/1000)*Užs5!L116,0)+(IF(Užs5!G116="NE-PL-PVC-2mm",(Užs5!E116/1000)*Užs5!L116,0)+(IF(Užs5!I116="NE-PL-PVC-2mm",(Užs5!H116/1000)*Užs5!L116,0)+(IF(Užs5!J116="NE-PL-PVC-2mm",(Užs5!H116/1000)*Užs5!L116,0)))))</f>
        <v>0</v>
      </c>
      <c r="AQ77" s="94">
        <f>SUM(IF(Užs5!F116="NE-PL-PVC-42/2mm",(Užs5!E116/1000)*Užs5!L116,0)+(IF(Užs5!G116="NE-PL-PVC-42/2mm",(Užs5!E116/1000)*Užs5!L116,0)+(IF(Užs5!I116="NE-PL-PVC-42/2mm",(Užs5!H116/1000)*Užs5!L116,0)+(IF(Užs5!J116="NE-PL-PVC-42/2mm",(Užs5!H116/1000)*Užs5!L116,0)))))</f>
        <v>0</v>
      </c>
      <c r="AR77" s="79"/>
    </row>
    <row r="78" spans="1:44" ht="16.8">
      <c r="A78" s="79"/>
      <c r="B78" s="79"/>
      <c r="C78" s="95"/>
      <c r="D78" s="79"/>
      <c r="E78" s="79"/>
      <c r="F78" s="79"/>
      <c r="G78" s="79"/>
      <c r="H78" s="79"/>
      <c r="I78" s="79"/>
      <c r="J78" s="79"/>
      <c r="K78" s="87">
        <v>77</v>
      </c>
      <c r="L78" s="88">
        <f>Užs5!L117</f>
        <v>0</v>
      </c>
      <c r="M78" s="89">
        <f>(Užs5!E117/1000)*(Užs5!H117/1000)*Užs5!L117</f>
        <v>0</v>
      </c>
      <c r="N78" s="90">
        <f>SUM(IF(Užs5!F117="MEL",(Užs5!E117/1000)*Užs5!L117,0)+(IF(Užs5!G117="MEL",(Užs5!E117/1000)*Užs5!L117,0)+(IF(Užs5!I117="MEL",(Užs5!H117/1000)*Užs5!L117,0)+(IF(Užs5!J117="MEL",(Užs5!H117/1000)*Užs5!L117,0)))))</f>
        <v>0</v>
      </c>
      <c r="O78" s="91">
        <f>SUM(IF(Užs5!F117="MEL-BALTAS",(Užs5!E117/1000)*Užs5!L117,0)+(IF(Užs5!G117="MEL-BALTAS",(Užs5!E117/1000)*Užs5!L117,0)+(IF(Užs5!I117="MEL-BALTAS",(Užs5!H117/1000)*Užs5!L117,0)+(IF(Užs5!J117="MEL-BALTAS",(Užs5!H117/1000)*Užs5!L117,0)))))</f>
        <v>0</v>
      </c>
      <c r="P78" s="91">
        <f>SUM(IF(Užs5!F117="MEL-PILKAS",(Užs5!E117/1000)*Užs5!L117,0)+(IF(Užs5!G117="MEL-PILKAS",(Užs5!E117/1000)*Užs5!L117,0)+(IF(Užs5!I117="MEL-PILKAS",(Užs5!H117/1000)*Užs5!L117,0)+(IF(Užs5!J117="MEL-PILKAS",(Užs5!H117/1000)*Užs5!L117,0)))))</f>
        <v>0</v>
      </c>
      <c r="Q78" s="91">
        <f>SUM(IF(Užs5!F117="MEL-KLIENTO",(Užs5!E117/1000)*Užs5!L117,0)+(IF(Užs5!G117="MEL-KLIENTO",(Užs5!E117/1000)*Užs5!L117,0)+(IF(Užs5!I117="MEL-KLIENTO",(Užs5!H117/1000)*Užs5!L117,0)+(IF(Užs5!J117="MEL-KLIENTO",(Užs5!H117/1000)*Užs5!L117,0)))))</f>
        <v>0</v>
      </c>
      <c r="R78" s="91">
        <f>SUM(IF(Užs5!F117="MEL-NE-PL",(Užs5!E117/1000)*Užs5!L117,0)+(IF(Užs5!G117="MEL-NE-PL",(Užs5!E117/1000)*Užs5!L117,0)+(IF(Užs5!I117="MEL-NE-PL",(Užs5!H117/1000)*Užs5!L117,0)+(IF(Užs5!J117="MEL-NE-PL",(Užs5!H117/1000)*Užs5!L117,0)))))</f>
        <v>0</v>
      </c>
      <c r="S78" s="91">
        <f>SUM(IF(Užs5!F117="MEL-40mm",(Užs5!E117/1000)*Užs5!L117,0)+(IF(Užs5!G117="MEL-40mm",(Užs5!E117/1000)*Užs5!L117,0)+(IF(Užs5!I117="MEL-40mm",(Užs5!H117/1000)*Užs5!L117,0)+(IF(Užs5!J117="MEL-40mm",(Užs5!H117/1000)*Užs5!L117,0)))))</f>
        <v>0</v>
      </c>
      <c r="T78" s="92">
        <f>SUM(IF(Užs5!F117="PVC-04mm",(Užs5!E117/1000)*Užs5!L117,0)+(IF(Užs5!G117="PVC-04mm",(Užs5!E117/1000)*Užs5!L117,0)+(IF(Užs5!I117="PVC-04mm",(Užs5!H117/1000)*Užs5!L117,0)+(IF(Užs5!J117="PVC-04mm",(Užs5!H117/1000)*Užs5!L117,0)))))</f>
        <v>0</v>
      </c>
      <c r="U78" s="92">
        <f>SUM(IF(Užs5!F117="PVC-06mm",(Užs5!E117/1000)*Užs5!L117,0)+(IF(Užs5!G117="PVC-06mm",(Užs5!E117/1000)*Užs5!L117,0)+(IF(Užs5!I117="PVC-06mm",(Užs5!H117/1000)*Užs5!L117,0)+(IF(Užs5!J117="PVC-06mm",(Užs5!H117/1000)*Užs5!L117,0)))))</f>
        <v>0</v>
      </c>
      <c r="V78" s="92">
        <f>SUM(IF(Užs5!F117="PVC-08mm",(Užs5!E117/1000)*Užs5!L117,0)+(IF(Užs5!G117="PVC-08mm",(Užs5!E117/1000)*Užs5!L117,0)+(IF(Užs5!I117="PVC-08mm",(Užs5!H117/1000)*Užs5!L117,0)+(IF(Užs5!J117="PVC-08mm",(Užs5!H117/1000)*Užs5!L117,0)))))</f>
        <v>0</v>
      </c>
      <c r="W78" s="92">
        <f>SUM(IF(Užs5!F117="PVC-1mm",(Užs5!E117/1000)*Užs5!L117,0)+(IF(Užs5!G117="PVC-1mm",(Užs5!E117/1000)*Užs5!L117,0)+(IF(Užs5!I117="PVC-1mm",(Užs5!H117/1000)*Užs5!L117,0)+(IF(Užs5!J117="PVC-1mm",(Užs5!H117/1000)*Užs5!L117,0)))))</f>
        <v>0</v>
      </c>
      <c r="X78" s="92">
        <f>SUM(IF(Užs5!F117="PVC-2mm",(Užs5!E117/1000)*Užs5!L117,0)+(IF(Užs5!G117="PVC-2mm",(Užs5!E117/1000)*Užs5!L117,0)+(IF(Užs5!I117="PVC-2mm",(Užs5!H117/1000)*Užs5!L117,0)+(IF(Užs5!J117="PVC-2mm",(Užs5!H117/1000)*Užs5!L117,0)))))</f>
        <v>0</v>
      </c>
      <c r="Y78" s="92">
        <f>SUM(IF(Užs5!F117="PVC-42/2mm",(Užs5!E117/1000)*Užs5!L117,0)+(IF(Užs5!G117="PVC-42/2mm",(Užs5!E117/1000)*Užs5!L117,0)+(IF(Užs5!I117="PVC-42/2mm",(Užs5!H117/1000)*Užs5!L117,0)+(IF(Užs5!J117="PVC-42/2mm",(Užs5!H117/1000)*Užs5!L117,0)))))</f>
        <v>0</v>
      </c>
      <c r="Z78" s="313">
        <f>SUM(IF(Užs5!F117="BESIULIS-08mm",(Užs5!E117/1000)*Užs5!L117,0)+(IF(Užs5!G117="BESIULIS-08mm",(Užs5!E117/1000)*Užs5!L117,0)+(IF(Užs5!I117="BESIULIS-08mm",(Užs5!H117/1000)*Užs5!L117,0)+(IF(Užs5!J117="BESIULIS-08mm",(Užs5!H117/1000)*Užs5!L117,0)))))</f>
        <v>0</v>
      </c>
      <c r="AA78" s="313">
        <f>SUM(IF(Užs5!F117="BESIULIS-1mm",(Užs5!E117/1000)*Užs5!L117,0)+(IF(Užs5!G117="BESIULIS-1mm",(Užs5!E117/1000)*Užs5!L117,0)+(IF(Užs5!I117="BESIULIS-1mm",(Užs5!H117/1000)*Užs5!L117,0)+(IF(Užs5!J117="BESIULIS-1mm",(Užs5!H117/1000)*Užs5!L117,0)))))</f>
        <v>0</v>
      </c>
      <c r="AB78" s="313">
        <f>SUM(IF(Užs5!F117="BESIULIS-2mm",(Užs5!E117/1000)*Užs5!L117,0)+(IF(Užs5!G117="BESIULIS-2mm",(Užs5!E117/1000)*Užs5!L117,0)+(IF(Užs5!I117="BESIULIS-2mm",(Užs5!H117/1000)*Užs5!L117,0)+(IF(Užs5!J117="BESIULIS-2mm",(Užs5!H117/1000)*Užs5!L117,0)))))</f>
        <v>0</v>
      </c>
      <c r="AC78" s="93">
        <f>SUM(IF(Užs5!F117="KLIEN-PVC-04mm",(Užs5!E117/1000)*Užs5!L117,0)+(IF(Užs5!G117="KLIEN-PVC-04mm",(Užs5!E117/1000)*Užs5!L117,0)+(IF(Užs5!I117="KLIEN-PVC-04mm",(Užs5!H117/1000)*Užs5!L117,0)+(IF(Užs5!J117="KLIEN-PVC-04mm",(Užs5!H117/1000)*Užs5!L117,0)))))</f>
        <v>0</v>
      </c>
      <c r="AD78" s="93">
        <f>SUM(IF(Užs5!F117="KLIEN-PVC-06mm",(Užs5!E117/1000)*Užs5!L117,0)+(IF(Užs5!G117="KLIEN-PVC-06mm",(Užs5!E117/1000)*Užs5!L117,0)+(IF(Užs5!I117="KLIEN-PVC-06mm",(Užs5!H117/1000)*Užs5!L117,0)+(IF(Užs5!J117="KLIEN-PVC-06mm",(Užs5!H117/1000)*Užs5!L117,0)))))</f>
        <v>0</v>
      </c>
      <c r="AE78" s="93">
        <f>SUM(IF(Užs5!F117="KLIEN-PVC-08mm",(Užs5!E117/1000)*Užs5!L117,0)+(IF(Užs5!G117="KLIEN-PVC-08mm",(Užs5!E117/1000)*Užs5!L117,0)+(IF(Užs5!I117="KLIEN-PVC-08mm",(Užs5!H117/1000)*Užs5!L117,0)+(IF(Užs5!J117="KLIEN-PVC-08mm",(Užs5!H117/1000)*Užs5!L117,0)))))</f>
        <v>0</v>
      </c>
      <c r="AF78" s="93">
        <f>SUM(IF(Užs5!F117="KLIEN-PVC-1mm",(Užs5!E117/1000)*Užs5!L117,0)+(IF(Užs5!G117="KLIEN-PVC-1mm",(Užs5!E117/1000)*Užs5!L117,0)+(IF(Užs5!I117="KLIEN-PVC-1mm",(Užs5!H117/1000)*Užs5!L117,0)+(IF(Užs5!J117="KLIEN-PVC-1mm",(Užs5!H117/1000)*Užs5!L117,0)))))</f>
        <v>0</v>
      </c>
      <c r="AG78" s="93">
        <f>SUM(IF(Užs5!F117="KLIEN-PVC-2mm",(Užs5!E117/1000)*Užs5!L117,0)+(IF(Užs5!G117="KLIEN-PVC-2mm",(Užs5!E117/1000)*Užs5!L117,0)+(IF(Užs5!I117="KLIEN-PVC-2mm",(Užs5!H117/1000)*Užs5!L117,0)+(IF(Užs5!J117="KLIEN-PVC-2mm",(Užs5!H117/1000)*Užs5!L117,0)))))</f>
        <v>0</v>
      </c>
      <c r="AH78" s="93">
        <f>SUM(IF(Užs5!F117="KLIEN-PVC-42/2mm",(Užs5!E117/1000)*Užs5!L117,0)+(IF(Užs5!G117="KLIEN-PVC-42/2mm",(Užs5!E117/1000)*Užs5!L117,0)+(IF(Užs5!I117="KLIEN-PVC-42/2mm",(Užs5!H117/1000)*Užs5!L117,0)+(IF(Užs5!J117="KLIEN-PVC-42/2mm",(Užs5!H117/1000)*Užs5!L117,0)))))</f>
        <v>0</v>
      </c>
      <c r="AI78" s="315">
        <f>SUM(IF(Užs5!F117="KLIEN-BESIUL-08mm",(Užs5!E117/1000)*Užs5!L117,0)+(IF(Užs5!G117="KLIEN-BESIUL-08mm",(Užs5!E117/1000)*Užs5!L117,0)+(IF(Užs5!I117="KLIEN-BESIUL-08mm",(Užs5!H117/1000)*Užs5!L117,0)+(IF(Užs5!J117="KLIEN-BESIUL-08mm",(Užs5!H117/1000)*Užs5!L117,0)))))</f>
        <v>0</v>
      </c>
      <c r="AJ78" s="315">
        <f>SUM(IF(Užs5!F117="KLIEN-BESIUL-1mm",(Užs5!E117/1000)*Užs5!L117,0)+(IF(Užs5!G117="KLIEN-BESIUL-1mm",(Užs5!E117/1000)*Užs5!L117,0)+(IF(Užs5!I117="KLIEN-BESIUL-1mm",(Užs5!H117/1000)*Užs5!L117,0)+(IF(Užs5!J117="KLIEN-BESIUL-1mm",(Užs5!H117/1000)*Užs5!L117,0)))))</f>
        <v>0</v>
      </c>
      <c r="AK78" s="315">
        <f>SUM(IF(Užs5!F117="KLIEN-BESIUL-2mm",(Užs5!E117/1000)*Užs5!L117,0)+(IF(Užs5!G117="KLIEN-BESIUL-2mm",(Užs5!E117/1000)*Užs5!L117,0)+(IF(Užs5!I117="KLIEN-BESIUL-2mm",(Užs5!H117/1000)*Užs5!L117,0)+(IF(Užs5!J117="KLIEN-BESIUL-2mm",(Užs5!H117/1000)*Užs5!L117,0)))))</f>
        <v>0</v>
      </c>
      <c r="AL78" s="94">
        <f>SUM(IF(Užs5!F117="NE-PL-PVC-04mm",(Užs5!E117/1000)*Užs5!L117,0)+(IF(Užs5!G117="NE-PL-PVC-04mm",(Užs5!E117/1000)*Užs5!L117,0)+(IF(Užs5!I117="NE-PL-PVC-04mm",(Užs5!H117/1000)*Užs5!L117,0)+(IF(Užs5!J117="NE-PL-PVC-04mm",(Užs5!H117/1000)*Užs5!L117,0)))))</f>
        <v>0</v>
      </c>
      <c r="AM78" s="94">
        <f>SUM(IF(Užs5!F117="NE-PL-PVC-06mm",(Užs5!E117/1000)*Užs5!L117,0)+(IF(Užs5!G117="NE-PL-PVC-06mm",(Užs5!E117/1000)*Užs5!L117,0)+(IF(Užs5!I117="NE-PL-PVC-06mm",(Užs5!H117/1000)*Užs5!L117,0)+(IF(Užs5!J117="NE-PL-PVC-06mm",(Užs5!H117/1000)*Užs5!L117,0)))))</f>
        <v>0</v>
      </c>
      <c r="AN78" s="94">
        <f>SUM(IF(Užs5!F117="NE-PL-PVC-08mm",(Užs5!E117/1000)*Užs5!L117,0)+(IF(Užs5!G117="NE-PL-PVC-08mm",(Užs5!E117/1000)*Užs5!L117,0)+(IF(Užs5!I117="NE-PL-PVC-08mm",(Užs5!H117/1000)*Užs5!L117,0)+(IF(Užs5!J117="NE-PL-PVC-08mm",(Užs5!H117/1000)*Užs5!L117,0)))))</f>
        <v>0</v>
      </c>
      <c r="AO78" s="94">
        <f>SUM(IF(Užs5!F117="NE-PL-PVC-1mm",(Užs5!E117/1000)*Užs5!L117,0)+(IF(Užs5!G117="NE-PL-PVC-1mm",(Užs5!E117/1000)*Užs5!L117,0)+(IF(Užs5!I117="NE-PL-PVC-1mm",(Užs5!H117/1000)*Užs5!L117,0)+(IF(Užs5!J117="NE-PL-PVC-1mm",(Užs5!H117/1000)*Užs5!L117,0)))))</f>
        <v>0</v>
      </c>
      <c r="AP78" s="94">
        <f>SUM(IF(Užs5!F117="NE-PL-PVC-2mm",(Užs5!E117/1000)*Užs5!L117,0)+(IF(Užs5!G117="NE-PL-PVC-2mm",(Užs5!E117/1000)*Užs5!L117,0)+(IF(Užs5!I117="NE-PL-PVC-2mm",(Užs5!H117/1000)*Užs5!L117,0)+(IF(Užs5!J117="NE-PL-PVC-2mm",(Užs5!H117/1000)*Užs5!L117,0)))))</f>
        <v>0</v>
      </c>
      <c r="AQ78" s="94">
        <f>SUM(IF(Užs5!F117="NE-PL-PVC-42/2mm",(Užs5!E117/1000)*Užs5!L117,0)+(IF(Užs5!G117="NE-PL-PVC-42/2mm",(Užs5!E117/1000)*Užs5!L117,0)+(IF(Užs5!I117="NE-PL-PVC-42/2mm",(Užs5!H117/1000)*Užs5!L117,0)+(IF(Užs5!J117="NE-PL-PVC-42/2mm",(Užs5!H117/1000)*Užs5!L117,0)))))</f>
        <v>0</v>
      </c>
      <c r="AR78" s="79"/>
    </row>
    <row r="79" spans="1:44" ht="16.8">
      <c r="A79" s="79"/>
      <c r="B79" s="79"/>
      <c r="C79" s="95"/>
      <c r="D79" s="79"/>
      <c r="E79" s="79"/>
      <c r="F79" s="79"/>
      <c r="G79" s="79"/>
      <c r="H79" s="79"/>
      <c r="I79" s="79"/>
      <c r="J79" s="79"/>
      <c r="K79" s="87">
        <v>78</v>
      </c>
      <c r="L79" s="88">
        <f>Užs5!L118</f>
        <v>0</v>
      </c>
      <c r="M79" s="89">
        <f>(Užs5!E118/1000)*(Užs5!H118/1000)*Užs5!L118</f>
        <v>0</v>
      </c>
      <c r="N79" s="90">
        <f>SUM(IF(Užs5!F118="MEL",(Užs5!E118/1000)*Užs5!L118,0)+(IF(Užs5!G118="MEL",(Užs5!E118/1000)*Užs5!L118,0)+(IF(Užs5!I118="MEL",(Užs5!H118/1000)*Užs5!L118,0)+(IF(Užs5!J118="MEL",(Užs5!H118/1000)*Užs5!L118,0)))))</f>
        <v>0</v>
      </c>
      <c r="O79" s="91">
        <f>SUM(IF(Užs5!F118="MEL-BALTAS",(Užs5!E118/1000)*Užs5!L118,0)+(IF(Užs5!G118="MEL-BALTAS",(Užs5!E118/1000)*Užs5!L118,0)+(IF(Užs5!I118="MEL-BALTAS",(Užs5!H118/1000)*Užs5!L118,0)+(IF(Užs5!J118="MEL-BALTAS",(Užs5!H118/1000)*Užs5!L118,0)))))</f>
        <v>0</v>
      </c>
      <c r="P79" s="91">
        <f>SUM(IF(Užs5!F118="MEL-PILKAS",(Užs5!E118/1000)*Užs5!L118,0)+(IF(Užs5!G118="MEL-PILKAS",(Užs5!E118/1000)*Užs5!L118,0)+(IF(Užs5!I118="MEL-PILKAS",(Užs5!H118/1000)*Užs5!L118,0)+(IF(Užs5!J118="MEL-PILKAS",(Užs5!H118/1000)*Užs5!L118,0)))))</f>
        <v>0</v>
      </c>
      <c r="Q79" s="91">
        <f>SUM(IF(Užs5!F118="MEL-KLIENTO",(Užs5!E118/1000)*Užs5!L118,0)+(IF(Užs5!G118="MEL-KLIENTO",(Užs5!E118/1000)*Užs5!L118,0)+(IF(Užs5!I118="MEL-KLIENTO",(Užs5!H118/1000)*Užs5!L118,0)+(IF(Užs5!J118="MEL-KLIENTO",(Užs5!H118/1000)*Užs5!L118,0)))))</f>
        <v>0</v>
      </c>
      <c r="R79" s="91">
        <f>SUM(IF(Užs5!F118="MEL-NE-PL",(Užs5!E118/1000)*Užs5!L118,0)+(IF(Užs5!G118="MEL-NE-PL",(Užs5!E118/1000)*Užs5!L118,0)+(IF(Užs5!I118="MEL-NE-PL",(Užs5!H118/1000)*Užs5!L118,0)+(IF(Užs5!J118="MEL-NE-PL",(Užs5!H118/1000)*Užs5!L118,0)))))</f>
        <v>0</v>
      </c>
      <c r="S79" s="91">
        <f>SUM(IF(Užs5!F118="MEL-40mm",(Užs5!E118/1000)*Užs5!L118,0)+(IF(Užs5!G118="MEL-40mm",(Užs5!E118/1000)*Užs5!L118,0)+(IF(Užs5!I118="MEL-40mm",(Užs5!H118/1000)*Užs5!L118,0)+(IF(Užs5!J118="MEL-40mm",(Užs5!H118/1000)*Užs5!L118,0)))))</f>
        <v>0</v>
      </c>
      <c r="T79" s="92">
        <f>SUM(IF(Užs5!F118="PVC-04mm",(Užs5!E118/1000)*Užs5!L118,0)+(IF(Užs5!G118="PVC-04mm",(Užs5!E118/1000)*Užs5!L118,0)+(IF(Užs5!I118="PVC-04mm",(Užs5!H118/1000)*Užs5!L118,0)+(IF(Užs5!J118="PVC-04mm",(Užs5!H118/1000)*Užs5!L118,0)))))</f>
        <v>0</v>
      </c>
      <c r="U79" s="92">
        <f>SUM(IF(Užs5!F118="PVC-06mm",(Užs5!E118/1000)*Užs5!L118,0)+(IF(Užs5!G118="PVC-06mm",(Užs5!E118/1000)*Užs5!L118,0)+(IF(Užs5!I118="PVC-06mm",(Užs5!H118/1000)*Užs5!L118,0)+(IF(Užs5!J118="PVC-06mm",(Užs5!H118/1000)*Užs5!L118,0)))))</f>
        <v>0</v>
      </c>
      <c r="V79" s="92">
        <f>SUM(IF(Užs5!F118="PVC-08mm",(Užs5!E118/1000)*Užs5!L118,0)+(IF(Užs5!G118="PVC-08mm",(Užs5!E118/1000)*Užs5!L118,0)+(IF(Užs5!I118="PVC-08mm",(Užs5!H118/1000)*Užs5!L118,0)+(IF(Užs5!J118="PVC-08mm",(Užs5!H118/1000)*Užs5!L118,0)))))</f>
        <v>0</v>
      </c>
      <c r="W79" s="92">
        <f>SUM(IF(Užs5!F118="PVC-1mm",(Užs5!E118/1000)*Užs5!L118,0)+(IF(Užs5!G118="PVC-1mm",(Užs5!E118/1000)*Užs5!L118,0)+(IF(Užs5!I118="PVC-1mm",(Užs5!H118/1000)*Užs5!L118,0)+(IF(Užs5!J118="PVC-1mm",(Užs5!H118/1000)*Užs5!L118,0)))))</f>
        <v>0</v>
      </c>
      <c r="X79" s="92">
        <f>SUM(IF(Užs5!F118="PVC-2mm",(Užs5!E118/1000)*Užs5!L118,0)+(IF(Užs5!G118="PVC-2mm",(Užs5!E118/1000)*Užs5!L118,0)+(IF(Užs5!I118="PVC-2mm",(Užs5!H118/1000)*Užs5!L118,0)+(IF(Užs5!J118="PVC-2mm",(Užs5!H118/1000)*Užs5!L118,0)))))</f>
        <v>0</v>
      </c>
      <c r="Y79" s="92">
        <f>SUM(IF(Užs5!F118="PVC-42/2mm",(Užs5!E118/1000)*Užs5!L118,0)+(IF(Užs5!G118="PVC-42/2mm",(Užs5!E118/1000)*Užs5!L118,0)+(IF(Užs5!I118="PVC-42/2mm",(Užs5!H118/1000)*Užs5!L118,0)+(IF(Užs5!J118="PVC-42/2mm",(Užs5!H118/1000)*Užs5!L118,0)))))</f>
        <v>0</v>
      </c>
      <c r="Z79" s="313">
        <f>SUM(IF(Užs5!F118="BESIULIS-08mm",(Užs5!E118/1000)*Užs5!L118,0)+(IF(Užs5!G118="BESIULIS-08mm",(Užs5!E118/1000)*Užs5!L118,0)+(IF(Užs5!I118="BESIULIS-08mm",(Užs5!H118/1000)*Užs5!L118,0)+(IF(Užs5!J118="BESIULIS-08mm",(Užs5!H118/1000)*Užs5!L118,0)))))</f>
        <v>0</v>
      </c>
      <c r="AA79" s="313">
        <f>SUM(IF(Užs5!F118="BESIULIS-1mm",(Užs5!E118/1000)*Užs5!L118,0)+(IF(Užs5!G118="BESIULIS-1mm",(Užs5!E118/1000)*Užs5!L118,0)+(IF(Užs5!I118="BESIULIS-1mm",(Užs5!H118/1000)*Užs5!L118,0)+(IF(Užs5!J118="BESIULIS-1mm",(Užs5!H118/1000)*Užs5!L118,0)))))</f>
        <v>0</v>
      </c>
      <c r="AB79" s="313">
        <f>SUM(IF(Užs5!F118="BESIULIS-2mm",(Užs5!E118/1000)*Užs5!L118,0)+(IF(Užs5!G118="BESIULIS-2mm",(Užs5!E118/1000)*Užs5!L118,0)+(IF(Užs5!I118="BESIULIS-2mm",(Užs5!H118/1000)*Užs5!L118,0)+(IF(Užs5!J118="BESIULIS-2mm",(Užs5!H118/1000)*Užs5!L118,0)))))</f>
        <v>0</v>
      </c>
      <c r="AC79" s="93">
        <f>SUM(IF(Užs5!F118="KLIEN-PVC-04mm",(Užs5!E118/1000)*Užs5!L118,0)+(IF(Užs5!G118="KLIEN-PVC-04mm",(Užs5!E118/1000)*Užs5!L118,0)+(IF(Užs5!I118="KLIEN-PVC-04mm",(Užs5!H118/1000)*Užs5!L118,0)+(IF(Užs5!J118="KLIEN-PVC-04mm",(Užs5!H118/1000)*Užs5!L118,0)))))</f>
        <v>0</v>
      </c>
      <c r="AD79" s="93">
        <f>SUM(IF(Užs5!F118="KLIEN-PVC-06mm",(Užs5!E118/1000)*Užs5!L118,0)+(IF(Užs5!G118="KLIEN-PVC-06mm",(Užs5!E118/1000)*Užs5!L118,0)+(IF(Užs5!I118="KLIEN-PVC-06mm",(Užs5!H118/1000)*Užs5!L118,0)+(IF(Užs5!J118="KLIEN-PVC-06mm",(Užs5!H118/1000)*Užs5!L118,0)))))</f>
        <v>0</v>
      </c>
      <c r="AE79" s="93">
        <f>SUM(IF(Užs5!F118="KLIEN-PVC-08mm",(Užs5!E118/1000)*Užs5!L118,0)+(IF(Užs5!G118="KLIEN-PVC-08mm",(Užs5!E118/1000)*Užs5!L118,0)+(IF(Užs5!I118="KLIEN-PVC-08mm",(Užs5!H118/1000)*Užs5!L118,0)+(IF(Užs5!J118="KLIEN-PVC-08mm",(Užs5!H118/1000)*Užs5!L118,0)))))</f>
        <v>0</v>
      </c>
      <c r="AF79" s="93">
        <f>SUM(IF(Užs5!F118="KLIEN-PVC-1mm",(Užs5!E118/1000)*Užs5!L118,0)+(IF(Užs5!G118="KLIEN-PVC-1mm",(Užs5!E118/1000)*Užs5!L118,0)+(IF(Užs5!I118="KLIEN-PVC-1mm",(Užs5!H118/1000)*Užs5!L118,0)+(IF(Užs5!J118="KLIEN-PVC-1mm",(Užs5!H118/1000)*Užs5!L118,0)))))</f>
        <v>0</v>
      </c>
      <c r="AG79" s="93">
        <f>SUM(IF(Užs5!F118="KLIEN-PVC-2mm",(Užs5!E118/1000)*Užs5!L118,0)+(IF(Užs5!G118="KLIEN-PVC-2mm",(Užs5!E118/1000)*Užs5!L118,0)+(IF(Užs5!I118="KLIEN-PVC-2mm",(Užs5!H118/1000)*Užs5!L118,0)+(IF(Užs5!J118="KLIEN-PVC-2mm",(Užs5!H118/1000)*Užs5!L118,0)))))</f>
        <v>0</v>
      </c>
      <c r="AH79" s="93">
        <f>SUM(IF(Užs5!F118="KLIEN-PVC-42/2mm",(Užs5!E118/1000)*Užs5!L118,0)+(IF(Užs5!G118="KLIEN-PVC-42/2mm",(Užs5!E118/1000)*Užs5!L118,0)+(IF(Užs5!I118="KLIEN-PVC-42/2mm",(Užs5!H118/1000)*Užs5!L118,0)+(IF(Užs5!J118="KLIEN-PVC-42/2mm",(Užs5!H118/1000)*Užs5!L118,0)))))</f>
        <v>0</v>
      </c>
      <c r="AI79" s="315">
        <f>SUM(IF(Užs5!F118="KLIEN-BESIUL-08mm",(Užs5!E118/1000)*Užs5!L118,0)+(IF(Užs5!G118="KLIEN-BESIUL-08mm",(Užs5!E118/1000)*Užs5!L118,0)+(IF(Užs5!I118="KLIEN-BESIUL-08mm",(Užs5!H118/1000)*Užs5!L118,0)+(IF(Užs5!J118="KLIEN-BESIUL-08mm",(Užs5!H118/1000)*Užs5!L118,0)))))</f>
        <v>0</v>
      </c>
      <c r="AJ79" s="315">
        <f>SUM(IF(Užs5!F118="KLIEN-BESIUL-1mm",(Užs5!E118/1000)*Užs5!L118,0)+(IF(Užs5!G118="KLIEN-BESIUL-1mm",(Užs5!E118/1000)*Užs5!L118,0)+(IF(Užs5!I118="KLIEN-BESIUL-1mm",(Užs5!H118/1000)*Užs5!L118,0)+(IF(Užs5!J118="KLIEN-BESIUL-1mm",(Užs5!H118/1000)*Užs5!L118,0)))))</f>
        <v>0</v>
      </c>
      <c r="AK79" s="315">
        <f>SUM(IF(Užs5!F118="KLIEN-BESIUL-2mm",(Užs5!E118/1000)*Užs5!L118,0)+(IF(Užs5!G118="KLIEN-BESIUL-2mm",(Užs5!E118/1000)*Užs5!L118,0)+(IF(Užs5!I118="KLIEN-BESIUL-2mm",(Užs5!H118/1000)*Užs5!L118,0)+(IF(Užs5!J118="KLIEN-BESIUL-2mm",(Užs5!H118/1000)*Užs5!L118,0)))))</f>
        <v>0</v>
      </c>
      <c r="AL79" s="94">
        <f>SUM(IF(Užs5!F118="NE-PL-PVC-04mm",(Užs5!E118/1000)*Užs5!L118,0)+(IF(Užs5!G118="NE-PL-PVC-04mm",(Užs5!E118/1000)*Užs5!L118,0)+(IF(Užs5!I118="NE-PL-PVC-04mm",(Užs5!H118/1000)*Užs5!L118,0)+(IF(Užs5!J118="NE-PL-PVC-04mm",(Užs5!H118/1000)*Užs5!L118,0)))))</f>
        <v>0</v>
      </c>
      <c r="AM79" s="94">
        <f>SUM(IF(Užs5!F118="NE-PL-PVC-06mm",(Užs5!E118/1000)*Užs5!L118,0)+(IF(Užs5!G118="NE-PL-PVC-06mm",(Užs5!E118/1000)*Užs5!L118,0)+(IF(Užs5!I118="NE-PL-PVC-06mm",(Užs5!H118/1000)*Užs5!L118,0)+(IF(Užs5!J118="NE-PL-PVC-06mm",(Užs5!H118/1000)*Užs5!L118,0)))))</f>
        <v>0</v>
      </c>
      <c r="AN79" s="94">
        <f>SUM(IF(Užs5!F118="NE-PL-PVC-08mm",(Užs5!E118/1000)*Užs5!L118,0)+(IF(Užs5!G118="NE-PL-PVC-08mm",(Užs5!E118/1000)*Užs5!L118,0)+(IF(Užs5!I118="NE-PL-PVC-08mm",(Užs5!H118/1000)*Užs5!L118,0)+(IF(Užs5!J118="NE-PL-PVC-08mm",(Užs5!H118/1000)*Užs5!L118,0)))))</f>
        <v>0</v>
      </c>
      <c r="AO79" s="94">
        <f>SUM(IF(Užs5!F118="NE-PL-PVC-1mm",(Užs5!E118/1000)*Užs5!L118,0)+(IF(Užs5!G118="NE-PL-PVC-1mm",(Užs5!E118/1000)*Užs5!L118,0)+(IF(Užs5!I118="NE-PL-PVC-1mm",(Užs5!H118/1000)*Užs5!L118,0)+(IF(Užs5!J118="NE-PL-PVC-1mm",(Užs5!H118/1000)*Užs5!L118,0)))))</f>
        <v>0</v>
      </c>
      <c r="AP79" s="94">
        <f>SUM(IF(Užs5!F118="NE-PL-PVC-2mm",(Užs5!E118/1000)*Užs5!L118,0)+(IF(Užs5!G118="NE-PL-PVC-2mm",(Užs5!E118/1000)*Užs5!L118,0)+(IF(Užs5!I118="NE-PL-PVC-2mm",(Užs5!H118/1000)*Užs5!L118,0)+(IF(Užs5!J118="NE-PL-PVC-2mm",(Užs5!H118/1000)*Užs5!L118,0)))))</f>
        <v>0</v>
      </c>
      <c r="AQ79" s="94">
        <f>SUM(IF(Užs5!F118="NE-PL-PVC-42/2mm",(Užs5!E118/1000)*Užs5!L118,0)+(IF(Užs5!G118="NE-PL-PVC-42/2mm",(Užs5!E118/1000)*Užs5!L118,0)+(IF(Užs5!I118="NE-PL-PVC-42/2mm",(Užs5!H118/1000)*Užs5!L118,0)+(IF(Užs5!J118="NE-PL-PVC-42/2mm",(Užs5!H118/1000)*Užs5!L118,0)))))</f>
        <v>0</v>
      </c>
      <c r="AR79" s="79"/>
    </row>
    <row r="80" spans="1:44" ht="16.8">
      <c r="A80" s="79"/>
      <c r="B80" s="79"/>
      <c r="C80" s="95"/>
      <c r="D80" s="79"/>
      <c r="E80" s="79"/>
      <c r="F80" s="79"/>
      <c r="G80" s="79"/>
      <c r="H80" s="79"/>
      <c r="I80" s="79"/>
      <c r="J80" s="79"/>
      <c r="K80" s="87">
        <v>79</v>
      </c>
      <c r="L80" s="88">
        <f>Užs5!L119</f>
        <v>0</v>
      </c>
      <c r="M80" s="89">
        <f>(Užs5!E119/1000)*(Užs5!H119/1000)*Užs5!L119</f>
        <v>0</v>
      </c>
      <c r="N80" s="90">
        <f>SUM(IF(Užs5!F119="MEL",(Užs5!E119/1000)*Užs5!L119,0)+(IF(Užs5!G119="MEL",(Užs5!E119/1000)*Užs5!L119,0)+(IF(Užs5!I119="MEL",(Užs5!H119/1000)*Užs5!L119,0)+(IF(Užs5!J119="MEL",(Užs5!H119/1000)*Užs5!L119,0)))))</f>
        <v>0</v>
      </c>
      <c r="O80" s="91">
        <f>SUM(IF(Užs5!F119="MEL-BALTAS",(Užs5!E119/1000)*Užs5!L119,0)+(IF(Užs5!G119="MEL-BALTAS",(Užs5!E119/1000)*Užs5!L119,0)+(IF(Užs5!I119="MEL-BALTAS",(Užs5!H119/1000)*Užs5!L119,0)+(IF(Užs5!J119="MEL-BALTAS",(Užs5!H119/1000)*Užs5!L119,0)))))</f>
        <v>0</v>
      </c>
      <c r="P80" s="91">
        <f>SUM(IF(Užs5!F119="MEL-PILKAS",(Užs5!E119/1000)*Užs5!L119,0)+(IF(Užs5!G119="MEL-PILKAS",(Užs5!E119/1000)*Užs5!L119,0)+(IF(Užs5!I119="MEL-PILKAS",(Užs5!H119/1000)*Užs5!L119,0)+(IF(Užs5!J119="MEL-PILKAS",(Užs5!H119/1000)*Užs5!L119,0)))))</f>
        <v>0</v>
      </c>
      <c r="Q80" s="91">
        <f>SUM(IF(Užs5!F119="MEL-KLIENTO",(Užs5!E119/1000)*Užs5!L119,0)+(IF(Užs5!G119="MEL-KLIENTO",(Užs5!E119/1000)*Užs5!L119,0)+(IF(Užs5!I119="MEL-KLIENTO",(Užs5!H119/1000)*Užs5!L119,0)+(IF(Užs5!J119="MEL-KLIENTO",(Užs5!H119/1000)*Užs5!L119,0)))))</f>
        <v>0</v>
      </c>
      <c r="R80" s="91">
        <f>SUM(IF(Užs5!F119="MEL-NE-PL",(Užs5!E119/1000)*Užs5!L119,0)+(IF(Užs5!G119="MEL-NE-PL",(Užs5!E119/1000)*Užs5!L119,0)+(IF(Užs5!I119="MEL-NE-PL",(Užs5!H119/1000)*Užs5!L119,0)+(IF(Užs5!J119="MEL-NE-PL",(Užs5!H119/1000)*Užs5!L119,0)))))</f>
        <v>0</v>
      </c>
      <c r="S80" s="91">
        <f>SUM(IF(Užs5!F119="MEL-40mm",(Užs5!E119/1000)*Užs5!L119,0)+(IF(Užs5!G119="MEL-40mm",(Užs5!E119/1000)*Užs5!L119,0)+(IF(Užs5!I119="MEL-40mm",(Užs5!H119/1000)*Užs5!L119,0)+(IF(Užs5!J119="MEL-40mm",(Užs5!H119/1000)*Užs5!L119,0)))))</f>
        <v>0</v>
      </c>
      <c r="T80" s="92">
        <f>SUM(IF(Užs5!F119="PVC-04mm",(Užs5!E119/1000)*Užs5!L119,0)+(IF(Užs5!G119="PVC-04mm",(Užs5!E119/1000)*Užs5!L119,0)+(IF(Užs5!I119="PVC-04mm",(Užs5!H119/1000)*Užs5!L119,0)+(IF(Užs5!J119="PVC-04mm",(Užs5!H119/1000)*Užs5!L119,0)))))</f>
        <v>0</v>
      </c>
      <c r="U80" s="92">
        <f>SUM(IF(Užs5!F119="PVC-06mm",(Užs5!E119/1000)*Užs5!L119,0)+(IF(Užs5!G119="PVC-06mm",(Užs5!E119/1000)*Užs5!L119,0)+(IF(Užs5!I119="PVC-06mm",(Užs5!H119/1000)*Užs5!L119,0)+(IF(Užs5!J119="PVC-06mm",(Užs5!H119/1000)*Užs5!L119,0)))))</f>
        <v>0</v>
      </c>
      <c r="V80" s="92">
        <f>SUM(IF(Užs5!F119="PVC-08mm",(Užs5!E119/1000)*Užs5!L119,0)+(IF(Užs5!G119="PVC-08mm",(Užs5!E119/1000)*Užs5!L119,0)+(IF(Užs5!I119="PVC-08mm",(Užs5!H119/1000)*Užs5!L119,0)+(IF(Užs5!J119="PVC-08mm",(Užs5!H119/1000)*Užs5!L119,0)))))</f>
        <v>0</v>
      </c>
      <c r="W80" s="92">
        <f>SUM(IF(Užs5!F119="PVC-1mm",(Užs5!E119/1000)*Užs5!L119,0)+(IF(Užs5!G119="PVC-1mm",(Užs5!E119/1000)*Užs5!L119,0)+(IF(Užs5!I119="PVC-1mm",(Užs5!H119/1000)*Užs5!L119,0)+(IF(Užs5!J119="PVC-1mm",(Užs5!H119/1000)*Užs5!L119,0)))))</f>
        <v>0</v>
      </c>
      <c r="X80" s="92">
        <f>SUM(IF(Užs5!F119="PVC-2mm",(Užs5!E119/1000)*Užs5!L119,0)+(IF(Užs5!G119="PVC-2mm",(Užs5!E119/1000)*Užs5!L119,0)+(IF(Užs5!I119="PVC-2mm",(Užs5!H119/1000)*Užs5!L119,0)+(IF(Užs5!J119="PVC-2mm",(Užs5!H119/1000)*Užs5!L119,0)))))</f>
        <v>0</v>
      </c>
      <c r="Y80" s="92">
        <f>SUM(IF(Užs5!F119="PVC-42/2mm",(Užs5!E119/1000)*Užs5!L119,0)+(IF(Užs5!G119="PVC-42/2mm",(Užs5!E119/1000)*Užs5!L119,0)+(IF(Užs5!I119="PVC-42/2mm",(Užs5!H119/1000)*Užs5!L119,0)+(IF(Užs5!J119="PVC-42/2mm",(Užs5!H119/1000)*Užs5!L119,0)))))</f>
        <v>0</v>
      </c>
      <c r="Z80" s="313">
        <f>SUM(IF(Užs5!F119="BESIULIS-08mm",(Užs5!E119/1000)*Užs5!L119,0)+(IF(Užs5!G119="BESIULIS-08mm",(Užs5!E119/1000)*Užs5!L119,0)+(IF(Užs5!I119="BESIULIS-08mm",(Užs5!H119/1000)*Užs5!L119,0)+(IF(Užs5!J119="BESIULIS-08mm",(Užs5!H119/1000)*Užs5!L119,0)))))</f>
        <v>0</v>
      </c>
      <c r="AA80" s="313">
        <f>SUM(IF(Užs5!F119="BESIULIS-1mm",(Užs5!E119/1000)*Užs5!L119,0)+(IF(Užs5!G119="BESIULIS-1mm",(Užs5!E119/1000)*Užs5!L119,0)+(IF(Užs5!I119="BESIULIS-1mm",(Užs5!H119/1000)*Užs5!L119,0)+(IF(Užs5!J119="BESIULIS-1mm",(Užs5!H119/1000)*Užs5!L119,0)))))</f>
        <v>0</v>
      </c>
      <c r="AB80" s="313">
        <f>SUM(IF(Užs5!F119="BESIULIS-2mm",(Užs5!E119/1000)*Užs5!L119,0)+(IF(Užs5!G119="BESIULIS-2mm",(Užs5!E119/1000)*Užs5!L119,0)+(IF(Užs5!I119="BESIULIS-2mm",(Užs5!H119/1000)*Užs5!L119,0)+(IF(Užs5!J119="BESIULIS-2mm",(Užs5!H119/1000)*Užs5!L119,0)))))</f>
        <v>0</v>
      </c>
      <c r="AC80" s="93">
        <f>SUM(IF(Užs5!F119="KLIEN-PVC-04mm",(Užs5!E119/1000)*Užs5!L119,0)+(IF(Užs5!G119="KLIEN-PVC-04mm",(Užs5!E119/1000)*Užs5!L119,0)+(IF(Užs5!I119="KLIEN-PVC-04mm",(Užs5!H119/1000)*Užs5!L119,0)+(IF(Užs5!J119="KLIEN-PVC-04mm",(Užs5!H119/1000)*Užs5!L119,0)))))</f>
        <v>0</v>
      </c>
      <c r="AD80" s="93">
        <f>SUM(IF(Užs5!F119="KLIEN-PVC-06mm",(Užs5!E119/1000)*Užs5!L119,0)+(IF(Užs5!G119="KLIEN-PVC-06mm",(Užs5!E119/1000)*Užs5!L119,0)+(IF(Užs5!I119="KLIEN-PVC-06mm",(Užs5!H119/1000)*Užs5!L119,0)+(IF(Užs5!J119="KLIEN-PVC-06mm",(Užs5!H119/1000)*Užs5!L119,0)))))</f>
        <v>0</v>
      </c>
      <c r="AE80" s="93">
        <f>SUM(IF(Užs5!F119="KLIEN-PVC-08mm",(Užs5!E119/1000)*Užs5!L119,0)+(IF(Užs5!G119="KLIEN-PVC-08mm",(Užs5!E119/1000)*Užs5!L119,0)+(IF(Užs5!I119="KLIEN-PVC-08mm",(Užs5!H119/1000)*Užs5!L119,0)+(IF(Užs5!J119="KLIEN-PVC-08mm",(Užs5!H119/1000)*Užs5!L119,0)))))</f>
        <v>0</v>
      </c>
      <c r="AF80" s="93">
        <f>SUM(IF(Užs5!F119="KLIEN-PVC-1mm",(Užs5!E119/1000)*Užs5!L119,0)+(IF(Užs5!G119="KLIEN-PVC-1mm",(Užs5!E119/1000)*Užs5!L119,0)+(IF(Užs5!I119="KLIEN-PVC-1mm",(Užs5!H119/1000)*Užs5!L119,0)+(IF(Užs5!J119="KLIEN-PVC-1mm",(Užs5!H119/1000)*Užs5!L119,0)))))</f>
        <v>0</v>
      </c>
      <c r="AG80" s="93">
        <f>SUM(IF(Užs5!F119="KLIEN-PVC-2mm",(Užs5!E119/1000)*Užs5!L119,0)+(IF(Užs5!G119="KLIEN-PVC-2mm",(Užs5!E119/1000)*Užs5!L119,0)+(IF(Užs5!I119="KLIEN-PVC-2mm",(Užs5!H119/1000)*Užs5!L119,0)+(IF(Užs5!J119="KLIEN-PVC-2mm",(Užs5!H119/1000)*Užs5!L119,0)))))</f>
        <v>0</v>
      </c>
      <c r="AH80" s="93">
        <f>SUM(IF(Užs5!F119="KLIEN-PVC-42/2mm",(Užs5!E119/1000)*Užs5!L119,0)+(IF(Užs5!G119="KLIEN-PVC-42/2mm",(Užs5!E119/1000)*Užs5!L119,0)+(IF(Užs5!I119="KLIEN-PVC-42/2mm",(Užs5!H119/1000)*Užs5!L119,0)+(IF(Užs5!J119="KLIEN-PVC-42/2mm",(Užs5!H119/1000)*Užs5!L119,0)))))</f>
        <v>0</v>
      </c>
      <c r="AI80" s="315">
        <f>SUM(IF(Užs5!F119="KLIEN-BESIUL-08mm",(Užs5!E119/1000)*Užs5!L119,0)+(IF(Užs5!G119="KLIEN-BESIUL-08mm",(Užs5!E119/1000)*Užs5!L119,0)+(IF(Užs5!I119="KLIEN-BESIUL-08mm",(Užs5!H119/1000)*Užs5!L119,0)+(IF(Užs5!J119="KLIEN-BESIUL-08mm",(Užs5!H119/1000)*Užs5!L119,0)))))</f>
        <v>0</v>
      </c>
      <c r="AJ80" s="315">
        <f>SUM(IF(Užs5!F119="KLIEN-BESIUL-1mm",(Užs5!E119/1000)*Užs5!L119,0)+(IF(Užs5!G119="KLIEN-BESIUL-1mm",(Užs5!E119/1000)*Užs5!L119,0)+(IF(Užs5!I119="KLIEN-BESIUL-1mm",(Užs5!H119/1000)*Užs5!L119,0)+(IF(Užs5!J119="KLIEN-BESIUL-1mm",(Užs5!H119/1000)*Užs5!L119,0)))))</f>
        <v>0</v>
      </c>
      <c r="AK80" s="315">
        <f>SUM(IF(Užs5!F119="KLIEN-BESIUL-2mm",(Užs5!E119/1000)*Užs5!L119,0)+(IF(Užs5!G119="KLIEN-BESIUL-2mm",(Užs5!E119/1000)*Užs5!L119,0)+(IF(Užs5!I119="KLIEN-BESIUL-2mm",(Užs5!H119/1000)*Užs5!L119,0)+(IF(Užs5!J119="KLIEN-BESIUL-2mm",(Užs5!H119/1000)*Užs5!L119,0)))))</f>
        <v>0</v>
      </c>
      <c r="AL80" s="94">
        <f>SUM(IF(Užs5!F119="NE-PL-PVC-04mm",(Užs5!E119/1000)*Užs5!L119,0)+(IF(Užs5!G119="NE-PL-PVC-04mm",(Užs5!E119/1000)*Užs5!L119,0)+(IF(Užs5!I119="NE-PL-PVC-04mm",(Užs5!H119/1000)*Užs5!L119,0)+(IF(Užs5!J119="NE-PL-PVC-04mm",(Užs5!H119/1000)*Užs5!L119,0)))))</f>
        <v>0</v>
      </c>
      <c r="AM80" s="94">
        <f>SUM(IF(Užs5!F119="NE-PL-PVC-06mm",(Užs5!E119/1000)*Užs5!L119,0)+(IF(Užs5!G119="NE-PL-PVC-06mm",(Užs5!E119/1000)*Užs5!L119,0)+(IF(Užs5!I119="NE-PL-PVC-06mm",(Užs5!H119/1000)*Užs5!L119,0)+(IF(Užs5!J119="NE-PL-PVC-06mm",(Užs5!H119/1000)*Užs5!L119,0)))))</f>
        <v>0</v>
      </c>
      <c r="AN80" s="94">
        <f>SUM(IF(Užs5!F119="NE-PL-PVC-08mm",(Užs5!E119/1000)*Užs5!L119,0)+(IF(Užs5!G119="NE-PL-PVC-08mm",(Užs5!E119/1000)*Užs5!L119,0)+(IF(Užs5!I119="NE-PL-PVC-08mm",(Užs5!H119/1000)*Užs5!L119,0)+(IF(Užs5!J119="NE-PL-PVC-08mm",(Užs5!H119/1000)*Užs5!L119,0)))))</f>
        <v>0</v>
      </c>
      <c r="AO80" s="94">
        <f>SUM(IF(Užs5!F119="NE-PL-PVC-1mm",(Užs5!E119/1000)*Užs5!L119,0)+(IF(Užs5!G119="NE-PL-PVC-1mm",(Užs5!E119/1000)*Užs5!L119,0)+(IF(Užs5!I119="NE-PL-PVC-1mm",(Užs5!H119/1000)*Užs5!L119,0)+(IF(Užs5!J119="NE-PL-PVC-1mm",(Užs5!H119/1000)*Užs5!L119,0)))))</f>
        <v>0</v>
      </c>
      <c r="AP80" s="94">
        <f>SUM(IF(Užs5!F119="NE-PL-PVC-2mm",(Užs5!E119/1000)*Užs5!L119,0)+(IF(Užs5!G119="NE-PL-PVC-2mm",(Užs5!E119/1000)*Užs5!L119,0)+(IF(Užs5!I119="NE-PL-PVC-2mm",(Užs5!H119/1000)*Užs5!L119,0)+(IF(Užs5!J119="NE-PL-PVC-2mm",(Užs5!H119/1000)*Užs5!L119,0)))))</f>
        <v>0</v>
      </c>
      <c r="AQ80" s="94">
        <f>SUM(IF(Užs5!F119="NE-PL-PVC-42/2mm",(Užs5!E119/1000)*Užs5!L119,0)+(IF(Užs5!G119="NE-PL-PVC-42/2mm",(Užs5!E119/1000)*Užs5!L119,0)+(IF(Užs5!I119="NE-PL-PVC-42/2mm",(Užs5!H119/1000)*Užs5!L119,0)+(IF(Užs5!J119="NE-PL-PVC-42/2mm",(Užs5!H119/1000)*Užs5!L119,0)))))</f>
        <v>0</v>
      </c>
      <c r="AR80" s="79"/>
    </row>
    <row r="81" spans="1:44" ht="16.8">
      <c r="A81" s="79"/>
      <c r="B81" s="79"/>
      <c r="C81" s="95"/>
      <c r="D81" s="79"/>
      <c r="E81" s="79"/>
      <c r="F81" s="79"/>
      <c r="G81" s="79"/>
      <c r="H81" s="79"/>
      <c r="I81" s="79"/>
      <c r="J81" s="79"/>
      <c r="K81" s="87">
        <v>80</v>
      </c>
      <c r="L81" s="88">
        <f>Užs5!L120</f>
        <v>0</v>
      </c>
      <c r="M81" s="89">
        <f>(Užs5!E120/1000)*(Užs5!H120/1000)*Užs5!L120</f>
        <v>0</v>
      </c>
      <c r="N81" s="90">
        <f>SUM(IF(Užs5!F120="MEL",(Užs5!E120/1000)*Užs5!L120,0)+(IF(Užs5!G120="MEL",(Užs5!E120/1000)*Užs5!L120,0)+(IF(Užs5!I120="MEL",(Užs5!H120/1000)*Užs5!L120,0)+(IF(Užs5!J120="MEL",(Užs5!H120/1000)*Užs5!L120,0)))))</f>
        <v>0</v>
      </c>
      <c r="O81" s="91">
        <f>SUM(IF(Užs5!F120="MEL-BALTAS",(Užs5!E120/1000)*Užs5!L120,0)+(IF(Užs5!G120="MEL-BALTAS",(Užs5!E120/1000)*Užs5!L120,0)+(IF(Užs5!I120="MEL-BALTAS",(Užs5!H120/1000)*Užs5!L120,0)+(IF(Užs5!J120="MEL-BALTAS",(Užs5!H120/1000)*Užs5!L120,0)))))</f>
        <v>0</v>
      </c>
      <c r="P81" s="91">
        <f>SUM(IF(Užs5!F120="MEL-PILKAS",(Užs5!E120/1000)*Užs5!L120,0)+(IF(Užs5!G120="MEL-PILKAS",(Užs5!E120/1000)*Užs5!L120,0)+(IF(Užs5!I120="MEL-PILKAS",(Užs5!H120/1000)*Užs5!L120,0)+(IF(Užs5!J120="MEL-PILKAS",(Užs5!H120/1000)*Užs5!L120,0)))))</f>
        <v>0</v>
      </c>
      <c r="Q81" s="91">
        <f>SUM(IF(Užs5!F120="MEL-KLIENTO",(Užs5!E120/1000)*Užs5!L120,0)+(IF(Užs5!G120="MEL-KLIENTO",(Užs5!E120/1000)*Užs5!L120,0)+(IF(Užs5!I120="MEL-KLIENTO",(Užs5!H120/1000)*Užs5!L120,0)+(IF(Užs5!J120="MEL-KLIENTO",(Užs5!H120/1000)*Užs5!L120,0)))))</f>
        <v>0</v>
      </c>
      <c r="R81" s="91">
        <f>SUM(IF(Užs5!F120="MEL-NE-PL",(Užs5!E120/1000)*Užs5!L120,0)+(IF(Užs5!G120="MEL-NE-PL",(Užs5!E120/1000)*Užs5!L120,0)+(IF(Užs5!I120="MEL-NE-PL",(Užs5!H120/1000)*Užs5!L120,0)+(IF(Užs5!J120="MEL-NE-PL",(Užs5!H120/1000)*Užs5!L120,0)))))</f>
        <v>0</v>
      </c>
      <c r="S81" s="91">
        <f>SUM(IF(Užs5!F120="MEL-40mm",(Užs5!E120/1000)*Užs5!L120,0)+(IF(Užs5!G120="MEL-40mm",(Užs5!E120/1000)*Užs5!L120,0)+(IF(Užs5!I120="MEL-40mm",(Užs5!H120/1000)*Užs5!L120,0)+(IF(Užs5!J120="MEL-40mm",(Užs5!H120/1000)*Užs5!L120,0)))))</f>
        <v>0</v>
      </c>
      <c r="T81" s="92">
        <f>SUM(IF(Užs5!F120="PVC-04mm",(Užs5!E120/1000)*Užs5!L120,0)+(IF(Užs5!G120="PVC-04mm",(Užs5!E120/1000)*Užs5!L120,0)+(IF(Užs5!I120="PVC-04mm",(Užs5!H120/1000)*Užs5!L120,0)+(IF(Užs5!J120="PVC-04mm",(Užs5!H120/1000)*Užs5!L120,0)))))</f>
        <v>0</v>
      </c>
      <c r="U81" s="92">
        <f>SUM(IF(Užs5!F120="PVC-06mm",(Užs5!E120/1000)*Užs5!L120,0)+(IF(Užs5!G120="PVC-06mm",(Užs5!E120/1000)*Užs5!L120,0)+(IF(Užs5!I120="PVC-06mm",(Užs5!H120/1000)*Užs5!L120,0)+(IF(Užs5!J120="PVC-06mm",(Užs5!H120/1000)*Užs5!L120,0)))))</f>
        <v>0</v>
      </c>
      <c r="V81" s="92">
        <f>SUM(IF(Užs5!F120="PVC-08mm",(Užs5!E120/1000)*Užs5!L120,0)+(IF(Užs5!G120="PVC-08mm",(Užs5!E120/1000)*Užs5!L120,0)+(IF(Užs5!I120="PVC-08mm",(Užs5!H120/1000)*Užs5!L120,0)+(IF(Užs5!J120="PVC-08mm",(Užs5!H120/1000)*Užs5!L120,0)))))</f>
        <v>0</v>
      </c>
      <c r="W81" s="92">
        <f>SUM(IF(Užs5!F120="PVC-1mm",(Užs5!E120/1000)*Užs5!L120,0)+(IF(Užs5!G120="PVC-1mm",(Užs5!E120/1000)*Užs5!L120,0)+(IF(Užs5!I120="PVC-1mm",(Užs5!H120/1000)*Užs5!L120,0)+(IF(Užs5!J120="PVC-1mm",(Užs5!H120/1000)*Užs5!L120,0)))))</f>
        <v>0</v>
      </c>
      <c r="X81" s="92">
        <f>SUM(IF(Užs5!F120="PVC-2mm",(Užs5!E120/1000)*Užs5!L120,0)+(IF(Užs5!G120="PVC-2mm",(Užs5!E120/1000)*Užs5!L120,0)+(IF(Užs5!I120="PVC-2mm",(Užs5!H120/1000)*Užs5!L120,0)+(IF(Užs5!J120="PVC-2mm",(Užs5!H120/1000)*Užs5!L120,0)))))</f>
        <v>0</v>
      </c>
      <c r="Y81" s="92">
        <f>SUM(IF(Užs5!F120="PVC-42/2mm",(Užs5!E120/1000)*Užs5!L120,0)+(IF(Užs5!G120="PVC-42/2mm",(Užs5!E120/1000)*Užs5!L120,0)+(IF(Užs5!I120="PVC-42/2mm",(Užs5!H120/1000)*Užs5!L120,0)+(IF(Užs5!J120="PVC-42/2mm",(Užs5!H120/1000)*Užs5!L120,0)))))</f>
        <v>0</v>
      </c>
      <c r="Z81" s="313">
        <f>SUM(IF(Užs5!F120="BESIULIS-08mm",(Užs5!E120/1000)*Užs5!L120,0)+(IF(Užs5!G120="BESIULIS-08mm",(Užs5!E120/1000)*Užs5!L120,0)+(IF(Užs5!I120="BESIULIS-08mm",(Užs5!H120/1000)*Užs5!L120,0)+(IF(Užs5!J120="BESIULIS-08mm",(Užs5!H120/1000)*Užs5!L120,0)))))</f>
        <v>0</v>
      </c>
      <c r="AA81" s="313">
        <f>SUM(IF(Užs5!F120="BESIULIS-1mm",(Užs5!E120/1000)*Užs5!L120,0)+(IF(Užs5!G120="BESIULIS-1mm",(Užs5!E120/1000)*Užs5!L120,0)+(IF(Užs5!I120="BESIULIS-1mm",(Užs5!H120/1000)*Užs5!L120,0)+(IF(Užs5!J120="BESIULIS-1mm",(Užs5!H120/1000)*Užs5!L120,0)))))</f>
        <v>0</v>
      </c>
      <c r="AB81" s="313">
        <f>SUM(IF(Užs5!F120="BESIULIS-2mm",(Užs5!E120/1000)*Užs5!L120,0)+(IF(Užs5!G120="BESIULIS-2mm",(Užs5!E120/1000)*Užs5!L120,0)+(IF(Užs5!I120="BESIULIS-2mm",(Užs5!H120/1000)*Užs5!L120,0)+(IF(Užs5!J120="BESIULIS-2mm",(Užs5!H120/1000)*Užs5!L120,0)))))</f>
        <v>0</v>
      </c>
      <c r="AC81" s="93">
        <f>SUM(IF(Užs5!F120="KLIEN-PVC-04mm",(Užs5!E120/1000)*Užs5!L120,0)+(IF(Užs5!G120="KLIEN-PVC-04mm",(Užs5!E120/1000)*Užs5!L120,0)+(IF(Užs5!I120="KLIEN-PVC-04mm",(Užs5!H120/1000)*Užs5!L120,0)+(IF(Užs5!J120="KLIEN-PVC-04mm",(Užs5!H120/1000)*Užs5!L120,0)))))</f>
        <v>0</v>
      </c>
      <c r="AD81" s="93">
        <f>SUM(IF(Užs5!F120="KLIEN-PVC-06mm",(Užs5!E120/1000)*Užs5!L120,0)+(IF(Užs5!G120="KLIEN-PVC-06mm",(Užs5!E120/1000)*Užs5!L120,0)+(IF(Užs5!I120="KLIEN-PVC-06mm",(Užs5!H120/1000)*Užs5!L120,0)+(IF(Užs5!J120="KLIEN-PVC-06mm",(Užs5!H120/1000)*Užs5!L120,0)))))</f>
        <v>0</v>
      </c>
      <c r="AE81" s="93">
        <f>SUM(IF(Užs5!F120="KLIEN-PVC-08mm",(Užs5!E120/1000)*Užs5!L120,0)+(IF(Užs5!G120="KLIEN-PVC-08mm",(Užs5!E120/1000)*Užs5!L120,0)+(IF(Užs5!I120="KLIEN-PVC-08mm",(Užs5!H120/1000)*Užs5!L120,0)+(IF(Užs5!J120="KLIEN-PVC-08mm",(Užs5!H120/1000)*Užs5!L120,0)))))</f>
        <v>0</v>
      </c>
      <c r="AF81" s="93">
        <f>SUM(IF(Užs5!F120="KLIEN-PVC-1mm",(Užs5!E120/1000)*Užs5!L120,0)+(IF(Užs5!G120="KLIEN-PVC-1mm",(Užs5!E120/1000)*Užs5!L120,0)+(IF(Užs5!I120="KLIEN-PVC-1mm",(Užs5!H120/1000)*Užs5!L120,0)+(IF(Užs5!J120="KLIEN-PVC-1mm",(Užs5!H120/1000)*Užs5!L120,0)))))</f>
        <v>0</v>
      </c>
      <c r="AG81" s="93">
        <f>SUM(IF(Užs5!F120="KLIEN-PVC-2mm",(Užs5!E120/1000)*Užs5!L120,0)+(IF(Užs5!G120="KLIEN-PVC-2mm",(Užs5!E120/1000)*Užs5!L120,0)+(IF(Užs5!I120="KLIEN-PVC-2mm",(Užs5!H120/1000)*Užs5!L120,0)+(IF(Užs5!J120="KLIEN-PVC-2mm",(Užs5!H120/1000)*Užs5!L120,0)))))</f>
        <v>0</v>
      </c>
      <c r="AH81" s="93">
        <f>SUM(IF(Užs5!F120="KLIEN-PVC-42/2mm",(Užs5!E120/1000)*Užs5!L120,0)+(IF(Užs5!G120="KLIEN-PVC-42/2mm",(Užs5!E120/1000)*Užs5!L120,0)+(IF(Užs5!I120="KLIEN-PVC-42/2mm",(Užs5!H120/1000)*Užs5!L120,0)+(IF(Užs5!J120="KLIEN-PVC-42/2mm",(Užs5!H120/1000)*Užs5!L120,0)))))</f>
        <v>0</v>
      </c>
      <c r="AI81" s="315">
        <f>SUM(IF(Užs5!F120="KLIEN-BESIUL-08mm",(Užs5!E120/1000)*Užs5!L120,0)+(IF(Užs5!G120="KLIEN-BESIUL-08mm",(Užs5!E120/1000)*Užs5!L120,0)+(IF(Užs5!I120="KLIEN-BESIUL-08mm",(Užs5!H120/1000)*Užs5!L120,0)+(IF(Užs5!J120="KLIEN-BESIUL-08mm",(Užs5!H120/1000)*Užs5!L120,0)))))</f>
        <v>0</v>
      </c>
      <c r="AJ81" s="315">
        <f>SUM(IF(Užs5!F120="KLIEN-BESIUL-1mm",(Užs5!E120/1000)*Užs5!L120,0)+(IF(Užs5!G120="KLIEN-BESIUL-1mm",(Užs5!E120/1000)*Užs5!L120,0)+(IF(Užs5!I120="KLIEN-BESIUL-1mm",(Užs5!H120/1000)*Užs5!L120,0)+(IF(Užs5!J120="KLIEN-BESIUL-1mm",(Užs5!H120/1000)*Užs5!L120,0)))))</f>
        <v>0</v>
      </c>
      <c r="AK81" s="315">
        <f>SUM(IF(Užs5!F120="KLIEN-BESIUL-2mm",(Užs5!E120/1000)*Užs5!L120,0)+(IF(Užs5!G120="KLIEN-BESIUL-2mm",(Užs5!E120/1000)*Užs5!L120,0)+(IF(Užs5!I120="KLIEN-BESIUL-2mm",(Užs5!H120/1000)*Užs5!L120,0)+(IF(Užs5!J120="KLIEN-BESIUL-2mm",(Užs5!H120/1000)*Užs5!L120,0)))))</f>
        <v>0</v>
      </c>
      <c r="AL81" s="94">
        <f>SUM(IF(Užs5!F120="NE-PL-PVC-04mm",(Užs5!E120/1000)*Užs5!L120,0)+(IF(Užs5!G120="NE-PL-PVC-04mm",(Užs5!E120/1000)*Užs5!L120,0)+(IF(Užs5!I120="NE-PL-PVC-04mm",(Užs5!H120/1000)*Užs5!L120,0)+(IF(Užs5!J120="NE-PL-PVC-04mm",(Užs5!H120/1000)*Užs5!L120,0)))))</f>
        <v>0</v>
      </c>
      <c r="AM81" s="94">
        <f>SUM(IF(Užs5!F120="NE-PL-PVC-06mm",(Užs5!E120/1000)*Užs5!L120,0)+(IF(Užs5!G120="NE-PL-PVC-06mm",(Užs5!E120/1000)*Užs5!L120,0)+(IF(Užs5!I120="NE-PL-PVC-06mm",(Užs5!H120/1000)*Užs5!L120,0)+(IF(Užs5!J120="NE-PL-PVC-06mm",(Užs5!H120/1000)*Užs5!L120,0)))))</f>
        <v>0</v>
      </c>
      <c r="AN81" s="94">
        <f>SUM(IF(Užs5!F120="NE-PL-PVC-08mm",(Užs5!E120/1000)*Užs5!L120,0)+(IF(Užs5!G120="NE-PL-PVC-08mm",(Užs5!E120/1000)*Užs5!L120,0)+(IF(Užs5!I120="NE-PL-PVC-08mm",(Užs5!H120/1000)*Užs5!L120,0)+(IF(Užs5!J120="NE-PL-PVC-08mm",(Užs5!H120/1000)*Užs5!L120,0)))))</f>
        <v>0</v>
      </c>
      <c r="AO81" s="94">
        <f>SUM(IF(Užs5!F120="NE-PL-PVC-1mm",(Užs5!E120/1000)*Užs5!L120,0)+(IF(Užs5!G120="NE-PL-PVC-1mm",(Užs5!E120/1000)*Užs5!L120,0)+(IF(Užs5!I120="NE-PL-PVC-1mm",(Užs5!H120/1000)*Užs5!L120,0)+(IF(Užs5!J120="NE-PL-PVC-1mm",(Užs5!H120/1000)*Užs5!L120,0)))))</f>
        <v>0</v>
      </c>
      <c r="AP81" s="94">
        <f>SUM(IF(Užs5!F120="NE-PL-PVC-2mm",(Užs5!E120/1000)*Užs5!L120,0)+(IF(Užs5!G120="NE-PL-PVC-2mm",(Užs5!E120/1000)*Užs5!L120,0)+(IF(Užs5!I120="NE-PL-PVC-2mm",(Užs5!H120/1000)*Užs5!L120,0)+(IF(Užs5!J120="NE-PL-PVC-2mm",(Užs5!H120/1000)*Užs5!L120,0)))))</f>
        <v>0</v>
      </c>
      <c r="AQ81" s="94">
        <f>SUM(IF(Užs5!F120="NE-PL-PVC-42/2mm",(Užs5!E120/1000)*Užs5!L120,0)+(IF(Užs5!G120="NE-PL-PVC-42/2mm",(Užs5!E120/1000)*Užs5!L120,0)+(IF(Užs5!I120="NE-PL-PVC-42/2mm",(Užs5!H120/1000)*Užs5!L120,0)+(IF(Užs5!J120="NE-PL-PVC-42/2mm",(Užs5!H120/1000)*Užs5!L120,0)))))</f>
        <v>0</v>
      </c>
      <c r="AR81" s="79"/>
    </row>
    <row r="82" spans="1:44" ht="16.8">
      <c r="A82" s="79"/>
      <c r="B82" s="79"/>
      <c r="C82" s="95"/>
      <c r="D82" s="79"/>
      <c r="E82" s="79"/>
      <c r="F82" s="79"/>
      <c r="G82" s="79"/>
      <c r="H82" s="79"/>
      <c r="I82" s="79"/>
      <c r="J82" s="79"/>
      <c r="K82" s="87">
        <v>81</v>
      </c>
      <c r="L82" s="88">
        <f>Užs5!L121</f>
        <v>0</v>
      </c>
      <c r="M82" s="89">
        <f>(Užs5!E121/1000)*(Užs5!H121/1000)*Užs5!L121</f>
        <v>0</v>
      </c>
      <c r="N82" s="90">
        <f>SUM(IF(Užs5!F121="MEL",(Užs5!E121/1000)*Užs5!L121,0)+(IF(Užs5!G121="MEL",(Užs5!E121/1000)*Užs5!L121,0)+(IF(Užs5!I121="MEL",(Užs5!H121/1000)*Užs5!L121,0)+(IF(Užs5!J121="MEL",(Užs5!H121/1000)*Užs5!L121,0)))))</f>
        <v>0</v>
      </c>
      <c r="O82" s="91">
        <f>SUM(IF(Užs5!F121="MEL-BALTAS",(Užs5!E121/1000)*Užs5!L121,0)+(IF(Užs5!G121="MEL-BALTAS",(Užs5!E121/1000)*Užs5!L121,0)+(IF(Užs5!I121="MEL-BALTAS",(Užs5!H121/1000)*Užs5!L121,0)+(IF(Užs5!J121="MEL-BALTAS",(Užs5!H121/1000)*Užs5!L121,0)))))</f>
        <v>0</v>
      </c>
      <c r="P82" s="91">
        <f>SUM(IF(Užs5!F121="MEL-PILKAS",(Užs5!E121/1000)*Užs5!L121,0)+(IF(Užs5!G121="MEL-PILKAS",(Užs5!E121/1000)*Užs5!L121,0)+(IF(Užs5!I121="MEL-PILKAS",(Užs5!H121/1000)*Užs5!L121,0)+(IF(Užs5!J121="MEL-PILKAS",(Užs5!H121/1000)*Užs5!L121,0)))))</f>
        <v>0</v>
      </c>
      <c r="Q82" s="91">
        <f>SUM(IF(Užs5!F121="MEL-KLIENTO",(Užs5!E121/1000)*Užs5!L121,0)+(IF(Užs5!G121="MEL-KLIENTO",(Užs5!E121/1000)*Užs5!L121,0)+(IF(Užs5!I121="MEL-KLIENTO",(Užs5!H121/1000)*Užs5!L121,0)+(IF(Užs5!J121="MEL-KLIENTO",(Užs5!H121/1000)*Užs5!L121,0)))))</f>
        <v>0</v>
      </c>
      <c r="R82" s="91">
        <f>SUM(IF(Užs5!F121="MEL-NE-PL",(Užs5!E121/1000)*Užs5!L121,0)+(IF(Užs5!G121="MEL-NE-PL",(Užs5!E121/1000)*Užs5!L121,0)+(IF(Užs5!I121="MEL-NE-PL",(Užs5!H121/1000)*Užs5!L121,0)+(IF(Užs5!J121="MEL-NE-PL",(Užs5!H121/1000)*Užs5!L121,0)))))</f>
        <v>0</v>
      </c>
      <c r="S82" s="91">
        <f>SUM(IF(Užs5!F121="MEL-40mm",(Užs5!E121/1000)*Užs5!L121,0)+(IF(Užs5!G121="MEL-40mm",(Užs5!E121/1000)*Užs5!L121,0)+(IF(Užs5!I121="MEL-40mm",(Užs5!H121/1000)*Užs5!L121,0)+(IF(Užs5!J121="MEL-40mm",(Užs5!H121/1000)*Užs5!L121,0)))))</f>
        <v>0</v>
      </c>
      <c r="T82" s="92">
        <f>SUM(IF(Užs5!F121="PVC-04mm",(Užs5!E121/1000)*Užs5!L121,0)+(IF(Užs5!G121="PVC-04mm",(Užs5!E121/1000)*Užs5!L121,0)+(IF(Užs5!I121="PVC-04mm",(Užs5!H121/1000)*Užs5!L121,0)+(IF(Užs5!J121="PVC-04mm",(Užs5!H121/1000)*Užs5!L121,0)))))</f>
        <v>0</v>
      </c>
      <c r="U82" s="92">
        <f>SUM(IF(Užs5!F121="PVC-06mm",(Užs5!E121/1000)*Užs5!L121,0)+(IF(Užs5!G121="PVC-06mm",(Užs5!E121/1000)*Užs5!L121,0)+(IF(Užs5!I121="PVC-06mm",(Užs5!H121/1000)*Užs5!L121,0)+(IF(Užs5!J121="PVC-06mm",(Užs5!H121/1000)*Užs5!L121,0)))))</f>
        <v>0</v>
      </c>
      <c r="V82" s="92">
        <f>SUM(IF(Užs5!F121="PVC-08mm",(Užs5!E121/1000)*Užs5!L121,0)+(IF(Užs5!G121="PVC-08mm",(Užs5!E121/1000)*Užs5!L121,0)+(IF(Užs5!I121="PVC-08mm",(Užs5!H121/1000)*Užs5!L121,0)+(IF(Užs5!J121="PVC-08mm",(Užs5!H121/1000)*Užs5!L121,0)))))</f>
        <v>0</v>
      </c>
      <c r="W82" s="92">
        <f>SUM(IF(Užs5!F121="PVC-1mm",(Užs5!E121/1000)*Užs5!L121,0)+(IF(Užs5!G121="PVC-1mm",(Užs5!E121/1000)*Užs5!L121,0)+(IF(Užs5!I121="PVC-1mm",(Užs5!H121/1000)*Užs5!L121,0)+(IF(Užs5!J121="PVC-1mm",(Užs5!H121/1000)*Užs5!L121,0)))))</f>
        <v>0</v>
      </c>
      <c r="X82" s="92">
        <f>SUM(IF(Užs5!F121="PVC-2mm",(Užs5!E121/1000)*Užs5!L121,0)+(IF(Užs5!G121="PVC-2mm",(Užs5!E121/1000)*Užs5!L121,0)+(IF(Užs5!I121="PVC-2mm",(Užs5!H121/1000)*Užs5!L121,0)+(IF(Užs5!J121="PVC-2mm",(Užs5!H121/1000)*Užs5!L121,0)))))</f>
        <v>0</v>
      </c>
      <c r="Y82" s="92">
        <f>SUM(IF(Užs5!F121="PVC-42/2mm",(Užs5!E121/1000)*Užs5!L121,0)+(IF(Užs5!G121="PVC-42/2mm",(Užs5!E121/1000)*Užs5!L121,0)+(IF(Užs5!I121="PVC-42/2mm",(Užs5!H121/1000)*Užs5!L121,0)+(IF(Užs5!J121="PVC-42/2mm",(Užs5!H121/1000)*Užs5!L121,0)))))</f>
        <v>0</v>
      </c>
      <c r="Z82" s="313">
        <f>SUM(IF(Užs5!F121="BESIULIS-08mm",(Užs5!E121/1000)*Užs5!L121,0)+(IF(Užs5!G121="BESIULIS-08mm",(Užs5!E121/1000)*Užs5!L121,0)+(IF(Užs5!I121="BESIULIS-08mm",(Užs5!H121/1000)*Užs5!L121,0)+(IF(Užs5!J121="BESIULIS-08mm",(Užs5!H121/1000)*Užs5!L121,0)))))</f>
        <v>0</v>
      </c>
      <c r="AA82" s="313">
        <f>SUM(IF(Užs5!F121="BESIULIS-1mm",(Užs5!E121/1000)*Užs5!L121,0)+(IF(Užs5!G121="BESIULIS-1mm",(Užs5!E121/1000)*Užs5!L121,0)+(IF(Užs5!I121="BESIULIS-1mm",(Užs5!H121/1000)*Užs5!L121,0)+(IF(Užs5!J121="BESIULIS-1mm",(Užs5!H121/1000)*Užs5!L121,0)))))</f>
        <v>0</v>
      </c>
      <c r="AB82" s="313">
        <f>SUM(IF(Užs5!F121="BESIULIS-2mm",(Užs5!E121/1000)*Užs5!L121,0)+(IF(Užs5!G121="BESIULIS-2mm",(Užs5!E121/1000)*Užs5!L121,0)+(IF(Užs5!I121="BESIULIS-2mm",(Užs5!H121/1000)*Užs5!L121,0)+(IF(Užs5!J121="BESIULIS-2mm",(Užs5!H121/1000)*Užs5!L121,0)))))</f>
        <v>0</v>
      </c>
      <c r="AC82" s="93">
        <f>SUM(IF(Užs5!F121="KLIEN-PVC-04mm",(Užs5!E121/1000)*Užs5!L121,0)+(IF(Užs5!G121="KLIEN-PVC-04mm",(Užs5!E121/1000)*Užs5!L121,0)+(IF(Užs5!I121="KLIEN-PVC-04mm",(Užs5!H121/1000)*Užs5!L121,0)+(IF(Užs5!J121="KLIEN-PVC-04mm",(Užs5!H121/1000)*Užs5!L121,0)))))</f>
        <v>0</v>
      </c>
      <c r="AD82" s="93">
        <f>SUM(IF(Užs5!F121="KLIEN-PVC-06mm",(Užs5!E121/1000)*Užs5!L121,0)+(IF(Užs5!G121="KLIEN-PVC-06mm",(Užs5!E121/1000)*Užs5!L121,0)+(IF(Užs5!I121="KLIEN-PVC-06mm",(Užs5!H121/1000)*Užs5!L121,0)+(IF(Užs5!J121="KLIEN-PVC-06mm",(Užs5!H121/1000)*Užs5!L121,0)))))</f>
        <v>0</v>
      </c>
      <c r="AE82" s="93">
        <f>SUM(IF(Užs5!F121="KLIEN-PVC-08mm",(Užs5!E121/1000)*Užs5!L121,0)+(IF(Užs5!G121="KLIEN-PVC-08mm",(Užs5!E121/1000)*Užs5!L121,0)+(IF(Užs5!I121="KLIEN-PVC-08mm",(Užs5!H121/1000)*Užs5!L121,0)+(IF(Užs5!J121="KLIEN-PVC-08mm",(Užs5!H121/1000)*Užs5!L121,0)))))</f>
        <v>0</v>
      </c>
      <c r="AF82" s="93">
        <f>SUM(IF(Užs5!F121="KLIEN-PVC-1mm",(Užs5!E121/1000)*Užs5!L121,0)+(IF(Užs5!G121="KLIEN-PVC-1mm",(Užs5!E121/1000)*Užs5!L121,0)+(IF(Užs5!I121="KLIEN-PVC-1mm",(Užs5!H121/1000)*Užs5!L121,0)+(IF(Užs5!J121="KLIEN-PVC-1mm",(Užs5!H121/1000)*Užs5!L121,0)))))</f>
        <v>0</v>
      </c>
      <c r="AG82" s="93">
        <f>SUM(IF(Užs5!F121="KLIEN-PVC-2mm",(Užs5!E121/1000)*Užs5!L121,0)+(IF(Užs5!G121="KLIEN-PVC-2mm",(Užs5!E121/1000)*Užs5!L121,0)+(IF(Užs5!I121="KLIEN-PVC-2mm",(Užs5!H121/1000)*Užs5!L121,0)+(IF(Užs5!J121="KLIEN-PVC-2mm",(Užs5!H121/1000)*Užs5!L121,0)))))</f>
        <v>0</v>
      </c>
      <c r="AH82" s="93">
        <f>SUM(IF(Užs5!F121="KLIEN-PVC-42/2mm",(Užs5!E121/1000)*Užs5!L121,0)+(IF(Užs5!G121="KLIEN-PVC-42/2mm",(Užs5!E121/1000)*Užs5!L121,0)+(IF(Užs5!I121="KLIEN-PVC-42/2mm",(Užs5!H121/1000)*Užs5!L121,0)+(IF(Užs5!J121="KLIEN-PVC-42/2mm",(Užs5!H121/1000)*Užs5!L121,0)))))</f>
        <v>0</v>
      </c>
      <c r="AI82" s="315">
        <f>SUM(IF(Užs5!F121="KLIEN-BESIUL-08mm",(Užs5!E121/1000)*Užs5!L121,0)+(IF(Užs5!G121="KLIEN-BESIUL-08mm",(Užs5!E121/1000)*Užs5!L121,0)+(IF(Užs5!I121="KLIEN-BESIUL-08mm",(Užs5!H121/1000)*Užs5!L121,0)+(IF(Užs5!J121="KLIEN-BESIUL-08mm",(Užs5!H121/1000)*Užs5!L121,0)))))</f>
        <v>0</v>
      </c>
      <c r="AJ82" s="315">
        <f>SUM(IF(Užs5!F121="KLIEN-BESIUL-1mm",(Užs5!E121/1000)*Užs5!L121,0)+(IF(Užs5!G121="KLIEN-BESIUL-1mm",(Užs5!E121/1000)*Užs5!L121,0)+(IF(Užs5!I121="KLIEN-BESIUL-1mm",(Užs5!H121/1000)*Užs5!L121,0)+(IF(Užs5!J121="KLIEN-BESIUL-1mm",(Užs5!H121/1000)*Užs5!L121,0)))))</f>
        <v>0</v>
      </c>
      <c r="AK82" s="315">
        <f>SUM(IF(Užs5!F121="KLIEN-BESIUL-2mm",(Užs5!E121/1000)*Užs5!L121,0)+(IF(Užs5!G121="KLIEN-BESIUL-2mm",(Užs5!E121/1000)*Užs5!L121,0)+(IF(Užs5!I121="KLIEN-BESIUL-2mm",(Užs5!H121/1000)*Užs5!L121,0)+(IF(Užs5!J121="KLIEN-BESIUL-2mm",(Užs5!H121/1000)*Užs5!L121,0)))))</f>
        <v>0</v>
      </c>
      <c r="AL82" s="94">
        <f>SUM(IF(Užs5!F121="NE-PL-PVC-04mm",(Užs5!E121/1000)*Užs5!L121,0)+(IF(Užs5!G121="NE-PL-PVC-04mm",(Užs5!E121/1000)*Užs5!L121,0)+(IF(Užs5!I121="NE-PL-PVC-04mm",(Užs5!H121/1000)*Užs5!L121,0)+(IF(Užs5!J121="NE-PL-PVC-04mm",(Užs5!H121/1000)*Užs5!L121,0)))))</f>
        <v>0</v>
      </c>
      <c r="AM82" s="94">
        <f>SUM(IF(Užs5!F121="NE-PL-PVC-06mm",(Užs5!E121/1000)*Užs5!L121,0)+(IF(Užs5!G121="NE-PL-PVC-06mm",(Užs5!E121/1000)*Užs5!L121,0)+(IF(Užs5!I121="NE-PL-PVC-06mm",(Užs5!H121/1000)*Užs5!L121,0)+(IF(Užs5!J121="NE-PL-PVC-06mm",(Užs5!H121/1000)*Užs5!L121,0)))))</f>
        <v>0</v>
      </c>
      <c r="AN82" s="94">
        <f>SUM(IF(Užs5!F121="NE-PL-PVC-08mm",(Užs5!E121/1000)*Užs5!L121,0)+(IF(Užs5!G121="NE-PL-PVC-08mm",(Užs5!E121/1000)*Užs5!L121,0)+(IF(Užs5!I121="NE-PL-PVC-08mm",(Užs5!H121/1000)*Užs5!L121,0)+(IF(Užs5!J121="NE-PL-PVC-08mm",(Užs5!H121/1000)*Užs5!L121,0)))))</f>
        <v>0</v>
      </c>
      <c r="AO82" s="94">
        <f>SUM(IF(Užs5!F121="NE-PL-PVC-1mm",(Užs5!E121/1000)*Užs5!L121,0)+(IF(Užs5!G121="NE-PL-PVC-1mm",(Užs5!E121/1000)*Užs5!L121,0)+(IF(Užs5!I121="NE-PL-PVC-1mm",(Užs5!H121/1000)*Užs5!L121,0)+(IF(Užs5!J121="NE-PL-PVC-1mm",(Užs5!H121/1000)*Užs5!L121,0)))))</f>
        <v>0</v>
      </c>
      <c r="AP82" s="94">
        <f>SUM(IF(Užs5!F121="NE-PL-PVC-2mm",(Užs5!E121/1000)*Užs5!L121,0)+(IF(Užs5!G121="NE-PL-PVC-2mm",(Užs5!E121/1000)*Užs5!L121,0)+(IF(Užs5!I121="NE-PL-PVC-2mm",(Užs5!H121/1000)*Užs5!L121,0)+(IF(Užs5!J121="NE-PL-PVC-2mm",(Užs5!H121/1000)*Užs5!L121,0)))))</f>
        <v>0</v>
      </c>
      <c r="AQ82" s="94">
        <f>SUM(IF(Užs5!F121="NE-PL-PVC-42/2mm",(Užs5!E121/1000)*Užs5!L121,0)+(IF(Užs5!G121="NE-PL-PVC-42/2mm",(Užs5!E121/1000)*Užs5!L121,0)+(IF(Užs5!I121="NE-PL-PVC-42/2mm",(Užs5!H121/1000)*Užs5!L121,0)+(IF(Užs5!J121="NE-PL-PVC-42/2mm",(Užs5!H121/1000)*Užs5!L121,0)))))</f>
        <v>0</v>
      </c>
      <c r="AR82" s="79"/>
    </row>
    <row r="83" spans="1:44" ht="16.8">
      <c r="A83" s="79"/>
      <c r="B83" s="79"/>
      <c r="C83" s="95"/>
      <c r="D83" s="79"/>
      <c r="E83" s="79"/>
      <c r="F83" s="79"/>
      <c r="G83" s="79"/>
      <c r="H83" s="79"/>
      <c r="I83" s="79"/>
      <c r="J83" s="79"/>
      <c r="K83" s="87">
        <v>82</v>
      </c>
      <c r="L83" s="88">
        <f>Užs5!L122</f>
        <v>0</v>
      </c>
      <c r="M83" s="89">
        <f>(Užs5!E122/1000)*(Užs5!H122/1000)*Užs5!L122</f>
        <v>0</v>
      </c>
      <c r="N83" s="90">
        <f>SUM(IF(Užs5!F122="MEL",(Užs5!E122/1000)*Užs5!L122,0)+(IF(Užs5!G122="MEL",(Užs5!E122/1000)*Užs5!L122,0)+(IF(Užs5!I122="MEL",(Užs5!H122/1000)*Užs5!L122,0)+(IF(Užs5!J122="MEL",(Užs5!H122/1000)*Užs5!L122,0)))))</f>
        <v>0</v>
      </c>
      <c r="O83" s="91">
        <f>SUM(IF(Užs5!F122="MEL-BALTAS",(Užs5!E122/1000)*Užs5!L122,0)+(IF(Užs5!G122="MEL-BALTAS",(Užs5!E122/1000)*Užs5!L122,0)+(IF(Užs5!I122="MEL-BALTAS",(Užs5!H122/1000)*Užs5!L122,0)+(IF(Užs5!J122="MEL-BALTAS",(Užs5!H122/1000)*Užs5!L122,0)))))</f>
        <v>0</v>
      </c>
      <c r="P83" s="91">
        <f>SUM(IF(Užs5!F122="MEL-PILKAS",(Užs5!E122/1000)*Užs5!L122,0)+(IF(Užs5!G122="MEL-PILKAS",(Užs5!E122/1000)*Užs5!L122,0)+(IF(Užs5!I122="MEL-PILKAS",(Užs5!H122/1000)*Užs5!L122,0)+(IF(Užs5!J122="MEL-PILKAS",(Užs5!H122/1000)*Užs5!L122,0)))))</f>
        <v>0</v>
      </c>
      <c r="Q83" s="91">
        <f>SUM(IF(Užs5!F122="MEL-KLIENTO",(Užs5!E122/1000)*Užs5!L122,0)+(IF(Užs5!G122="MEL-KLIENTO",(Užs5!E122/1000)*Užs5!L122,0)+(IF(Užs5!I122="MEL-KLIENTO",(Užs5!H122/1000)*Užs5!L122,0)+(IF(Užs5!J122="MEL-KLIENTO",(Užs5!H122/1000)*Užs5!L122,0)))))</f>
        <v>0</v>
      </c>
      <c r="R83" s="91">
        <f>SUM(IF(Užs5!F122="MEL-NE-PL",(Užs5!E122/1000)*Užs5!L122,0)+(IF(Užs5!G122="MEL-NE-PL",(Užs5!E122/1000)*Užs5!L122,0)+(IF(Užs5!I122="MEL-NE-PL",(Užs5!H122/1000)*Užs5!L122,0)+(IF(Užs5!J122="MEL-NE-PL",(Užs5!H122/1000)*Užs5!L122,0)))))</f>
        <v>0</v>
      </c>
      <c r="S83" s="91">
        <f>SUM(IF(Užs5!F122="MEL-40mm",(Užs5!E122/1000)*Užs5!L122,0)+(IF(Užs5!G122="MEL-40mm",(Užs5!E122/1000)*Užs5!L122,0)+(IF(Užs5!I122="MEL-40mm",(Užs5!H122/1000)*Užs5!L122,0)+(IF(Užs5!J122="MEL-40mm",(Užs5!H122/1000)*Užs5!L122,0)))))</f>
        <v>0</v>
      </c>
      <c r="T83" s="92">
        <f>SUM(IF(Užs5!F122="PVC-04mm",(Užs5!E122/1000)*Užs5!L122,0)+(IF(Užs5!G122="PVC-04mm",(Užs5!E122/1000)*Užs5!L122,0)+(IF(Užs5!I122="PVC-04mm",(Užs5!H122/1000)*Užs5!L122,0)+(IF(Užs5!J122="PVC-04mm",(Užs5!H122/1000)*Užs5!L122,0)))))</f>
        <v>0</v>
      </c>
      <c r="U83" s="92">
        <f>SUM(IF(Užs5!F122="PVC-06mm",(Užs5!E122/1000)*Užs5!L122,0)+(IF(Užs5!G122="PVC-06mm",(Užs5!E122/1000)*Užs5!L122,0)+(IF(Užs5!I122="PVC-06mm",(Užs5!H122/1000)*Užs5!L122,0)+(IF(Užs5!J122="PVC-06mm",(Užs5!H122/1000)*Užs5!L122,0)))))</f>
        <v>0</v>
      </c>
      <c r="V83" s="92">
        <f>SUM(IF(Užs5!F122="PVC-08mm",(Užs5!E122/1000)*Užs5!L122,0)+(IF(Užs5!G122="PVC-08mm",(Užs5!E122/1000)*Užs5!L122,0)+(IF(Užs5!I122="PVC-08mm",(Užs5!H122/1000)*Užs5!L122,0)+(IF(Užs5!J122="PVC-08mm",(Užs5!H122/1000)*Užs5!L122,0)))))</f>
        <v>0</v>
      </c>
      <c r="W83" s="92">
        <f>SUM(IF(Užs5!F122="PVC-1mm",(Užs5!E122/1000)*Užs5!L122,0)+(IF(Užs5!G122="PVC-1mm",(Užs5!E122/1000)*Užs5!L122,0)+(IF(Užs5!I122="PVC-1mm",(Užs5!H122/1000)*Užs5!L122,0)+(IF(Užs5!J122="PVC-1mm",(Užs5!H122/1000)*Užs5!L122,0)))))</f>
        <v>0</v>
      </c>
      <c r="X83" s="92">
        <f>SUM(IF(Užs5!F122="PVC-2mm",(Užs5!E122/1000)*Užs5!L122,0)+(IF(Užs5!G122="PVC-2mm",(Užs5!E122/1000)*Užs5!L122,0)+(IF(Užs5!I122="PVC-2mm",(Užs5!H122/1000)*Užs5!L122,0)+(IF(Užs5!J122="PVC-2mm",(Užs5!H122/1000)*Užs5!L122,0)))))</f>
        <v>0</v>
      </c>
      <c r="Y83" s="92">
        <f>SUM(IF(Užs5!F122="PVC-42/2mm",(Užs5!E122/1000)*Užs5!L122,0)+(IF(Užs5!G122="PVC-42/2mm",(Užs5!E122/1000)*Užs5!L122,0)+(IF(Užs5!I122="PVC-42/2mm",(Užs5!H122/1000)*Užs5!L122,0)+(IF(Užs5!J122="PVC-42/2mm",(Užs5!H122/1000)*Užs5!L122,0)))))</f>
        <v>0</v>
      </c>
      <c r="Z83" s="313">
        <f>SUM(IF(Užs5!F122="BESIULIS-08mm",(Užs5!E122/1000)*Užs5!L122,0)+(IF(Užs5!G122="BESIULIS-08mm",(Užs5!E122/1000)*Užs5!L122,0)+(IF(Užs5!I122="BESIULIS-08mm",(Užs5!H122/1000)*Užs5!L122,0)+(IF(Užs5!J122="BESIULIS-08mm",(Užs5!H122/1000)*Užs5!L122,0)))))</f>
        <v>0</v>
      </c>
      <c r="AA83" s="313">
        <f>SUM(IF(Užs5!F122="BESIULIS-1mm",(Užs5!E122/1000)*Užs5!L122,0)+(IF(Užs5!G122="BESIULIS-1mm",(Užs5!E122/1000)*Užs5!L122,0)+(IF(Užs5!I122="BESIULIS-1mm",(Užs5!H122/1000)*Užs5!L122,0)+(IF(Užs5!J122="BESIULIS-1mm",(Užs5!H122/1000)*Užs5!L122,0)))))</f>
        <v>0</v>
      </c>
      <c r="AB83" s="313">
        <f>SUM(IF(Užs5!F122="BESIULIS-2mm",(Užs5!E122/1000)*Užs5!L122,0)+(IF(Užs5!G122="BESIULIS-2mm",(Užs5!E122/1000)*Užs5!L122,0)+(IF(Užs5!I122="BESIULIS-2mm",(Užs5!H122/1000)*Užs5!L122,0)+(IF(Užs5!J122="BESIULIS-2mm",(Užs5!H122/1000)*Užs5!L122,0)))))</f>
        <v>0</v>
      </c>
      <c r="AC83" s="93">
        <f>SUM(IF(Užs5!F122="KLIEN-PVC-04mm",(Užs5!E122/1000)*Užs5!L122,0)+(IF(Užs5!G122="KLIEN-PVC-04mm",(Užs5!E122/1000)*Užs5!L122,0)+(IF(Užs5!I122="KLIEN-PVC-04mm",(Užs5!H122/1000)*Užs5!L122,0)+(IF(Užs5!J122="KLIEN-PVC-04mm",(Užs5!H122/1000)*Užs5!L122,0)))))</f>
        <v>0</v>
      </c>
      <c r="AD83" s="93">
        <f>SUM(IF(Užs5!F122="KLIEN-PVC-06mm",(Užs5!E122/1000)*Užs5!L122,0)+(IF(Užs5!G122="KLIEN-PVC-06mm",(Užs5!E122/1000)*Užs5!L122,0)+(IF(Užs5!I122="KLIEN-PVC-06mm",(Užs5!H122/1000)*Užs5!L122,0)+(IF(Užs5!J122="KLIEN-PVC-06mm",(Užs5!H122/1000)*Užs5!L122,0)))))</f>
        <v>0</v>
      </c>
      <c r="AE83" s="93">
        <f>SUM(IF(Užs5!F122="KLIEN-PVC-08mm",(Užs5!E122/1000)*Užs5!L122,0)+(IF(Užs5!G122="KLIEN-PVC-08mm",(Užs5!E122/1000)*Užs5!L122,0)+(IF(Užs5!I122="KLIEN-PVC-08mm",(Užs5!H122/1000)*Užs5!L122,0)+(IF(Užs5!J122="KLIEN-PVC-08mm",(Užs5!H122/1000)*Užs5!L122,0)))))</f>
        <v>0</v>
      </c>
      <c r="AF83" s="93">
        <f>SUM(IF(Užs5!F122="KLIEN-PVC-1mm",(Užs5!E122/1000)*Užs5!L122,0)+(IF(Užs5!G122="KLIEN-PVC-1mm",(Užs5!E122/1000)*Užs5!L122,0)+(IF(Užs5!I122="KLIEN-PVC-1mm",(Užs5!H122/1000)*Užs5!L122,0)+(IF(Užs5!J122="KLIEN-PVC-1mm",(Užs5!H122/1000)*Užs5!L122,0)))))</f>
        <v>0</v>
      </c>
      <c r="AG83" s="93">
        <f>SUM(IF(Užs5!F122="KLIEN-PVC-2mm",(Užs5!E122/1000)*Užs5!L122,0)+(IF(Užs5!G122="KLIEN-PVC-2mm",(Užs5!E122/1000)*Užs5!L122,0)+(IF(Užs5!I122="KLIEN-PVC-2mm",(Užs5!H122/1000)*Užs5!L122,0)+(IF(Užs5!J122="KLIEN-PVC-2mm",(Užs5!H122/1000)*Užs5!L122,0)))))</f>
        <v>0</v>
      </c>
      <c r="AH83" s="93">
        <f>SUM(IF(Užs5!F122="KLIEN-PVC-42/2mm",(Užs5!E122/1000)*Užs5!L122,0)+(IF(Užs5!G122="KLIEN-PVC-42/2mm",(Užs5!E122/1000)*Užs5!L122,0)+(IF(Užs5!I122="KLIEN-PVC-42/2mm",(Užs5!H122/1000)*Užs5!L122,0)+(IF(Užs5!J122="KLIEN-PVC-42/2mm",(Užs5!H122/1000)*Užs5!L122,0)))))</f>
        <v>0</v>
      </c>
      <c r="AI83" s="315">
        <f>SUM(IF(Užs5!F122="KLIEN-BESIUL-08mm",(Užs5!E122/1000)*Užs5!L122,0)+(IF(Užs5!G122="KLIEN-BESIUL-08mm",(Užs5!E122/1000)*Užs5!L122,0)+(IF(Užs5!I122="KLIEN-BESIUL-08mm",(Užs5!H122/1000)*Užs5!L122,0)+(IF(Užs5!J122="KLIEN-BESIUL-08mm",(Užs5!H122/1000)*Užs5!L122,0)))))</f>
        <v>0</v>
      </c>
      <c r="AJ83" s="315">
        <f>SUM(IF(Užs5!F122="KLIEN-BESIUL-1mm",(Užs5!E122/1000)*Užs5!L122,0)+(IF(Užs5!G122="KLIEN-BESIUL-1mm",(Užs5!E122/1000)*Užs5!L122,0)+(IF(Užs5!I122="KLIEN-BESIUL-1mm",(Užs5!H122/1000)*Užs5!L122,0)+(IF(Užs5!J122="KLIEN-BESIUL-1mm",(Užs5!H122/1000)*Užs5!L122,0)))))</f>
        <v>0</v>
      </c>
      <c r="AK83" s="315">
        <f>SUM(IF(Užs5!F122="KLIEN-BESIUL-2mm",(Užs5!E122/1000)*Užs5!L122,0)+(IF(Užs5!G122="KLIEN-BESIUL-2mm",(Užs5!E122/1000)*Užs5!L122,0)+(IF(Užs5!I122="KLIEN-BESIUL-2mm",(Užs5!H122/1000)*Užs5!L122,0)+(IF(Užs5!J122="KLIEN-BESIUL-2mm",(Užs5!H122/1000)*Užs5!L122,0)))))</f>
        <v>0</v>
      </c>
      <c r="AL83" s="94">
        <f>SUM(IF(Užs5!F122="NE-PL-PVC-04mm",(Užs5!E122/1000)*Užs5!L122,0)+(IF(Užs5!G122="NE-PL-PVC-04mm",(Užs5!E122/1000)*Užs5!L122,0)+(IF(Užs5!I122="NE-PL-PVC-04mm",(Užs5!H122/1000)*Užs5!L122,0)+(IF(Užs5!J122="NE-PL-PVC-04mm",(Užs5!H122/1000)*Užs5!L122,0)))))</f>
        <v>0</v>
      </c>
      <c r="AM83" s="94">
        <f>SUM(IF(Užs5!F122="NE-PL-PVC-06mm",(Užs5!E122/1000)*Užs5!L122,0)+(IF(Užs5!G122="NE-PL-PVC-06mm",(Užs5!E122/1000)*Užs5!L122,0)+(IF(Užs5!I122="NE-PL-PVC-06mm",(Užs5!H122/1000)*Užs5!L122,0)+(IF(Užs5!J122="NE-PL-PVC-06mm",(Užs5!H122/1000)*Užs5!L122,0)))))</f>
        <v>0</v>
      </c>
      <c r="AN83" s="94">
        <f>SUM(IF(Užs5!F122="NE-PL-PVC-08mm",(Užs5!E122/1000)*Užs5!L122,0)+(IF(Užs5!G122="NE-PL-PVC-08mm",(Užs5!E122/1000)*Užs5!L122,0)+(IF(Užs5!I122="NE-PL-PVC-08mm",(Užs5!H122/1000)*Užs5!L122,0)+(IF(Užs5!J122="NE-PL-PVC-08mm",(Užs5!H122/1000)*Užs5!L122,0)))))</f>
        <v>0</v>
      </c>
      <c r="AO83" s="94">
        <f>SUM(IF(Užs5!F122="NE-PL-PVC-1mm",(Užs5!E122/1000)*Užs5!L122,0)+(IF(Užs5!G122="NE-PL-PVC-1mm",(Užs5!E122/1000)*Užs5!L122,0)+(IF(Užs5!I122="NE-PL-PVC-1mm",(Užs5!H122/1000)*Užs5!L122,0)+(IF(Užs5!J122="NE-PL-PVC-1mm",(Užs5!H122/1000)*Užs5!L122,0)))))</f>
        <v>0</v>
      </c>
      <c r="AP83" s="94">
        <f>SUM(IF(Užs5!F122="NE-PL-PVC-2mm",(Užs5!E122/1000)*Užs5!L122,0)+(IF(Užs5!G122="NE-PL-PVC-2mm",(Užs5!E122/1000)*Užs5!L122,0)+(IF(Užs5!I122="NE-PL-PVC-2mm",(Užs5!H122/1000)*Užs5!L122,0)+(IF(Užs5!J122="NE-PL-PVC-2mm",(Užs5!H122/1000)*Užs5!L122,0)))))</f>
        <v>0</v>
      </c>
      <c r="AQ83" s="94">
        <f>SUM(IF(Užs5!F122="NE-PL-PVC-42/2mm",(Užs5!E122/1000)*Užs5!L122,0)+(IF(Užs5!G122="NE-PL-PVC-42/2mm",(Užs5!E122/1000)*Užs5!L122,0)+(IF(Užs5!I122="NE-PL-PVC-42/2mm",(Užs5!H122/1000)*Užs5!L122,0)+(IF(Užs5!J122="NE-PL-PVC-42/2mm",(Užs5!H122/1000)*Užs5!L122,0)))))</f>
        <v>0</v>
      </c>
      <c r="AR83" s="79"/>
    </row>
    <row r="84" spans="1:44" ht="16.8">
      <c r="A84" s="79"/>
      <c r="B84" s="79"/>
      <c r="C84" s="95"/>
      <c r="D84" s="79"/>
      <c r="E84" s="79"/>
      <c r="F84" s="79"/>
      <c r="G84" s="79"/>
      <c r="H84" s="79"/>
      <c r="I84" s="79"/>
      <c r="J84" s="79"/>
      <c r="K84" s="87">
        <v>83</v>
      </c>
      <c r="L84" s="88">
        <f>Užs5!L123</f>
        <v>0</v>
      </c>
      <c r="M84" s="89">
        <f>(Užs5!E123/1000)*(Užs5!H123/1000)*Užs5!L123</f>
        <v>0</v>
      </c>
      <c r="N84" s="90">
        <f>SUM(IF(Užs5!F123="MEL",(Užs5!E123/1000)*Užs5!L123,0)+(IF(Užs5!G123="MEL",(Užs5!E123/1000)*Užs5!L123,0)+(IF(Užs5!I123="MEL",(Užs5!H123/1000)*Užs5!L123,0)+(IF(Užs5!J123="MEL",(Užs5!H123/1000)*Užs5!L123,0)))))</f>
        <v>0</v>
      </c>
      <c r="O84" s="91">
        <f>SUM(IF(Užs5!F123="MEL-BALTAS",(Užs5!E123/1000)*Užs5!L123,0)+(IF(Užs5!G123="MEL-BALTAS",(Užs5!E123/1000)*Užs5!L123,0)+(IF(Užs5!I123="MEL-BALTAS",(Užs5!H123/1000)*Užs5!L123,0)+(IF(Užs5!J123="MEL-BALTAS",(Užs5!H123/1000)*Užs5!L123,0)))))</f>
        <v>0</v>
      </c>
      <c r="P84" s="91">
        <f>SUM(IF(Užs5!F123="MEL-PILKAS",(Užs5!E123/1000)*Užs5!L123,0)+(IF(Užs5!G123="MEL-PILKAS",(Užs5!E123/1000)*Užs5!L123,0)+(IF(Užs5!I123="MEL-PILKAS",(Užs5!H123/1000)*Užs5!L123,0)+(IF(Užs5!J123="MEL-PILKAS",(Užs5!H123/1000)*Užs5!L123,0)))))</f>
        <v>0</v>
      </c>
      <c r="Q84" s="91">
        <f>SUM(IF(Užs5!F123="MEL-KLIENTO",(Užs5!E123/1000)*Užs5!L123,0)+(IF(Užs5!G123="MEL-KLIENTO",(Užs5!E123/1000)*Užs5!L123,0)+(IF(Užs5!I123="MEL-KLIENTO",(Užs5!H123/1000)*Užs5!L123,0)+(IF(Užs5!J123="MEL-KLIENTO",(Užs5!H123/1000)*Užs5!L123,0)))))</f>
        <v>0</v>
      </c>
      <c r="R84" s="91">
        <f>SUM(IF(Užs5!F123="MEL-NE-PL",(Užs5!E123/1000)*Užs5!L123,0)+(IF(Užs5!G123="MEL-NE-PL",(Užs5!E123/1000)*Užs5!L123,0)+(IF(Užs5!I123="MEL-NE-PL",(Užs5!H123/1000)*Užs5!L123,0)+(IF(Užs5!J123="MEL-NE-PL",(Užs5!H123/1000)*Užs5!L123,0)))))</f>
        <v>0</v>
      </c>
      <c r="S84" s="91">
        <f>SUM(IF(Užs5!F123="MEL-40mm",(Užs5!E123/1000)*Užs5!L123,0)+(IF(Užs5!G123="MEL-40mm",(Užs5!E123/1000)*Užs5!L123,0)+(IF(Užs5!I123="MEL-40mm",(Užs5!H123/1000)*Užs5!L123,0)+(IF(Užs5!J123="MEL-40mm",(Užs5!H123/1000)*Užs5!L123,0)))))</f>
        <v>0</v>
      </c>
      <c r="T84" s="92">
        <f>SUM(IF(Užs5!F123="PVC-04mm",(Užs5!E123/1000)*Užs5!L123,0)+(IF(Užs5!G123="PVC-04mm",(Užs5!E123/1000)*Užs5!L123,0)+(IF(Užs5!I123="PVC-04mm",(Užs5!H123/1000)*Užs5!L123,0)+(IF(Užs5!J123="PVC-04mm",(Užs5!H123/1000)*Užs5!L123,0)))))</f>
        <v>0</v>
      </c>
      <c r="U84" s="92">
        <f>SUM(IF(Užs5!F123="PVC-06mm",(Užs5!E123/1000)*Užs5!L123,0)+(IF(Užs5!G123="PVC-06mm",(Užs5!E123/1000)*Užs5!L123,0)+(IF(Užs5!I123="PVC-06mm",(Užs5!H123/1000)*Užs5!L123,0)+(IF(Užs5!J123="PVC-06mm",(Užs5!H123/1000)*Užs5!L123,0)))))</f>
        <v>0</v>
      </c>
      <c r="V84" s="92">
        <f>SUM(IF(Užs5!F123="PVC-08mm",(Užs5!E123/1000)*Užs5!L123,0)+(IF(Užs5!G123="PVC-08mm",(Užs5!E123/1000)*Užs5!L123,0)+(IF(Užs5!I123="PVC-08mm",(Užs5!H123/1000)*Užs5!L123,0)+(IF(Užs5!J123="PVC-08mm",(Užs5!H123/1000)*Užs5!L123,0)))))</f>
        <v>0</v>
      </c>
      <c r="W84" s="92">
        <f>SUM(IF(Užs5!F123="PVC-1mm",(Užs5!E123/1000)*Užs5!L123,0)+(IF(Užs5!G123="PVC-1mm",(Užs5!E123/1000)*Užs5!L123,0)+(IF(Užs5!I123="PVC-1mm",(Užs5!H123/1000)*Užs5!L123,0)+(IF(Užs5!J123="PVC-1mm",(Užs5!H123/1000)*Užs5!L123,0)))))</f>
        <v>0</v>
      </c>
      <c r="X84" s="92">
        <f>SUM(IF(Užs5!F123="PVC-2mm",(Užs5!E123/1000)*Užs5!L123,0)+(IF(Užs5!G123="PVC-2mm",(Užs5!E123/1000)*Užs5!L123,0)+(IF(Užs5!I123="PVC-2mm",(Užs5!H123/1000)*Užs5!L123,0)+(IF(Užs5!J123="PVC-2mm",(Užs5!H123/1000)*Užs5!L123,0)))))</f>
        <v>0</v>
      </c>
      <c r="Y84" s="92">
        <f>SUM(IF(Užs5!F123="PVC-42/2mm",(Užs5!E123/1000)*Užs5!L123,0)+(IF(Užs5!G123="PVC-42/2mm",(Užs5!E123/1000)*Užs5!L123,0)+(IF(Užs5!I123="PVC-42/2mm",(Užs5!H123/1000)*Užs5!L123,0)+(IF(Užs5!J123="PVC-42/2mm",(Užs5!H123/1000)*Užs5!L123,0)))))</f>
        <v>0</v>
      </c>
      <c r="Z84" s="313">
        <f>SUM(IF(Užs5!F123="BESIULIS-08mm",(Užs5!E123/1000)*Užs5!L123,0)+(IF(Užs5!G123="BESIULIS-08mm",(Užs5!E123/1000)*Užs5!L123,0)+(IF(Užs5!I123="BESIULIS-08mm",(Užs5!H123/1000)*Užs5!L123,0)+(IF(Užs5!J123="BESIULIS-08mm",(Užs5!H123/1000)*Užs5!L123,0)))))</f>
        <v>0</v>
      </c>
      <c r="AA84" s="313">
        <f>SUM(IF(Užs5!F123="BESIULIS-1mm",(Užs5!E123/1000)*Užs5!L123,0)+(IF(Užs5!G123="BESIULIS-1mm",(Užs5!E123/1000)*Užs5!L123,0)+(IF(Užs5!I123="BESIULIS-1mm",(Užs5!H123/1000)*Užs5!L123,0)+(IF(Užs5!J123="BESIULIS-1mm",(Užs5!H123/1000)*Užs5!L123,0)))))</f>
        <v>0</v>
      </c>
      <c r="AB84" s="313">
        <f>SUM(IF(Užs5!F123="BESIULIS-2mm",(Užs5!E123/1000)*Užs5!L123,0)+(IF(Užs5!G123="BESIULIS-2mm",(Užs5!E123/1000)*Užs5!L123,0)+(IF(Užs5!I123="BESIULIS-2mm",(Užs5!H123/1000)*Užs5!L123,0)+(IF(Užs5!J123="BESIULIS-2mm",(Užs5!H123/1000)*Užs5!L123,0)))))</f>
        <v>0</v>
      </c>
      <c r="AC84" s="93">
        <f>SUM(IF(Užs5!F123="KLIEN-PVC-04mm",(Užs5!E123/1000)*Užs5!L123,0)+(IF(Užs5!G123="KLIEN-PVC-04mm",(Užs5!E123/1000)*Užs5!L123,0)+(IF(Užs5!I123="KLIEN-PVC-04mm",(Užs5!H123/1000)*Užs5!L123,0)+(IF(Užs5!J123="KLIEN-PVC-04mm",(Užs5!H123/1000)*Užs5!L123,0)))))</f>
        <v>0</v>
      </c>
      <c r="AD84" s="93">
        <f>SUM(IF(Užs5!F123="KLIEN-PVC-06mm",(Užs5!E123/1000)*Užs5!L123,0)+(IF(Užs5!G123="KLIEN-PVC-06mm",(Užs5!E123/1000)*Užs5!L123,0)+(IF(Užs5!I123="KLIEN-PVC-06mm",(Užs5!H123/1000)*Užs5!L123,0)+(IF(Užs5!J123="KLIEN-PVC-06mm",(Užs5!H123/1000)*Užs5!L123,0)))))</f>
        <v>0</v>
      </c>
      <c r="AE84" s="93">
        <f>SUM(IF(Užs5!F123="KLIEN-PVC-08mm",(Užs5!E123/1000)*Užs5!L123,0)+(IF(Užs5!G123="KLIEN-PVC-08mm",(Užs5!E123/1000)*Užs5!L123,0)+(IF(Užs5!I123="KLIEN-PVC-08mm",(Užs5!H123/1000)*Užs5!L123,0)+(IF(Užs5!J123="KLIEN-PVC-08mm",(Užs5!H123/1000)*Užs5!L123,0)))))</f>
        <v>0</v>
      </c>
      <c r="AF84" s="93">
        <f>SUM(IF(Užs5!F123="KLIEN-PVC-1mm",(Užs5!E123/1000)*Užs5!L123,0)+(IF(Užs5!G123="KLIEN-PVC-1mm",(Užs5!E123/1000)*Užs5!L123,0)+(IF(Užs5!I123="KLIEN-PVC-1mm",(Užs5!H123/1000)*Užs5!L123,0)+(IF(Užs5!J123="KLIEN-PVC-1mm",(Užs5!H123/1000)*Užs5!L123,0)))))</f>
        <v>0</v>
      </c>
      <c r="AG84" s="93">
        <f>SUM(IF(Užs5!F123="KLIEN-PVC-2mm",(Užs5!E123/1000)*Užs5!L123,0)+(IF(Užs5!G123="KLIEN-PVC-2mm",(Užs5!E123/1000)*Užs5!L123,0)+(IF(Užs5!I123="KLIEN-PVC-2mm",(Užs5!H123/1000)*Užs5!L123,0)+(IF(Užs5!J123="KLIEN-PVC-2mm",(Užs5!H123/1000)*Užs5!L123,0)))))</f>
        <v>0</v>
      </c>
      <c r="AH84" s="93">
        <f>SUM(IF(Užs5!F123="KLIEN-PVC-42/2mm",(Užs5!E123/1000)*Užs5!L123,0)+(IF(Užs5!G123="KLIEN-PVC-42/2mm",(Užs5!E123/1000)*Užs5!L123,0)+(IF(Užs5!I123="KLIEN-PVC-42/2mm",(Užs5!H123/1000)*Užs5!L123,0)+(IF(Užs5!J123="KLIEN-PVC-42/2mm",(Užs5!H123/1000)*Užs5!L123,0)))))</f>
        <v>0</v>
      </c>
      <c r="AI84" s="315">
        <f>SUM(IF(Užs5!F123="KLIEN-BESIUL-08mm",(Užs5!E123/1000)*Užs5!L123,0)+(IF(Užs5!G123="KLIEN-BESIUL-08mm",(Užs5!E123/1000)*Užs5!L123,0)+(IF(Užs5!I123="KLIEN-BESIUL-08mm",(Užs5!H123/1000)*Užs5!L123,0)+(IF(Užs5!J123="KLIEN-BESIUL-08mm",(Užs5!H123/1000)*Užs5!L123,0)))))</f>
        <v>0</v>
      </c>
      <c r="AJ84" s="315">
        <f>SUM(IF(Užs5!F123="KLIEN-BESIUL-1mm",(Užs5!E123/1000)*Užs5!L123,0)+(IF(Užs5!G123="KLIEN-BESIUL-1mm",(Užs5!E123/1000)*Užs5!L123,0)+(IF(Užs5!I123="KLIEN-BESIUL-1mm",(Užs5!H123/1000)*Užs5!L123,0)+(IF(Užs5!J123="KLIEN-BESIUL-1mm",(Užs5!H123/1000)*Užs5!L123,0)))))</f>
        <v>0</v>
      </c>
      <c r="AK84" s="315">
        <f>SUM(IF(Užs5!F123="KLIEN-BESIUL-2mm",(Užs5!E123/1000)*Užs5!L123,0)+(IF(Užs5!G123="KLIEN-BESIUL-2mm",(Užs5!E123/1000)*Užs5!L123,0)+(IF(Užs5!I123="KLIEN-BESIUL-2mm",(Užs5!H123/1000)*Užs5!L123,0)+(IF(Užs5!J123="KLIEN-BESIUL-2mm",(Užs5!H123/1000)*Užs5!L123,0)))))</f>
        <v>0</v>
      </c>
      <c r="AL84" s="94">
        <f>SUM(IF(Užs5!F123="NE-PL-PVC-04mm",(Užs5!E123/1000)*Užs5!L123,0)+(IF(Užs5!G123="NE-PL-PVC-04mm",(Užs5!E123/1000)*Užs5!L123,0)+(IF(Užs5!I123="NE-PL-PVC-04mm",(Užs5!H123/1000)*Užs5!L123,0)+(IF(Užs5!J123="NE-PL-PVC-04mm",(Užs5!H123/1000)*Užs5!L123,0)))))</f>
        <v>0</v>
      </c>
      <c r="AM84" s="94">
        <f>SUM(IF(Užs5!F123="NE-PL-PVC-06mm",(Užs5!E123/1000)*Užs5!L123,0)+(IF(Užs5!G123="NE-PL-PVC-06mm",(Užs5!E123/1000)*Užs5!L123,0)+(IF(Užs5!I123="NE-PL-PVC-06mm",(Užs5!H123/1000)*Užs5!L123,0)+(IF(Užs5!J123="NE-PL-PVC-06mm",(Užs5!H123/1000)*Užs5!L123,0)))))</f>
        <v>0</v>
      </c>
      <c r="AN84" s="94">
        <f>SUM(IF(Užs5!F123="NE-PL-PVC-08mm",(Užs5!E123/1000)*Užs5!L123,0)+(IF(Užs5!G123="NE-PL-PVC-08mm",(Užs5!E123/1000)*Užs5!L123,0)+(IF(Užs5!I123="NE-PL-PVC-08mm",(Užs5!H123/1000)*Užs5!L123,0)+(IF(Užs5!J123="NE-PL-PVC-08mm",(Užs5!H123/1000)*Užs5!L123,0)))))</f>
        <v>0</v>
      </c>
      <c r="AO84" s="94">
        <f>SUM(IF(Užs5!F123="NE-PL-PVC-1mm",(Užs5!E123/1000)*Užs5!L123,0)+(IF(Užs5!G123="NE-PL-PVC-1mm",(Užs5!E123/1000)*Užs5!L123,0)+(IF(Užs5!I123="NE-PL-PVC-1mm",(Užs5!H123/1000)*Užs5!L123,0)+(IF(Užs5!J123="NE-PL-PVC-1mm",(Užs5!H123/1000)*Užs5!L123,0)))))</f>
        <v>0</v>
      </c>
      <c r="AP84" s="94">
        <f>SUM(IF(Užs5!F123="NE-PL-PVC-2mm",(Užs5!E123/1000)*Užs5!L123,0)+(IF(Užs5!G123="NE-PL-PVC-2mm",(Užs5!E123/1000)*Užs5!L123,0)+(IF(Užs5!I123="NE-PL-PVC-2mm",(Užs5!H123/1000)*Užs5!L123,0)+(IF(Užs5!J123="NE-PL-PVC-2mm",(Užs5!H123/1000)*Užs5!L123,0)))))</f>
        <v>0</v>
      </c>
      <c r="AQ84" s="94">
        <f>SUM(IF(Užs5!F123="NE-PL-PVC-42/2mm",(Užs5!E123/1000)*Užs5!L123,0)+(IF(Užs5!G123="NE-PL-PVC-42/2mm",(Užs5!E123/1000)*Užs5!L123,0)+(IF(Užs5!I123="NE-PL-PVC-42/2mm",(Užs5!H123/1000)*Užs5!L123,0)+(IF(Užs5!J123="NE-PL-PVC-42/2mm",(Užs5!H123/1000)*Užs5!L123,0)))))</f>
        <v>0</v>
      </c>
      <c r="AR84" s="79"/>
    </row>
    <row r="85" spans="1:44" ht="16.8">
      <c r="A85" s="79"/>
      <c r="B85" s="79"/>
      <c r="C85" s="95"/>
      <c r="D85" s="79"/>
      <c r="E85" s="79"/>
      <c r="F85" s="79"/>
      <c r="G85" s="79"/>
      <c r="H85" s="79"/>
      <c r="I85" s="79"/>
      <c r="J85" s="79"/>
      <c r="K85" s="87">
        <v>84</v>
      </c>
      <c r="L85" s="88">
        <f>Užs5!L124</f>
        <v>0</v>
      </c>
      <c r="M85" s="89">
        <f>(Užs5!E124/1000)*(Užs5!H124/1000)*Užs5!L124</f>
        <v>0</v>
      </c>
      <c r="N85" s="90">
        <f>SUM(IF(Užs5!F124="MEL",(Užs5!E124/1000)*Užs5!L124,0)+(IF(Užs5!G124="MEL",(Užs5!E124/1000)*Užs5!L124,0)+(IF(Užs5!I124="MEL",(Užs5!H124/1000)*Užs5!L124,0)+(IF(Užs5!J124="MEL",(Užs5!H124/1000)*Užs5!L124,0)))))</f>
        <v>0</v>
      </c>
      <c r="O85" s="91">
        <f>SUM(IF(Užs5!F124="MEL-BALTAS",(Užs5!E124/1000)*Užs5!L124,0)+(IF(Užs5!G124="MEL-BALTAS",(Užs5!E124/1000)*Užs5!L124,0)+(IF(Užs5!I124="MEL-BALTAS",(Užs5!H124/1000)*Užs5!L124,0)+(IF(Užs5!J124="MEL-BALTAS",(Užs5!H124/1000)*Užs5!L124,0)))))</f>
        <v>0</v>
      </c>
      <c r="P85" s="91">
        <f>SUM(IF(Užs5!F124="MEL-PILKAS",(Užs5!E124/1000)*Užs5!L124,0)+(IF(Užs5!G124="MEL-PILKAS",(Užs5!E124/1000)*Užs5!L124,0)+(IF(Užs5!I124="MEL-PILKAS",(Užs5!H124/1000)*Užs5!L124,0)+(IF(Užs5!J124="MEL-PILKAS",(Užs5!H124/1000)*Užs5!L124,0)))))</f>
        <v>0</v>
      </c>
      <c r="Q85" s="91">
        <f>SUM(IF(Užs5!F124="MEL-KLIENTO",(Užs5!E124/1000)*Užs5!L124,0)+(IF(Užs5!G124="MEL-KLIENTO",(Užs5!E124/1000)*Užs5!L124,0)+(IF(Užs5!I124="MEL-KLIENTO",(Užs5!H124/1000)*Užs5!L124,0)+(IF(Užs5!J124="MEL-KLIENTO",(Užs5!H124/1000)*Užs5!L124,0)))))</f>
        <v>0</v>
      </c>
      <c r="R85" s="91">
        <f>SUM(IF(Užs5!F124="MEL-NE-PL",(Užs5!E124/1000)*Užs5!L124,0)+(IF(Užs5!G124="MEL-NE-PL",(Užs5!E124/1000)*Užs5!L124,0)+(IF(Užs5!I124="MEL-NE-PL",(Užs5!H124/1000)*Užs5!L124,0)+(IF(Užs5!J124="MEL-NE-PL",(Užs5!H124/1000)*Užs5!L124,0)))))</f>
        <v>0</v>
      </c>
      <c r="S85" s="91">
        <f>SUM(IF(Užs5!F124="MEL-40mm",(Užs5!E124/1000)*Užs5!L124,0)+(IF(Užs5!G124="MEL-40mm",(Užs5!E124/1000)*Užs5!L124,0)+(IF(Užs5!I124="MEL-40mm",(Užs5!H124/1000)*Užs5!L124,0)+(IF(Užs5!J124="MEL-40mm",(Užs5!H124/1000)*Užs5!L124,0)))))</f>
        <v>0</v>
      </c>
      <c r="T85" s="92">
        <f>SUM(IF(Užs5!F124="PVC-04mm",(Užs5!E124/1000)*Užs5!L124,0)+(IF(Užs5!G124="PVC-04mm",(Užs5!E124/1000)*Užs5!L124,0)+(IF(Užs5!I124="PVC-04mm",(Užs5!H124/1000)*Užs5!L124,0)+(IF(Užs5!J124="PVC-04mm",(Užs5!H124/1000)*Užs5!L124,0)))))</f>
        <v>0</v>
      </c>
      <c r="U85" s="92">
        <f>SUM(IF(Užs5!F124="PVC-06mm",(Užs5!E124/1000)*Užs5!L124,0)+(IF(Užs5!G124="PVC-06mm",(Užs5!E124/1000)*Užs5!L124,0)+(IF(Užs5!I124="PVC-06mm",(Užs5!H124/1000)*Užs5!L124,0)+(IF(Užs5!J124="PVC-06mm",(Užs5!H124/1000)*Užs5!L124,0)))))</f>
        <v>0</v>
      </c>
      <c r="V85" s="92">
        <f>SUM(IF(Užs5!F124="PVC-08mm",(Užs5!E124/1000)*Užs5!L124,0)+(IF(Užs5!G124="PVC-08mm",(Užs5!E124/1000)*Užs5!L124,0)+(IF(Užs5!I124="PVC-08mm",(Užs5!H124/1000)*Užs5!L124,0)+(IF(Užs5!J124="PVC-08mm",(Užs5!H124/1000)*Užs5!L124,0)))))</f>
        <v>0</v>
      </c>
      <c r="W85" s="92">
        <f>SUM(IF(Užs5!F124="PVC-1mm",(Užs5!E124/1000)*Užs5!L124,0)+(IF(Užs5!G124="PVC-1mm",(Užs5!E124/1000)*Užs5!L124,0)+(IF(Užs5!I124="PVC-1mm",(Užs5!H124/1000)*Užs5!L124,0)+(IF(Užs5!J124="PVC-1mm",(Užs5!H124/1000)*Užs5!L124,0)))))</f>
        <v>0</v>
      </c>
      <c r="X85" s="92">
        <f>SUM(IF(Užs5!F124="PVC-2mm",(Užs5!E124/1000)*Užs5!L124,0)+(IF(Užs5!G124="PVC-2mm",(Užs5!E124/1000)*Užs5!L124,0)+(IF(Užs5!I124="PVC-2mm",(Užs5!H124/1000)*Užs5!L124,0)+(IF(Užs5!J124="PVC-2mm",(Užs5!H124/1000)*Užs5!L124,0)))))</f>
        <v>0</v>
      </c>
      <c r="Y85" s="92">
        <f>SUM(IF(Užs5!F124="PVC-42/2mm",(Užs5!E124/1000)*Užs5!L124,0)+(IF(Užs5!G124="PVC-42/2mm",(Užs5!E124/1000)*Užs5!L124,0)+(IF(Užs5!I124="PVC-42/2mm",(Užs5!H124/1000)*Užs5!L124,0)+(IF(Užs5!J124="PVC-42/2mm",(Užs5!H124/1000)*Užs5!L124,0)))))</f>
        <v>0</v>
      </c>
      <c r="Z85" s="313">
        <f>SUM(IF(Užs5!F124="BESIULIS-08mm",(Užs5!E124/1000)*Užs5!L124,0)+(IF(Užs5!G124="BESIULIS-08mm",(Užs5!E124/1000)*Užs5!L124,0)+(IF(Užs5!I124="BESIULIS-08mm",(Užs5!H124/1000)*Užs5!L124,0)+(IF(Užs5!J124="BESIULIS-08mm",(Užs5!H124/1000)*Užs5!L124,0)))))</f>
        <v>0</v>
      </c>
      <c r="AA85" s="313">
        <f>SUM(IF(Užs5!F124="BESIULIS-1mm",(Užs5!E124/1000)*Užs5!L124,0)+(IF(Užs5!G124="BESIULIS-1mm",(Užs5!E124/1000)*Užs5!L124,0)+(IF(Užs5!I124="BESIULIS-1mm",(Užs5!H124/1000)*Užs5!L124,0)+(IF(Užs5!J124="BESIULIS-1mm",(Užs5!H124/1000)*Užs5!L124,0)))))</f>
        <v>0</v>
      </c>
      <c r="AB85" s="313">
        <f>SUM(IF(Užs5!F124="BESIULIS-2mm",(Užs5!E124/1000)*Užs5!L124,0)+(IF(Užs5!G124="BESIULIS-2mm",(Užs5!E124/1000)*Užs5!L124,0)+(IF(Užs5!I124="BESIULIS-2mm",(Užs5!H124/1000)*Užs5!L124,0)+(IF(Užs5!J124="BESIULIS-2mm",(Užs5!H124/1000)*Užs5!L124,0)))))</f>
        <v>0</v>
      </c>
      <c r="AC85" s="93">
        <f>SUM(IF(Užs5!F124="KLIEN-PVC-04mm",(Užs5!E124/1000)*Užs5!L124,0)+(IF(Užs5!G124="KLIEN-PVC-04mm",(Užs5!E124/1000)*Užs5!L124,0)+(IF(Užs5!I124="KLIEN-PVC-04mm",(Užs5!H124/1000)*Užs5!L124,0)+(IF(Užs5!J124="KLIEN-PVC-04mm",(Užs5!H124/1000)*Užs5!L124,0)))))</f>
        <v>0</v>
      </c>
      <c r="AD85" s="93">
        <f>SUM(IF(Užs5!F124="KLIEN-PVC-06mm",(Užs5!E124/1000)*Užs5!L124,0)+(IF(Užs5!G124="KLIEN-PVC-06mm",(Užs5!E124/1000)*Užs5!L124,0)+(IF(Užs5!I124="KLIEN-PVC-06mm",(Užs5!H124/1000)*Užs5!L124,0)+(IF(Užs5!J124="KLIEN-PVC-06mm",(Užs5!H124/1000)*Užs5!L124,0)))))</f>
        <v>0</v>
      </c>
      <c r="AE85" s="93">
        <f>SUM(IF(Užs5!F124="KLIEN-PVC-08mm",(Užs5!E124/1000)*Užs5!L124,0)+(IF(Užs5!G124="KLIEN-PVC-08mm",(Užs5!E124/1000)*Užs5!L124,0)+(IF(Užs5!I124="KLIEN-PVC-08mm",(Užs5!H124/1000)*Užs5!L124,0)+(IF(Užs5!J124="KLIEN-PVC-08mm",(Užs5!H124/1000)*Užs5!L124,0)))))</f>
        <v>0</v>
      </c>
      <c r="AF85" s="93">
        <f>SUM(IF(Užs5!F124="KLIEN-PVC-1mm",(Užs5!E124/1000)*Užs5!L124,0)+(IF(Užs5!G124="KLIEN-PVC-1mm",(Užs5!E124/1000)*Užs5!L124,0)+(IF(Užs5!I124="KLIEN-PVC-1mm",(Užs5!H124/1000)*Užs5!L124,0)+(IF(Užs5!J124="KLIEN-PVC-1mm",(Užs5!H124/1000)*Užs5!L124,0)))))</f>
        <v>0</v>
      </c>
      <c r="AG85" s="93">
        <f>SUM(IF(Užs5!F124="KLIEN-PVC-2mm",(Užs5!E124/1000)*Užs5!L124,0)+(IF(Užs5!G124="KLIEN-PVC-2mm",(Užs5!E124/1000)*Užs5!L124,0)+(IF(Užs5!I124="KLIEN-PVC-2mm",(Užs5!H124/1000)*Užs5!L124,0)+(IF(Užs5!J124="KLIEN-PVC-2mm",(Užs5!H124/1000)*Užs5!L124,0)))))</f>
        <v>0</v>
      </c>
      <c r="AH85" s="93">
        <f>SUM(IF(Užs5!F124="KLIEN-PVC-42/2mm",(Užs5!E124/1000)*Užs5!L124,0)+(IF(Užs5!G124="KLIEN-PVC-42/2mm",(Užs5!E124/1000)*Užs5!L124,0)+(IF(Užs5!I124="KLIEN-PVC-42/2mm",(Užs5!H124/1000)*Užs5!L124,0)+(IF(Užs5!J124="KLIEN-PVC-42/2mm",(Užs5!H124/1000)*Užs5!L124,0)))))</f>
        <v>0</v>
      </c>
      <c r="AI85" s="315">
        <f>SUM(IF(Užs5!F124="KLIEN-BESIUL-08mm",(Užs5!E124/1000)*Užs5!L124,0)+(IF(Užs5!G124="KLIEN-BESIUL-08mm",(Užs5!E124/1000)*Užs5!L124,0)+(IF(Užs5!I124="KLIEN-BESIUL-08mm",(Užs5!H124/1000)*Užs5!L124,0)+(IF(Užs5!J124="KLIEN-BESIUL-08mm",(Užs5!H124/1000)*Užs5!L124,0)))))</f>
        <v>0</v>
      </c>
      <c r="AJ85" s="315">
        <f>SUM(IF(Užs5!F124="KLIEN-BESIUL-1mm",(Užs5!E124/1000)*Užs5!L124,0)+(IF(Užs5!G124="KLIEN-BESIUL-1mm",(Užs5!E124/1000)*Užs5!L124,0)+(IF(Užs5!I124="KLIEN-BESIUL-1mm",(Užs5!H124/1000)*Užs5!L124,0)+(IF(Užs5!J124="KLIEN-BESIUL-1mm",(Užs5!H124/1000)*Užs5!L124,0)))))</f>
        <v>0</v>
      </c>
      <c r="AK85" s="315">
        <f>SUM(IF(Užs5!F124="KLIEN-BESIUL-2mm",(Užs5!E124/1000)*Užs5!L124,0)+(IF(Užs5!G124="KLIEN-BESIUL-2mm",(Užs5!E124/1000)*Užs5!L124,0)+(IF(Užs5!I124="KLIEN-BESIUL-2mm",(Užs5!H124/1000)*Užs5!L124,0)+(IF(Užs5!J124="KLIEN-BESIUL-2mm",(Užs5!H124/1000)*Užs5!L124,0)))))</f>
        <v>0</v>
      </c>
      <c r="AL85" s="94">
        <f>SUM(IF(Užs5!F124="NE-PL-PVC-04mm",(Užs5!E124/1000)*Užs5!L124,0)+(IF(Užs5!G124="NE-PL-PVC-04mm",(Užs5!E124/1000)*Užs5!L124,0)+(IF(Užs5!I124="NE-PL-PVC-04mm",(Užs5!H124/1000)*Užs5!L124,0)+(IF(Užs5!J124="NE-PL-PVC-04mm",(Užs5!H124/1000)*Užs5!L124,0)))))</f>
        <v>0</v>
      </c>
      <c r="AM85" s="94">
        <f>SUM(IF(Užs5!F124="NE-PL-PVC-06mm",(Užs5!E124/1000)*Užs5!L124,0)+(IF(Užs5!G124="NE-PL-PVC-06mm",(Užs5!E124/1000)*Užs5!L124,0)+(IF(Užs5!I124="NE-PL-PVC-06mm",(Užs5!H124/1000)*Užs5!L124,0)+(IF(Užs5!J124="NE-PL-PVC-06mm",(Užs5!H124/1000)*Užs5!L124,0)))))</f>
        <v>0</v>
      </c>
      <c r="AN85" s="94">
        <f>SUM(IF(Užs5!F124="NE-PL-PVC-08mm",(Užs5!E124/1000)*Užs5!L124,0)+(IF(Užs5!G124="NE-PL-PVC-08mm",(Užs5!E124/1000)*Užs5!L124,0)+(IF(Užs5!I124="NE-PL-PVC-08mm",(Užs5!H124/1000)*Užs5!L124,0)+(IF(Užs5!J124="NE-PL-PVC-08mm",(Užs5!H124/1000)*Užs5!L124,0)))))</f>
        <v>0</v>
      </c>
      <c r="AO85" s="94">
        <f>SUM(IF(Užs5!F124="NE-PL-PVC-1mm",(Užs5!E124/1000)*Užs5!L124,0)+(IF(Užs5!G124="NE-PL-PVC-1mm",(Užs5!E124/1000)*Užs5!L124,0)+(IF(Užs5!I124="NE-PL-PVC-1mm",(Užs5!H124/1000)*Užs5!L124,0)+(IF(Užs5!J124="NE-PL-PVC-1mm",(Užs5!H124/1000)*Užs5!L124,0)))))</f>
        <v>0</v>
      </c>
      <c r="AP85" s="94">
        <f>SUM(IF(Užs5!F124="NE-PL-PVC-2mm",(Užs5!E124/1000)*Užs5!L124,0)+(IF(Užs5!G124="NE-PL-PVC-2mm",(Užs5!E124/1000)*Užs5!L124,0)+(IF(Užs5!I124="NE-PL-PVC-2mm",(Užs5!H124/1000)*Užs5!L124,0)+(IF(Užs5!J124="NE-PL-PVC-2mm",(Užs5!H124/1000)*Užs5!L124,0)))))</f>
        <v>0</v>
      </c>
      <c r="AQ85" s="94">
        <f>SUM(IF(Užs5!F124="NE-PL-PVC-42/2mm",(Užs5!E124/1000)*Užs5!L124,0)+(IF(Užs5!G124="NE-PL-PVC-42/2mm",(Užs5!E124/1000)*Užs5!L124,0)+(IF(Užs5!I124="NE-PL-PVC-42/2mm",(Užs5!H124/1000)*Užs5!L124,0)+(IF(Užs5!J124="NE-PL-PVC-42/2mm",(Užs5!H124/1000)*Užs5!L124,0)))))</f>
        <v>0</v>
      </c>
      <c r="AR85" s="79"/>
    </row>
    <row r="86" spans="1:44" ht="16.8">
      <c r="A86" s="79"/>
      <c r="B86" s="79"/>
      <c r="C86" s="95"/>
      <c r="D86" s="79"/>
      <c r="E86" s="79"/>
      <c r="F86" s="79"/>
      <c r="G86" s="79"/>
      <c r="H86" s="79"/>
      <c r="I86" s="79"/>
      <c r="J86" s="79"/>
      <c r="K86" s="87">
        <v>85</v>
      </c>
      <c r="L86" s="88">
        <f>Užs5!L125</f>
        <v>0</v>
      </c>
      <c r="M86" s="89">
        <f>(Užs5!E125/1000)*(Užs5!H125/1000)*Užs5!L125</f>
        <v>0</v>
      </c>
      <c r="N86" s="90">
        <f>SUM(IF(Užs5!F125="MEL",(Užs5!E125/1000)*Užs5!L125,0)+(IF(Užs5!G125="MEL",(Užs5!E125/1000)*Užs5!L125,0)+(IF(Užs5!I125="MEL",(Užs5!H125/1000)*Užs5!L125,0)+(IF(Užs5!J125="MEL",(Užs5!H125/1000)*Užs5!L125,0)))))</f>
        <v>0</v>
      </c>
      <c r="O86" s="91">
        <f>SUM(IF(Užs5!F125="MEL-BALTAS",(Užs5!E125/1000)*Užs5!L125,0)+(IF(Užs5!G125="MEL-BALTAS",(Užs5!E125/1000)*Užs5!L125,0)+(IF(Užs5!I125="MEL-BALTAS",(Užs5!H125/1000)*Užs5!L125,0)+(IF(Užs5!J125="MEL-BALTAS",(Užs5!H125/1000)*Užs5!L125,0)))))</f>
        <v>0</v>
      </c>
      <c r="P86" s="91">
        <f>SUM(IF(Užs5!F125="MEL-PILKAS",(Užs5!E125/1000)*Užs5!L125,0)+(IF(Užs5!G125="MEL-PILKAS",(Užs5!E125/1000)*Užs5!L125,0)+(IF(Užs5!I125="MEL-PILKAS",(Užs5!H125/1000)*Užs5!L125,0)+(IF(Užs5!J125="MEL-PILKAS",(Užs5!H125/1000)*Užs5!L125,0)))))</f>
        <v>0</v>
      </c>
      <c r="Q86" s="91">
        <f>SUM(IF(Užs5!F125="MEL-KLIENTO",(Užs5!E125/1000)*Užs5!L125,0)+(IF(Užs5!G125="MEL-KLIENTO",(Užs5!E125/1000)*Užs5!L125,0)+(IF(Užs5!I125="MEL-KLIENTO",(Užs5!H125/1000)*Užs5!L125,0)+(IF(Užs5!J125="MEL-KLIENTO",(Užs5!H125/1000)*Užs5!L125,0)))))</f>
        <v>0</v>
      </c>
      <c r="R86" s="91">
        <f>SUM(IF(Užs5!F125="MEL-NE-PL",(Užs5!E125/1000)*Užs5!L125,0)+(IF(Užs5!G125="MEL-NE-PL",(Užs5!E125/1000)*Užs5!L125,0)+(IF(Užs5!I125="MEL-NE-PL",(Užs5!H125/1000)*Užs5!L125,0)+(IF(Užs5!J125="MEL-NE-PL",(Užs5!H125/1000)*Užs5!L125,0)))))</f>
        <v>0</v>
      </c>
      <c r="S86" s="91">
        <f>SUM(IF(Užs5!F125="MEL-40mm",(Užs5!E125/1000)*Užs5!L125,0)+(IF(Užs5!G125="MEL-40mm",(Užs5!E125/1000)*Užs5!L125,0)+(IF(Užs5!I125="MEL-40mm",(Užs5!H125/1000)*Užs5!L125,0)+(IF(Užs5!J125="MEL-40mm",(Užs5!H125/1000)*Užs5!L125,0)))))</f>
        <v>0</v>
      </c>
      <c r="T86" s="92">
        <f>SUM(IF(Užs5!F125="PVC-04mm",(Užs5!E125/1000)*Užs5!L125,0)+(IF(Užs5!G125="PVC-04mm",(Užs5!E125/1000)*Užs5!L125,0)+(IF(Užs5!I125="PVC-04mm",(Užs5!H125/1000)*Užs5!L125,0)+(IF(Užs5!J125="PVC-04mm",(Užs5!H125/1000)*Užs5!L125,0)))))</f>
        <v>0</v>
      </c>
      <c r="U86" s="92">
        <f>SUM(IF(Užs5!F125="PVC-06mm",(Užs5!E125/1000)*Užs5!L125,0)+(IF(Užs5!G125="PVC-06mm",(Užs5!E125/1000)*Užs5!L125,0)+(IF(Užs5!I125="PVC-06mm",(Užs5!H125/1000)*Užs5!L125,0)+(IF(Užs5!J125="PVC-06mm",(Užs5!H125/1000)*Užs5!L125,0)))))</f>
        <v>0</v>
      </c>
      <c r="V86" s="92">
        <f>SUM(IF(Užs5!F125="PVC-08mm",(Užs5!E125/1000)*Užs5!L125,0)+(IF(Užs5!G125="PVC-08mm",(Užs5!E125/1000)*Užs5!L125,0)+(IF(Užs5!I125="PVC-08mm",(Užs5!H125/1000)*Užs5!L125,0)+(IF(Užs5!J125="PVC-08mm",(Užs5!H125/1000)*Užs5!L125,0)))))</f>
        <v>0</v>
      </c>
      <c r="W86" s="92">
        <f>SUM(IF(Užs5!F125="PVC-1mm",(Užs5!E125/1000)*Užs5!L125,0)+(IF(Užs5!G125="PVC-1mm",(Užs5!E125/1000)*Užs5!L125,0)+(IF(Užs5!I125="PVC-1mm",(Užs5!H125/1000)*Užs5!L125,0)+(IF(Užs5!J125="PVC-1mm",(Užs5!H125/1000)*Užs5!L125,0)))))</f>
        <v>0</v>
      </c>
      <c r="X86" s="92">
        <f>SUM(IF(Užs5!F125="PVC-2mm",(Užs5!E125/1000)*Užs5!L125,0)+(IF(Užs5!G125="PVC-2mm",(Užs5!E125/1000)*Užs5!L125,0)+(IF(Užs5!I125="PVC-2mm",(Užs5!H125/1000)*Užs5!L125,0)+(IF(Užs5!J125="PVC-2mm",(Užs5!H125/1000)*Užs5!L125,0)))))</f>
        <v>0</v>
      </c>
      <c r="Y86" s="92">
        <f>SUM(IF(Užs5!F125="PVC-42/2mm",(Užs5!E125/1000)*Užs5!L125,0)+(IF(Užs5!G125="PVC-42/2mm",(Užs5!E125/1000)*Užs5!L125,0)+(IF(Užs5!I125="PVC-42/2mm",(Užs5!H125/1000)*Užs5!L125,0)+(IF(Užs5!J125="PVC-42/2mm",(Užs5!H125/1000)*Užs5!L125,0)))))</f>
        <v>0</v>
      </c>
      <c r="Z86" s="313">
        <f>SUM(IF(Užs5!F125="BESIULIS-08mm",(Užs5!E125/1000)*Užs5!L125,0)+(IF(Užs5!G125="BESIULIS-08mm",(Užs5!E125/1000)*Užs5!L125,0)+(IF(Užs5!I125="BESIULIS-08mm",(Užs5!H125/1000)*Užs5!L125,0)+(IF(Užs5!J125="BESIULIS-08mm",(Užs5!H125/1000)*Užs5!L125,0)))))</f>
        <v>0</v>
      </c>
      <c r="AA86" s="313">
        <f>SUM(IF(Užs5!F125="BESIULIS-1mm",(Užs5!E125/1000)*Užs5!L125,0)+(IF(Užs5!G125="BESIULIS-1mm",(Užs5!E125/1000)*Užs5!L125,0)+(IF(Užs5!I125="BESIULIS-1mm",(Užs5!H125/1000)*Užs5!L125,0)+(IF(Užs5!J125="BESIULIS-1mm",(Užs5!H125/1000)*Užs5!L125,0)))))</f>
        <v>0</v>
      </c>
      <c r="AB86" s="313">
        <f>SUM(IF(Užs5!F125="BESIULIS-2mm",(Užs5!E125/1000)*Užs5!L125,0)+(IF(Užs5!G125="BESIULIS-2mm",(Užs5!E125/1000)*Užs5!L125,0)+(IF(Užs5!I125="BESIULIS-2mm",(Užs5!H125/1000)*Užs5!L125,0)+(IF(Užs5!J125="BESIULIS-2mm",(Užs5!H125/1000)*Užs5!L125,0)))))</f>
        <v>0</v>
      </c>
      <c r="AC86" s="93">
        <f>SUM(IF(Užs5!F125="KLIEN-PVC-04mm",(Užs5!E125/1000)*Užs5!L125,0)+(IF(Užs5!G125="KLIEN-PVC-04mm",(Užs5!E125/1000)*Užs5!L125,0)+(IF(Užs5!I125="KLIEN-PVC-04mm",(Užs5!H125/1000)*Užs5!L125,0)+(IF(Užs5!J125="KLIEN-PVC-04mm",(Užs5!H125/1000)*Užs5!L125,0)))))</f>
        <v>0</v>
      </c>
      <c r="AD86" s="93">
        <f>SUM(IF(Užs5!F125="KLIEN-PVC-06mm",(Užs5!E125/1000)*Užs5!L125,0)+(IF(Užs5!G125="KLIEN-PVC-06mm",(Užs5!E125/1000)*Užs5!L125,0)+(IF(Užs5!I125="KLIEN-PVC-06mm",(Užs5!H125/1000)*Užs5!L125,0)+(IF(Užs5!J125="KLIEN-PVC-06mm",(Užs5!H125/1000)*Užs5!L125,0)))))</f>
        <v>0</v>
      </c>
      <c r="AE86" s="93">
        <f>SUM(IF(Užs5!F125="KLIEN-PVC-08mm",(Užs5!E125/1000)*Užs5!L125,0)+(IF(Užs5!G125="KLIEN-PVC-08mm",(Užs5!E125/1000)*Užs5!L125,0)+(IF(Užs5!I125="KLIEN-PVC-08mm",(Užs5!H125/1000)*Užs5!L125,0)+(IF(Užs5!J125="KLIEN-PVC-08mm",(Užs5!H125/1000)*Užs5!L125,0)))))</f>
        <v>0</v>
      </c>
      <c r="AF86" s="93">
        <f>SUM(IF(Užs5!F125="KLIEN-PVC-1mm",(Užs5!E125/1000)*Užs5!L125,0)+(IF(Užs5!G125="KLIEN-PVC-1mm",(Užs5!E125/1000)*Užs5!L125,0)+(IF(Užs5!I125="KLIEN-PVC-1mm",(Užs5!H125/1000)*Užs5!L125,0)+(IF(Užs5!J125="KLIEN-PVC-1mm",(Užs5!H125/1000)*Užs5!L125,0)))))</f>
        <v>0</v>
      </c>
      <c r="AG86" s="93">
        <f>SUM(IF(Užs5!F125="KLIEN-PVC-2mm",(Užs5!E125/1000)*Užs5!L125,0)+(IF(Užs5!G125="KLIEN-PVC-2mm",(Užs5!E125/1000)*Užs5!L125,0)+(IF(Užs5!I125="KLIEN-PVC-2mm",(Užs5!H125/1000)*Užs5!L125,0)+(IF(Užs5!J125="KLIEN-PVC-2mm",(Užs5!H125/1000)*Užs5!L125,0)))))</f>
        <v>0</v>
      </c>
      <c r="AH86" s="93">
        <f>SUM(IF(Užs5!F125="KLIEN-PVC-42/2mm",(Užs5!E125/1000)*Užs5!L125,0)+(IF(Užs5!G125="KLIEN-PVC-42/2mm",(Užs5!E125/1000)*Užs5!L125,0)+(IF(Užs5!I125="KLIEN-PVC-42/2mm",(Užs5!H125/1000)*Užs5!L125,0)+(IF(Užs5!J125="KLIEN-PVC-42/2mm",(Užs5!H125/1000)*Užs5!L125,0)))))</f>
        <v>0</v>
      </c>
      <c r="AI86" s="315">
        <f>SUM(IF(Užs5!F125="KLIEN-BESIUL-08mm",(Užs5!E125/1000)*Užs5!L125,0)+(IF(Užs5!G125="KLIEN-BESIUL-08mm",(Užs5!E125/1000)*Užs5!L125,0)+(IF(Užs5!I125="KLIEN-BESIUL-08mm",(Užs5!H125/1000)*Užs5!L125,0)+(IF(Užs5!J125="KLIEN-BESIUL-08mm",(Užs5!H125/1000)*Užs5!L125,0)))))</f>
        <v>0</v>
      </c>
      <c r="AJ86" s="315">
        <f>SUM(IF(Užs5!F125="KLIEN-BESIUL-1mm",(Užs5!E125/1000)*Užs5!L125,0)+(IF(Užs5!G125="KLIEN-BESIUL-1mm",(Užs5!E125/1000)*Užs5!L125,0)+(IF(Užs5!I125="KLIEN-BESIUL-1mm",(Užs5!H125/1000)*Užs5!L125,0)+(IF(Užs5!J125="KLIEN-BESIUL-1mm",(Užs5!H125/1000)*Užs5!L125,0)))))</f>
        <v>0</v>
      </c>
      <c r="AK86" s="315">
        <f>SUM(IF(Užs5!F125="KLIEN-BESIUL-2mm",(Užs5!E125/1000)*Užs5!L125,0)+(IF(Užs5!G125="KLIEN-BESIUL-2mm",(Užs5!E125/1000)*Užs5!L125,0)+(IF(Užs5!I125="KLIEN-BESIUL-2mm",(Užs5!H125/1000)*Užs5!L125,0)+(IF(Užs5!J125="KLIEN-BESIUL-2mm",(Užs5!H125/1000)*Užs5!L125,0)))))</f>
        <v>0</v>
      </c>
      <c r="AL86" s="94">
        <f>SUM(IF(Užs5!F125="NE-PL-PVC-04mm",(Užs5!E125/1000)*Užs5!L125,0)+(IF(Užs5!G125="NE-PL-PVC-04mm",(Užs5!E125/1000)*Užs5!L125,0)+(IF(Užs5!I125="NE-PL-PVC-04mm",(Užs5!H125/1000)*Užs5!L125,0)+(IF(Užs5!J125="NE-PL-PVC-04mm",(Užs5!H125/1000)*Užs5!L125,0)))))</f>
        <v>0</v>
      </c>
      <c r="AM86" s="94">
        <f>SUM(IF(Užs5!F125="NE-PL-PVC-06mm",(Užs5!E125/1000)*Užs5!L125,0)+(IF(Užs5!G125="NE-PL-PVC-06mm",(Užs5!E125/1000)*Užs5!L125,0)+(IF(Užs5!I125="NE-PL-PVC-06mm",(Užs5!H125/1000)*Užs5!L125,0)+(IF(Užs5!J125="NE-PL-PVC-06mm",(Užs5!H125/1000)*Užs5!L125,0)))))</f>
        <v>0</v>
      </c>
      <c r="AN86" s="94">
        <f>SUM(IF(Užs5!F125="NE-PL-PVC-08mm",(Užs5!E125/1000)*Užs5!L125,0)+(IF(Užs5!G125="NE-PL-PVC-08mm",(Užs5!E125/1000)*Užs5!L125,0)+(IF(Užs5!I125="NE-PL-PVC-08mm",(Užs5!H125/1000)*Užs5!L125,0)+(IF(Užs5!J125="NE-PL-PVC-08mm",(Užs5!H125/1000)*Užs5!L125,0)))))</f>
        <v>0</v>
      </c>
      <c r="AO86" s="94">
        <f>SUM(IF(Užs5!F125="NE-PL-PVC-1mm",(Užs5!E125/1000)*Užs5!L125,0)+(IF(Užs5!G125="NE-PL-PVC-1mm",(Užs5!E125/1000)*Užs5!L125,0)+(IF(Užs5!I125="NE-PL-PVC-1mm",(Užs5!H125/1000)*Užs5!L125,0)+(IF(Užs5!J125="NE-PL-PVC-1mm",(Užs5!H125/1000)*Užs5!L125,0)))))</f>
        <v>0</v>
      </c>
      <c r="AP86" s="94">
        <f>SUM(IF(Užs5!F125="NE-PL-PVC-2mm",(Užs5!E125/1000)*Užs5!L125,0)+(IF(Užs5!G125="NE-PL-PVC-2mm",(Užs5!E125/1000)*Užs5!L125,0)+(IF(Užs5!I125="NE-PL-PVC-2mm",(Užs5!H125/1000)*Užs5!L125,0)+(IF(Užs5!J125="NE-PL-PVC-2mm",(Užs5!H125/1000)*Užs5!L125,0)))))</f>
        <v>0</v>
      </c>
      <c r="AQ86" s="94">
        <f>SUM(IF(Užs5!F125="NE-PL-PVC-42/2mm",(Užs5!E125/1000)*Užs5!L125,0)+(IF(Užs5!G125="NE-PL-PVC-42/2mm",(Užs5!E125/1000)*Užs5!L125,0)+(IF(Užs5!I125="NE-PL-PVC-42/2mm",(Užs5!H125/1000)*Užs5!L125,0)+(IF(Užs5!J125="NE-PL-PVC-42/2mm",(Užs5!H125/1000)*Užs5!L125,0)))))</f>
        <v>0</v>
      </c>
      <c r="AR86" s="79"/>
    </row>
    <row r="87" spans="1:44" ht="16.8">
      <c r="A87" s="79"/>
      <c r="B87" s="79"/>
      <c r="C87" s="95"/>
      <c r="D87" s="79"/>
      <c r="E87" s="79"/>
      <c r="F87" s="79"/>
      <c r="G87" s="79"/>
      <c r="H87" s="79"/>
      <c r="I87" s="79"/>
      <c r="J87" s="79"/>
      <c r="K87" s="87">
        <v>86</v>
      </c>
      <c r="L87" s="88">
        <f>Užs5!L126</f>
        <v>0</v>
      </c>
      <c r="M87" s="89">
        <f>(Užs5!E126/1000)*(Užs5!H126/1000)*Užs5!L126</f>
        <v>0</v>
      </c>
      <c r="N87" s="90">
        <f>SUM(IF(Užs5!F126="MEL",(Užs5!E126/1000)*Užs5!L126,0)+(IF(Užs5!G126="MEL",(Užs5!E126/1000)*Užs5!L126,0)+(IF(Užs5!I126="MEL",(Užs5!H126/1000)*Užs5!L126,0)+(IF(Užs5!J126="MEL",(Užs5!H126/1000)*Užs5!L126,0)))))</f>
        <v>0</v>
      </c>
      <c r="O87" s="91">
        <f>SUM(IF(Užs5!F126="MEL-BALTAS",(Užs5!E126/1000)*Užs5!L126,0)+(IF(Užs5!G126="MEL-BALTAS",(Užs5!E126/1000)*Užs5!L126,0)+(IF(Užs5!I126="MEL-BALTAS",(Užs5!H126/1000)*Užs5!L126,0)+(IF(Užs5!J126="MEL-BALTAS",(Užs5!H126/1000)*Užs5!L126,0)))))</f>
        <v>0</v>
      </c>
      <c r="P87" s="91">
        <f>SUM(IF(Užs5!F126="MEL-PILKAS",(Užs5!E126/1000)*Užs5!L126,0)+(IF(Užs5!G126="MEL-PILKAS",(Užs5!E126/1000)*Užs5!L126,0)+(IF(Užs5!I126="MEL-PILKAS",(Užs5!H126/1000)*Užs5!L126,0)+(IF(Užs5!J126="MEL-PILKAS",(Užs5!H126/1000)*Užs5!L126,0)))))</f>
        <v>0</v>
      </c>
      <c r="Q87" s="91">
        <f>SUM(IF(Užs5!F126="MEL-KLIENTO",(Užs5!E126/1000)*Užs5!L126,0)+(IF(Užs5!G126="MEL-KLIENTO",(Užs5!E126/1000)*Užs5!L126,0)+(IF(Užs5!I126="MEL-KLIENTO",(Užs5!H126/1000)*Užs5!L126,0)+(IF(Užs5!J126="MEL-KLIENTO",(Užs5!H126/1000)*Užs5!L126,0)))))</f>
        <v>0</v>
      </c>
      <c r="R87" s="91">
        <f>SUM(IF(Užs5!F126="MEL-NE-PL",(Užs5!E126/1000)*Užs5!L126,0)+(IF(Užs5!G126="MEL-NE-PL",(Užs5!E126/1000)*Užs5!L126,0)+(IF(Užs5!I126="MEL-NE-PL",(Užs5!H126/1000)*Užs5!L126,0)+(IF(Užs5!J126="MEL-NE-PL",(Užs5!H126/1000)*Užs5!L126,0)))))</f>
        <v>0</v>
      </c>
      <c r="S87" s="91">
        <f>SUM(IF(Užs5!F126="MEL-40mm",(Užs5!E126/1000)*Užs5!L126,0)+(IF(Užs5!G126="MEL-40mm",(Užs5!E126/1000)*Užs5!L126,0)+(IF(Užs5!I126="MEL-40mm",(Užs5!H126/1000)*Užs5!L126,0)+(IF(Užs5!J126="MEL-40mm",(Užs5!H126/1000)*Užs5!L126,0)))))</f>
        <v>0</v>
      </c>
      <c r="T87" s="92">
        <f>SUM(IF(Užs5!F126="PVC-04mm",(Užs5!E126/1000)*Užs5!L126,0)+(IF(Užs5!G126="PVC-04mm",(Užs5!E126/1000)*Užs5!L126,0)+(IF(Užs5!I126="PVC-04mm",(Užs5!H126/1000)*Užs5!L126,0)+(IF(Užs5!J126="PVC-04mm",(Užs5!H126/1000)*Užs5!L126,0)))))</f>
        <v>0</v>
      </c>
      <c r="U87" s="92">
        <f>SUM(IF(Užs5!F126="PVC-06mm",(Užs5!E126/1000)*Užs5!L126,0)+(IF(Užs5!G126="PVC-06mm",(Užs5!E126/1000)*Užs5!L126,0)+(IF(Užs5!I126="PVC-06mm",(Užs5!H126/1000)*Užs5!L126,0)+(IF(Užs5!J126="PVC-06mm",(Užs5!H126/1000)*Užs5!L126,0)))))</f>
        <v>0</v>
      </c>
      <c r="V87" s="92">
        <f>SUM(IF(Užs5!F126="PVC-08mm",(Užs5!E126/1000)*Užs5!L126,0)+(IF(Užs5!G126="PVC-08mm",(Užs5!E126/1000)*Užs5!L126,0)+(IF(Užs5!I126="PVC-08mm",(Užs5!H126/1000)*Užs5!L126,0)+(IF(Užs5!J126="PVC-08mm",(Užs5!H126/1000)*Užs5!L126,0)))))</f>
        <v>0</v>
      </c>
      <c r="W87" s="92">
        <f>SUM(IF(Užs5!F126="PVC-1mm",(Užs5!E126/1000)*Užs5!L126,0)+(IF(Užs5!G126="PVC-1mm",(Užs5!E126/1000)*Užs5!L126,0)+(IF(Užs5!I126="PVC-1mm",(Užs5!H126/1000)*Užs5!L126,0)+(IF(Užs5!J126="PVC-1mm",(Užs5!H126/1000)*Užs5!L126,0)))))</f>
        <v>0</v>
      </c>
      <c r="X87" s="92">
        <f>SUM(IF(Užs5!F126="PVC-2mm",(Užs5!E126/1000)*Užs5!L126,0)+(IF(Užs5!G126="PVC-2mm",(Užs5!E126/1000)*Užs5!L126,0)+(IF(Užs5!I126="PVC-2mm",(Užs5!H126/1000)*Užs5!L126,0)+(IF(Užs5!J126="PVC-2mm",(Užs5!H126/1000)*Užs5!L126,0)))))</f>
        <v>0</v>
      </c>
      <c r="Y87" s="92">
        <f>SUM(IF(Užs5!F126="PVC-42/2mm",(Užs5!E126/1000)*Užs5!L126,0)+(IF(Užs5!G126="PVC-42/2mm",(Užs5!E126/1000)*Užs5!L126,0)+(IF(Užs5!I126="PVC-42/2mm",(Užs5!H126/1000)*Užs5!L126,0)+(IF(Užs5!J126="PVC-42/2mm",(Užs5!H126/1000)*Užs5!L126,0)))))</f>
        <v>0</v>
      </c>
      <c r="Z87" s="313">
        <f>SUM(IF(Užs5!F126="BESIULIS-08mm",(Užs5!E126/1000)*Užs5!L126,0)+(IF(Užs5!G126="BESIULIS-08mm",(Užs5!E126/1000)*Užs5!L126,0)+(IF(Užs5!I126="BESIULIS-08mm",(Užs5!H126/1000)*Užs5!L126,0)+(IF(Užs5!J126="BESIULIS-08mm",(Užs5!H126/1000)*Užs5!L126,0)))))</f>
        <v>0</v>
      </c>
      <c r="AA87" s="313">
        <f>SUM(IF(Užs5!F126="BESIULIS-1mm",(Užs5!E126/1000)*Užs5!L126,0)+(IF(Užs5!G126="BESIULIS-1mm",(Užs5!E126/1000)*Užs5!L126,0)+(IF(Užs5!I126="BESIULIS-1mm",(Užs5!H126/1000)*Užs5!L126,0)+(IF(Užs5!J126="BESIULIS-1mm",(Užs5!H126/1000)*Užs5!L126,0)))))</f>
        <v>0</v>
      </c>
      <c r="AB87" s="313">
        <f>SUM(IF(Užs5!F126="BESIULIS-2mm",(Užs5!E126/1000)*Užs5!L126,0)+(IF(Užs5!G126="BESIULIS-2mm",(Užs5!E126/1000)*Užs5!L126,0)+(IF(Užs5!I126="BESIULIS-2mm",(Užs5!H126/1000)*Užs5!L126,0)+(IF(Užs5!J126="BESIULIS-2mm",(Užs5!H126/1000)*Užs5!L126,0)))))</f>
        <v>0</v>
      </c>
      <c r="AC87" s="93">
        <f>SUM(IF(Užs5!F126="KLIEN-PVC-04mm",(Užs5!E126/1000)*Užs5!L126,0)+(IF(Užs5!G126="KLIEN-PVC-04mm",(Užs5!E126/1000)*Užs5!L126,0)+(IF(Užs5!I126="KLIEN-PVC-04mm",(Užs5!H126/1000)*Užs5!L126,0)+(IF(Užs5!J126="KLIEN-PVC-04mm",(Užs5!H126/1000)*Užs5!L126,0)))))</f>
        <v>0</v>
      </c>
      <c r="AD87" s="93">
        <f>SUM(IF(Užs5!F126="KLIEN-PVC-06mm",(Užs5!E126/1000)*Užs5!L126,0)+(IF(Užs5!G126="KLIEN-PVC-06mm",(Užs5!E126/1000)*Užs5!L126,0)+(IF(Užs5!I126="KLIEN-PVC-06mm",(Užs5!H126/1000)*Užs5!L126,0)+(IF(Užs5!J126="KLIEN-PVC-06mm",(Užs5!H126/1000)*Užs5!L126,0)))))</f>
        <v>0</v>
      </c>
      <c r="AE87" s="93">
        <f>SUM(IF(Užs5!F126="KLIEN-PVC-08mm",(Užs5!E126/1000)*Užs5!L126,0)+(IF(Užs5!G126="KLIEN-PVC-08mm",(Užs5!E126/1000)*Užs5!L126,0)+(IF(Užs5!I126="KLIEN-PVC-08mm",(Užs5!H126/1000)*Užs5!L126,0)+(IF(Užs5!J126="KLIEN-PVC-08mm",(Užs5!H126/1000)*Užs5!L126,0)))))</f>
        <v>0</v>
      </c>
      <c r="AF87" s="93">
        <f>SUM(IF(Užs5!F126="KLIEN-PVC-1mm",(Užs5!E126/1000)*Užs5!L126,0)+(IF(Užs5!G126="KLIEN-PVC-1mm",(Užs5!E126/1000)*Užs5!L126,0)+(IF(Užs5!I126="KLIEN-PVC-1mm",(Užs5!H126/1000)*Užs5!L126,0)+(IF(Užs5!J126="KLIEN-PVC-1mm",(Užs5!H126/1000)*Užs5!L126,0)))))</f>
        <v>0</v>
      </c>
      <c r="AG87" s="93">
        <f>SUM(IF(Užs5!F126="KLIEN-PVC-2mm",(Užs5!E126/1000)*Užs5!L126,0)+(IF(Užs5!G126="KLIEN-PVC-2mm",(Užs5!E126/1000)*Užs5!L126,0)+(IF(Užs5!I126="KLIEN-PVC-2mm",(Užs5!H126/1000)*Užs5!L126,0)+(IF(Užs5!J126="KLIEN-PVC-2mm",(Užs5!H126/1000)*Užs5!L126,0)))))</f>
        <v>0</v>
      </c>
      <c r="AH87" s="93">
        <f>SUM(IF(Užs5!F126="KLIEN-PVC-42/2mm",(Užs5!E126/1000)*Užs5!L126,0)+(IF(Užs5!G126="KLIEN-PVC-42/2mm",(Užs5!E126/1000)*Užs5!L126,0)+(IF(Užs5!I126="KLIEN-PVC-42/2mm",(Užs5!H126/1000)*Užs5!L126,0)+(IF(Užs5!J126="KLIEN-PVC-42/2mm",(Užs5!H126/1000)*Užs5!L126,0)))))</f>
        <v>0</v>
      </c>
      <c r="AI87" s="315">
        <f>SUM(IF(Užs5!F126="KLIEN-BESIUL-08mm",(Užs5!E126/1000)*Užs5!L126,0)+(IF(Užs5!G126="KLIEN-BESIUL-08mm",(Užs5!E126/1000)*Užs5!L126,0)+(IF(Užs5!I126="KLIEN-BESIUL-08mm",(Užs5!H126/1000)*Užs5!L126,0)+(IF(Užs5!J126="KLIEN-BESIUL-08mm",(Užs5!H126/1000)*Užs5!L126,0)))))</f>
        <v>0</v>
      </c>
      <c r="AJ87" s="315">
        <f>SUM(IF(Užs5!F126="KLIEN-BESIUL-1mm",(Užs5!E126/1000)*Užs5!L126,0)+(IF(Užs5!G126="KLIEN-BESIUL-1mm",(Užs5!E126/1000)*Užs5!L126,0)+(IF(Užs5!I126="KLIEN-BESIUL-1mm",(Užs5!H126/1000)*Užs5!L126,0)+(IF(Užs5!J126="KLIEN-BESIUL-1mm",(Užs5!H126/1000)*Užs5!L126,0)))))</f>
        <v>0</v>
      </c>
      <c r="AK87" s="315">
        <f>SUM(IF(Užs5!F126="KLIEN-BESIUL-2mm",(Užs5!E126/1000)*Užs5!L126,0)+(IF(Užs5!G126="KLIEN-BESIUL-2mm",(Užs5!E126/1000)*Užs5!L126,0)+(IF(Užs5!I126="KLIEN-BESIUL-2mm",(Užs5!H126/1000)*Užs5!L126,0)+(IF(Užs5!J126="KLIEN-BESIUL-2mm",(Užs5!H126/1000)*Užs5!L126,0)))))</f>
        <v>0</v>
      </c>
      <c r="AL87" s="94">
        <f>SUM(IF(Užs5!F126="NE-PL-PVC-04mm",(Užs5!E126/1000)*Užs5!L126,0)+(IF(Užs5!G126="NE-PL-PVC-04mm",(Užs5!E126/1000)*Užs5!L126,0)+(IF(Užs5!I126="NE-PL-PVC-04mm",(Užs5!H126/1000)*Užs5!L126,0)+(IF(Užs5!J126="NE-PL-PVC-04mm",(Užs5!H126/1000)*Užs5!L126,0)))))</f>
        <v>0</v>
      </c>
      <c r="AM87" s="94">
        <f>SUM(IF(Užs5!F126="NE-PL-PVC-06mm",(Užs5!E126/1000)*Užs5!L126,0)+(IF(Užs5!G126="NE-PL-PVC-06mm",(Užs5!E126/1000)*Užs5!L126,0)+(IF(Užs5!I126="NE-PL-PVC-06mm",(Užs5!H126/1000)*Užs5!L126,0)+(IF(Užs5!J126="NE-PL-PVC-06mm",(Užs5!H126/1000)*Užs5!L126,0)))))</f>
        <v>0</v>
      </c>
      <c r="AN87" s="94">
        <f>SUM(IF(Užs5!F126="NE-PL-PVC-08mm",(Užs5!E126/1000)*Užs5!L126,0)+(IF(Užs5!G126="NE-PL-PVC-08mm",(Užs5!E126/1000)*Užs5!L126,0)+(IF(Užs5!I126="NE-PL-PVC-08mm",(Užs5!H126/1000)*Užs5!L126,0)+(IF(Užs5!J126="NE-PL-PVC-08mm",(Užs5!H126/1000)*Užs5!L126,0)))))</f>
        <v>0</v>
      </c>
      <c r="AO87" s="94">
        <f>SUM(IF(Užs5!F126="NE-PL-PVC-1mm",(Užs5!E126/1000)*Užs5!L126,0)+(IF(Užs5!G126="NE-PL-PVC-1mm",(Užs5!E126/1000)*Užs5!L126,0)+(IF(Užs5!I126="NE-PL-PVC-1mm",(Užs5!H126/1000)*Užs5!L126,0)+(IF(Užs5!J126="NE-PL-PVC-1mm",(Užs5!H126/1000)*Užs5!L126,0)))))</f>
        <v>0</v>
      </c>
      <c r="AP87" s="94">
        <f>SUM(IF(Užs5!F126="NE-PL-PVC-2mm",(Užs5!E126/1000)*Užs5!L126,0)+(IF(Užs5!G126="NE-PL-PVC-2mm",(Užs5!E126/1000)*Užs5!L126,0)+(IF(Užs5!I126="NE-PL-PVC-2mm",(Užs5!H126/1000)*Užs5!L126,0)+(IF(Užs5!J126="NE-PL-PVC-2mm",(Užs5!H126/1000)*Užs5!L126,0)))))</f>
        <v>0</v>
      </c>
      <c r="AQ87" s="94">
        <f>SUM(IF(Užs5!F126="NE-PL-PVC-42/2mm",(Užs5!E126/1000)*Užs5!L126,0)+(IF(Užs5!G126="NE-PL-PVC-42/2mm",(Užs5!E126/1000)*Užs5!L126,0)+(IF(Užs5!I126="NE-PL-PVC-42/2mm",(Užs5!H126/1000)*Užs5!L126,0)+(IF(Užs5!J126="NE-PL-PVC-42/2mm",(Užs5!H126/1000)*Užs5!L126,0)))))</f>
        <v>0</v>
      </c>
      <c r="AR87" s="79"/>
    </row>
    <row r="88" spans="1:44" ht="16.8">
      <c r="A88" s="79"/>
      <c r="B88" s="79"/>
      <c r="C88" s="95"/>
      <c r="D88" s="79"/>
      <c r="E88" s="79"/>
      <c r="F88" s="79"/>
      <c r="G88" s="79"/>
      <c r="H88" s="79"/>
      <c r="I88" s="79"/>
      <c r="J88" s="79"/>
      <c r="K88" s="87">
        <v>87</v>
      </c>
      <c r="L88" s="88">
        <f>Užs5!L127</f>
        <v>0</v>
      </c>
      <c r="M88" s="89">
        <f>(Užs5!E127/1000)*(Užs5!H127/1000)*Užs5!L127</f>
        <v>0</v>
      </c>
      <c r="N88" s="90">
        <f>SUM(IF(Užs5!F127="MEL",(Užs5!E127/1000)*Užs5!L127,0)+(IF(Užs5!G127="MEL",(Užs5!E127/1000)*Užs5!L127,0)+(IF(Užs5!I127="MEL",(Užs5!H127/1000)*Užs5!L127,0)+(IF(Užs5!J127="MEL",(Užs5!H127/1000)*Užs5!L127,0)))))</f>
        <v>0</v>
      </c>
      <c r="O88" s="91">
        <f>SUM(IF(Užs5!F127="MEL-BALTAS",(Užs5!E127/1000)*Užs5!L127,0)+(IF(Užs5!G127="MEL-BALTAS",(Užs5!E127/1000)*Užs5!L127,0)+(IF(Užs5!I127="MEL-BALTAS",(Užs5!H127/1000)*Užs5!L127,0)+(IF(Užs5!J127="MEL-BALTAS",(Užs5!H127/1000)*Užs5!L127,0)))))</f>
        <v>0</v>
      </c>
      <c r="P88" s="91">
        <f>SUM(IF(Užs5!F127="MEL-PILKAS",(Užs5!E127/1000)*Užs5!L127,0)+(IF(Užs5!G127="MEL-PILKAS",(Užs5!E127/1000)*Užs5!L127,0)+(IF(Užs5!I127="MEL-PILKAS",(Užs5!H127/1000)*Užs5!L127,0)+(IF(Užs5!J127="MEL-PILKAS",(Užs5!H127/1000)*Užs5!L127,0)))))</f>
        <v>0</v>
      </c>
      <c r="Q88" s="91">
        <f>SUM(IF(Užs5!F127="MEL-KLIENTO",(Užs5!E127/1000)*Užs5!L127,0)+(IF(Užs5!G127="MEL-KLIENTO",(Užs5!E127/1000)*Užs5!L127,0)+(IF(Užs5!I127="MEL-KLIENTO",(Užs5!H127/1000)*Užs5!L127,0)+(IF(Užs5!J127="MEL-KLIENTO",(Užs5!H127/1000)*Užs5!L127,0)))))</f>
        <v>0</v>
      </c>
      <c r="R88" s="91">
        <f>SUM(IF(Užs5!F127="MEL-NE-PL",(Užs5!E127/1000)*Užs5!L127,0)+(IF(Užs5!G127="MEL-NE-PL",(Užs5!E127/1000)*Užs5!L127,0)+(IF(Užs5!I127="MEL-NE-PL",(Užs5!H127/1000)*Užs5!L127,0)+(IF(Užs5!J127="MEL-NE-PL",(Užs5!H127/1000)*Užs5!L127,0)))))</f>
        <v>0</v>
      </c>
      <c r="S88" s="91">
        <f>SUM(IF(Užs5!F127="MEL-40mm",(Užs5!E127/1000)*Užs5!L127,0)+(IF(Užs5!G127="MEL-40mm",(Užs5!E127/1000)*Užs5!L127,0)+(IF(Užs5!I127="MEL-40mm",(Užs5!H127/1000)*Užs5!L127,0)+(IF(Užs5!J127="MEL-40mm",(Užs5!H127/1000)*Užs5!L127,0)))))</f>
        <v>0</v>
      </c>
      <c r="T88" s="92">
        <f>SUM(IF(Užs5!F127="PVC-04mm",(Užs5!E127/1000)*Užs5!L127,0)+(IF(Užs5!G127="PVC-04mm",(Užs5!E127/1000)*Užs5!L127,0)+(IF(Užs5!I127="PVC-04mm",(Užs5!H127/1000)*Užs5!L127,0)+(IF(Užs5!J127="PVC-04mm",(Užs5!H127/1000)*Užs5!L127,0)))))</f>
        <v>0</v>
      </c>
      <c r="U88" s="92">
        <f>SUM(IF(Užs5!F127="PVC-06mm",(Užs5!E127/1000)*Užs5!L127,0)+(IF(Užs5!G127="PVC-06mm",(Užs5!E127/1000)*Užs5!L127,0)+(IF(Užs5!I127="PVC-06mm",(Užs5!H127/1000)*Užs5!L127,0)+(IF(Užs5!J127="PVC-06mm",(Užs5!H127/1000)*Užs5!L127,0)))))</f>
        <v>0</v>
      </c>
      <c r="V88" s="92">
        <f>SUM(IF(Užs5!F127="PVC-08mm",(Užs5!E127/1000)*Užs5!L127,0)+(IF(Užs5!G127="PVC-08mm",(Užs5!E127/1000)*Užs5!L127,0)+(IF(Užs5!I127="PVC-08mm",(Užs5!H127/1000)*Užs5!L127,0)+(IF(Užs5!J127="PVC-08mm",(Užs5!H127/1000)*Užs5!L127,0)))))</f>
        <v>0</v>
      </c>
      <c r="W88" s="92">
        <f>SUM(IF(Užs5!F127="PVC-1mm",(Užs5!E127/1000)*Užs5!L127,0)+(IF(Užs5!G127="PVC-1mm",(Užs5!E127/1000)*Užs5!L127,0)+(IF(Užs5!I127="PVC-1mm",(Užs5!H127/1000)*Užs5!L127,0)+(IF(Užs5!J127="PVC-1mm",(Užs5!H127/1000)*Užs5!L127,0)))))</f>
        <v>0</v>
      </c>
      <c r="X88" s="92">
        <f>SUM(IF(Užs5!F127="PVC-2mm",(Užs5!E127/1000)*Užs5!L127,0)+(IF(Užs5!G127="PVC-2mm",(Užs5!E127/1000)*Užs5!L127,0)+(IF(Užs5!I127="PVC-2mm",(Užs5!H127/1000)*Užs5!L127,0)+(IF(Užs5!J127="PVC-2mm",(Užs5!H127/1000)*Užs5!L127,0)))))</f>
        <v>0</v>
      </c>
      <c r="Y88" s="92">
        <f>SUM(IF(Užs5!F127="PVC-42/2mm",(Užs5!E127/1000)*Užs5!L127,0)+(IF(Užs5!G127="PVC-42/2mm",(Užs5!E127/1000)*Užs5!L127,0)+(IF(Užs5!I127="PVC-42/2mm",(Užs5!H127/1000)*Užs5!L127,0)+(IF(Užs5!J127="PVC-42/2mm",(Užs5!H127/1000)*Užs5!L127,0)))))</f>
        <v>0</v>
      </c>
      <c r="Z88" s="313">
        <f>SUM(IF(Užs5!F127="BESIULIS-08mm",(Užs5!E127/1000)*Užs5!L127,0)+(IF(Užs5!G127="BESIULIS-08mm",(Užs5!E127/1000)*Užs5!L127,0)+(IF(Užs5!I127="BESIULIS-08mm",(Užs5!H127/1000)*Užs5!L127,0)+(IF(Užs5!J127="BESIULIS-08mm",(Užs5!H127/1000)*Užs5!L127,0)))))</f>
        <v>0</v>
      </c>
      <c r="AA88" s="313">
        <f>SUM(IF(Užs5!F127="BESIULIS-1mm",(Užs5!E127/1000)*Užs5!L127,0)+(IF(Užs5!G127="BESIULIS-1mm",(Užs5!E127/1000)*Užs5!L127,0)+(IF(Užs5!I127="BESIULIS-1mm",(Užs5!H127/1000)*Užs5!L127,0)+(IF(Užs5!J127="BESIULIS-1mm",(Užs5!H127/1000)*Užs5!L127,0)))))</f>
        <v>0</v>
      </c>
      <c r="AB88" s="313">
        <f>SUM(IF(Užs5!F127="BESIULIS-2mm",(Užs5!E127/1000)*Užs5!L127,0)+(IF(Užs5!G127="BESIULIS-2mm",(Užs5!E127/1000)*Užs5!L127,0)+(IF(Užs5!I127="BESIULIS-2mm",(Užs5!H127/1000)*Užs5!L127,0)+(IF(Užs5!J127="BESIULIS-2mm",(Užs5!H127/1000)*Užs5!L127,0)))))</f>
        <v>0</v>
      </c>
      <c r="AC88" s="93">
        <f>SUM(IF(Užs5!F127="KLIEN-PVC-04mm",(Užs5!E127/1000)*Užs5!L127,0)+(IF(Užs5!G127="KLIEN-PVC-04mm",(Užs5!E127/1000)*Užs5!L127,0)+(IF(Užs5!I127="KLIEN-PVC-04mm",(Užs5!H127/1000)*Užs5!L127,0)+(IF(Užs5!J127="KLIEN-PVC-04mm",(Užs5!H127/1000)*Užs5!L127,0)))))</f>
        <v>0</v>
      </c>
      <c r="AD88" s="93">
        <f>SUM(IF(Užs5!F127="KLIEN-PVC-06mm",(Užs5!E127/1000)*Užs5!L127,0)+(IF(Užs5!G127="KLIEN-PVC-06mm",(Užs5!E127/1000)*Užs5!L127,0)+(IF(Užs5!I127="KLIEN-PVC-06mm",(Užs5!H127/1000)*Užs5!L127,0)+(IF(Užs5!J127="KLIEN-PVC-06mm",(Užs5!H127/1000)*Užs5!L127,0)))))</f>
        <v>0</v>
      </c>
      <c r="AE88" s="93">
        <f>SUM(IF(Užs5!F127="KLIEN-PVC-08mm",(Užs5!E127/1000)*Užs5!L127,0)+(IF(Užs5!G127="KLIEN-PVC-08mm",(Užs5!E127/1000)*Užs5!L127,0)+(IF(Užs5!I127="KLIEN-PVC-08mm",(Užs5!H127/1000)*Užs5!L127,0)+(IF(Užs5!J127="KLIEN-PVC-08mm",(Užs5!H127/1000)*Užs5!L127,0)))))</f>
        <v>0</v>
      </c>
      <c r="AF88" s="93">
        <f>SUM(IF(Užs5!F127="KLIEN-PVC-1mm",(Užs5!E127/1000)*Užs5!L127,0)+(IF(Užs5!G127="KLIEN-PVC-1mm",(Užs5!E127/1000)*Užs5!L127,0)+(IF(Užs5!I127="KLIEN-PVC-1mm",(Užs5!H127/1000)*Užs5!L127,0)+(IF(Užs5!J127="KLIEN-PVC-1mm",(Užs5!H127/1000)*Užs5!L127,0)))))</f>
        <v>0</v>
      </c>
      <c r="AG88" s="93">
        <f>SUM(IF(Užs5!F127="KLIEN-PVC-2mm",(Užs5!E127/1000)*Užs5!L127,0)+(IF(Užs5!G127="KLIEN-PVC-2mm",(Užs5!E127/1000)*Užs5!L127,0)+(IF(Užs5!I127="KLIEN-PVC-2mm",(Užs5!H127/1000)*Užs5!L127,0)+(IF(Užs5!J127="KLIEN-PVC-2mm",(Užs5!H127/1000)*Užs5!L127,0)))))</f>
        <v>0</v>
      </c>
      <c r="AH88" s="93">
        <f>SUM(IF(Užs5!F127="KLIEN-PVC-42/2mm",(Užs5!E127/1000)*Užs5!L127,0)+(IF(Užs5!G127="KLIEN-PVC-42/2mm",(Užs5!E127/1000)*Užs5!L127,0)+(IF(Užs5!I127="KLIEN-PVC-42/2mm",(Užs5!H127/1000)*Užs5!L127,0)+(IF(Užs5!J127="KLIEN-PVC-42/2mm",(Užs5!H127/1000)*Užs5!L127,0)))))</f>
        <v>0</v>
      </c>
      <c r="AI88" s="315">
        <f>SUM(IF(Užs5!F127="KLIEN-BESIUL-08mm",(Užs5!E127/1000)*Užs5!L127,0)+(IF(Užs5!G127="KLIEN-BESIUL-08mm",(Užs5!E127/1000)*Užs5!L127,0)+(IF(Užs5!I127="KLIEN-BESIUL-08mm",(Užs5!H127/1000)*Užs5!L127,0)+(IF(Užs5!J127="KLIEN-BESIUL-08mm",(Užs5!H127/1000)*Užs5!L127,0)))))</f>
        <v>0</v>
      </c>
      <c r="AJ88" s="315">
        <f>SUM(IF(Užs5!F127="KLIEN-BESIUL-1mm",(Užs5!E127/1000)*Užs5!L127,0)+(IF(Užs5!G127="KLIEN-BESIUL-1mm",(Užs5!E127/1000)*Užs5!L127,0)+(IF(Užs5!I127="KLIEN-BESIUL-1mm",(Užs5!H127/1000)*Užs5!L127,0)+(IF(Užs5!J127="KLIEN-BESIUL-1mm",(Užs5!H127/1000)*Užs5!L127,0)))))</f>
        <v>0</v>
      </c>
      <c r="AK88" s="315">
        <f>SUM(IF(Užs5!F127="KLIEN-BESIUL-2mm",(Užs5!E127/1000)*Užs5!L127,0)+(IF(Užs5!G127="KLIEN-BESIUL-2mm",(Užs5!E127/1000)*Užs5!L127,0)+(IF(Užs5!I127="KLIEN-BESIUL-2mm",(Užs5!H127/1000)*Užs5!L127,0)+(IF(Užs5!J127="KLIEN-BESIUL-2mm",(Užs5!H127/1000)*Užs5!L127,0)))))</f>
        <v>0</v>
      </c>
      <c r="AL88" s="94">
        <f>SUM(IF(Užs5!F127="NE-PL-PVC-04mm",(Užs5!E127/1000)*Užs5!L127,0)+(IF(Užs5!G127="NE-PL-PVC-04mm",(Užs5!E127/1000)*Užs5!L127,0)+(IF(Užs5!I127="NE-PL-PVC-04mm",(Užs5!H127/1000)*Užs5!L127,0)+(IF(Užs5!J127="NE-PL-PVC-04mm",(Užs5!H127/1000)*Užs5!L127,0)))))</f>
        <v>0</v>
      </c>
      <c r="AM88" s="94">
        <f>SUM(IF(Užs5!F127="NE-PL-PVC-06mm",(Užs5!E127/1000)*Užs5!L127,0)+(IF(Užs5!G127="NE-PL-PVC-06mm",(Užs5!E127/1000)*Užs5!L127,0)+(IF(Užs5!I127="NE-PL-PVC-06mm",(Užs5!H127/1000)*Užs5!L127,0)+(IF(Užs5!J127="NE-PL-PVC-06mm",(Užs5!H127/1000)*Užs5!L127,0)))))</f>
        <v>0</v>
      </c>
      <c r="AN88" s="94">
        <f>SUM(IF(Užs5!F127="NE-PL-PVC-08mm",(Užs5!E127/1000)*Užs5!L127,0)+(IF(Užs5!G127="NE-PL-PVC-08mm",(Užs5!E127/1000)*Užs5!L127,0)+(IF(Užs5!I127="NE-PL-PVC-08mm",(Užs5!H127/1000)*Užs5!L127,0)+(IF(Užs5!J127="NE-PL-PVC-08mm",(Užs5!H127/1000)*Užs5!L127,0)))))</f>
        <v>0</v>
      </c>
      <c r="AO88" s="94">
        <f>SUM(IF(Užs5!F127="NE-PL-PVC-1mm",(Užs5!E127/1000)*Užs5!L127,0)+(IF(Užs5!G127="NE-PL-PVC-1mm",(Užs5!E127/1000)*Užs5!L127,0)+(IF(Užs5!I127="NE-PL-PVC-1mm",(Užs5!H127/1000)*Užs5!L127,0)+(IF(Užs5!J127="NE-PL-PVC-1mm",(Užs5!H127/1000)*Užs5!L127,0)))))</f>
        <v>0</v>
      </c>
      <c r="AP88" s="94">
        <f>SUM(IF(Užs5!F127="NE-PL-PVC-2mm",(Užs5!E127/1000)*Užs5!L127,0)+(IF(Užs5!G127="NE-PL-PVC-2mm",(Užs5!E127/1000)*Užs5!L127,0)+(IF(Užs5!I127="NE-PL-PVC-2mm",(Užs5!H127/1000)*Užs5!L127,0)+(IF(Užs5!J127="NE-PL-PVC-2mm",(Užs5!H127/1000)*Užs5!L127,0)))))</f>
        <v>0</v>
      </c>
      <c r="AQ88" s="94">
        <f>SUM(IF(Užs5!F127="NE-PL-PVC-42/2mm",(Užs5!E127/1000)*Užs5!L127,0)+(IF(Užs5!G127="NE-PL-PVC-42/2mm",(Užs5!E127/1000)*Užs5!L127,0)+(IF(Užs5!I127="NE-PL-PVC-42/2mm",(Užs5!H127/1000)*Užs5!L127,0)+(IF(Užs5!J127="NE-PL-PVC-42/2mm",(Užs5!H127/1000)*Užs5!L127,0)))))</f>
        <v>0</v>
      </c>
      <c r="AR88" s="79"/>
    </row>
    <row r="89" spans="1:44" ht="16.8">
      <c r="A89" s="79"/>
      <c r="B89" s="79"/>
      <c r="C89" s="95"/>
      <c r="D89" s="79"/>
      <c r="E89" s="79"/>
      <c r="F89" s="79"/>
      <c r="G89" s="79"/>
      <c r="H89" s="79"/>
      <c r="I89" s="79"/>
      <c r="J89" s="79"/>
      <c r="K89" s="87">
        <v>88</v>
      </c>
      <c r="L89" s="88">
        <f>Užs5!L128</f>
        <v>0</v>
      </c>
      <c r="M89" s="89">
        <f>(Užs5!E128/1000)*(Užs5!H128/1000)*Užs5!L128</f>
        <v>0</v>
      </c>
      <c r="N89" s="90">
        <f>SUM(IF(Užs5!F128="MEL",(Užs5!E128/1000)*Užs5!L128,0)+(IF(Užs5!G128="MEL",(Užs5!E128/1000)*Užs5!L128,0)+(IF(Užs5!I128="MEL",(Užs5!H128/1000)*Užs5!L128,0)+(IF(Užs5!J128="MEL",(Užs5!H128/1000)*Užs5!L128,0)))))</f>
        <v>0</v>
      </c>
      <c r="O89" s="91">
        <f>SUM(IF(Užs5!F128="MEL-BALTAS",(Užs5!E128/1000)*Užs5!L128,0)+(IF(Užs5!G128="MEL-BALTAS",(Užs5!E128/1000)*Užs5!L128,0)+(IF(Užs5!I128="MEL-BALTAS",(Užs5!H128/1000)*Užs5!L128,0)+(IF(Užs5!J128="MEL-BALTAS",(Užs5!H128/1000)*Užs5!L128,0)))))</f>
        <v>0</v>
      </c>
      <c r="P89" s="91">
        <f>SUM(IF(Užs5!F128="MEL-PILKAS",(Užs5!E128/1000)*Užs5!L128,0)+(IF(Užs5!G128="MEL-PILKAS",(Užs5!E128/1000)*Užs5!L128,0)+(IF(Užs5!I128="MEL-PILKAS",(Užs5!H128/1000)*Užs5!L128,0)+(IF(Užs5!J128="MEL-PILKAS",(Užs5!H128/1000)*Užs5!L128,0)))))</f>
        <v>0</v>
      </c>
      <c r="Q89" s="91">
        <f>SUM(IF(Užs5!F128="MEL-KLIENTO",(Užs5!E128/1000)*Užs5!L128,0)+(IF(Užs5!G128="MEL-KLIENTO",(Užs5!E128/1000)*Užs5!L128,0)+(IF(Užs5!I128="MEL-KLIENTO",(Užs5!H128/1000)*Užs5!L128,0)+(IF(Užs5!J128="MEL-KLIENTO",(Užs5!H128/1000)*Užs5!L128,0)))))</f>
        <v>0</v>
      </c>
      <c r="R89" s="91">
        <f>SUM(IF(Užs5!F128="MEL-NE-PL",(Užs5!E128/1000)*Užs5!L128,0)+(IF(Užs5!G128="MEL-NE-PL",(Užs5!E128/1000)*Užs5!L128,0)+(IF(Užs5!I128="MEL-NE-PL",(Užs5!H128/1000)*Užs5!L128,0)+(IF(Užs5!J128="MEL-NE-PL",(Užs5!H128/1000)*Užs5!L128,0)))))</f>
        <v>0</v>
      </c>
      <c r="S89" s="91">
        <f>SUM(IF(Užs5!F128="MEL-40mm",(Užs5!E128/1000)*Užs5!L128,0)+(IF(Užs5!G128="MEL-40mm",(Užs5!E128/1000)*Užs5!L128,0)+(IF(Užs5!I128="MEL-40mm",(Užs5!H128/1000)*Užs5!L128,0)+(IF(Užs5!J128="MEL-40mm",(Užs5!H128/1000)*Užs5!L128,0)))))</f>
        <v>0</v>
      </c>
      <c r="T89" s="92">
        <f>SUM(IF(Užs5!F128="PVC-04mm",(Užs5!E128/1000)*Užs5!L128,0)+(IF(Užs5!G128="PVC-04mm",(Užs5!E128/1000)*Užs5!L128,0)+(IF(Užs5!I128="PVC-04mm",(Užs5!H128/1000)*Užs5!L128,0)+(IF(Užs5!J128="PVC-04mm",(Užs5!H128/1000)*Užs5!L128,0)))))</f>
        <v>0</v>
      </c>
      <c r="U89" s="92">
        <f>SUM(IF(Užs5!F128="PVC-06mm",(Užs5!E128/1000)*Užs5!L128,0)+(IF(Užs5!G128="PVC-06mm",(Užs5!E128/1000)*Užs5!L128,0)+(IF(Užs5!I128="PVC-06mm",(Užs5!H128/1000)*Užs5!L128,0)+(IF(Užs5!J128="PVC-06mm",(Užs5!H128/1000)*Užs5!L128,0)))))</f>
        <v>0</v>
      </c>
      <c r="V89" s="92">
        <f>SUM(IF(Užs5!F128="PVC-08mm",(Užs5!E128/1000)*Užs5!L128,0)+(IF(Užs5!G128="PVC-08mm",(Užs5!E128/1000)*Užs5!L128,0)+(IF(Užs5!I128="PVC-08mm",(Užs5!H128/1000)*Užs5!L128,0)+(IF(Užs5!J128="PVC-08mm",(Užs5!H128/1000)*Užs5!L128,0)))))</f>
        <v>0</v>
      </c>
      <c r="W89" s="92">
        <f>SUM(IF(Užs5!F128="PVC-1mm",(Užs5!E128/1000)*Užs5!L128,0)+(IF(Užs5!G128="PVC-1mm",(Užs5!E128/1000)*Užs5!L128,0)+(IF(Užs5!I128="PVC-1mm",(Užs5!H128/1000)*Užs5!L128,0)+(IF(Užs5!J128="PVC-1mm",(Užs5!H128/1000)*Užs5!L128,0)))))</f>
        <v>0</v>
      </c>
      <c r="X89" s="92">
        <f>SUM(IF(Užs5!F128="PVC-2mm",(Užs5!E128/1000)*Užs5!L128,0)+(IF(Užs5!G128="PVC-2mm",(Užs5!E128/1000)*Užs5!L128,0)+(IF(Užs5!I128="PVC-2mm",(Užs5!H128/1000)*Užs5!L128,0)+(IF(Užs5!J128="PVC-2mm",(Užs5!H128/1000)*Užs5!L128,0)))))</f>
        <v>0</v>
      </c>
      <c r="Y89" s="92">
        <f>SUM(IF(Užs5!F128="PVC-42/2mm",(Užs5!E128/1000)*Užs5!L128,0)+(IF(Užs5!G128="PVC-42/2mm",(Užs5!E128/1000)*Užs5!L128,0)+(IF(Užs5!I128="PVC-42/2mm",(Užs5!H128/1000)*Užs5!L128,0)+(IF(Užs5!J128="PVC-42/2mm",(Užs5!H128/1000)*Užs5!L128,0)))))</f>
        <v>0</v>
      </c>
      <c r="Z89" s="313">
        <f>SUM(IF(Užs5!F128="BESIULIS-08mm",(Užs5!E128/1000)*Užs5!L128,0)+(IF(Užs5!G128="BESIULIS-08mm",(Užs5!E128/1000)*Užs5!L128,0)+(IF(Užs5!I128="BESIULIS-08mm",(Užs5!H128/1000)*Užs5!L128,0)+(IF(Užs5!J128="BESIULIS-08mm",(Užs5!H128/1000)*Užs5!L128,0)))))</f>
        <v>0</v>
      </c>
      <c r="AA89" s="313">
        <f>SUM(IF(Užs5!F128="BESIULIS-1mm",(Užs5!E128/1000)*Užs5!L128,0)+(IF(Užs5!G128="BESIULIS-1mm",(Užs5!E128/1000)*Užs5!L128,0)+(IF(Užs5!I128="BESIULIS-1mm",(Užs5!H128/1000)*Užs5!L128,0)+(IF(Užs5!J128="BESIULIS-1mm",(Užs5!H128/1000)*Užs5!L128,0)))))</f>
        <v>0</v>
      </c>
      <c r="AB89" s="313">
        <f>SUM(IF(Užs5!F128="BESIULIS-2mm",(Užs5!E128/1000)*Užs5!L128,0)+(IF(Užs5!G128="BESIULIS-2mm",(Užs5!E128/1000)*Užs5!L128,0)+(IF(Užs5!I128="BESIULIS-2mm",(Užs5!H128/1000)*Užs5!L128,0)+(IF(Užs5!J128="BESIULIS-2mm",(Užs5!H128/1000)*Užs5!L128,0)))))</f>
        <v>0</v>
      </c>
      <c r="AC89" s="93">
        <f>SUM(IF(Užs5!F128="KLIEN-PVC-04mm",(Užs5!E128/1000)*Užs5!L128,0)+(IF(Užs5!G128="KLIEN-PVC-04mm",(Užs5!E128/1000)*Užs5!L128,0)+(IF(Užs5!I128="KLIEN-PVC-04mm",(Užs5!H128/1000)*Užs5!L128,0)+(IF(Užs5!J128="KLIEN-PVC-04mm",(Užs5!H128/1000)*Užs5!L128,0)))))</f>
        <v>0</v>
      </c>
      <c r="AD89" s="93">
        <f>SUM(IF(Užs5!F128="KLIEN-PVC-06mm",(Užs5!E128/1000)*Užs5!L128,0)+(IF(Užs5!G128="KLIEN-PVC-06mm",(Užs5!E128/1000)*Užs5!L128,0)+(IF(Užs5!I128="KLIEN-PVC-06mm",(Užs5!H128/1000)*Užs5!L128,0)+(IF(Užs5!J128="KLIEN-PVC-06mm",(Užs5!H128/1000)*Užs5!L128,0)))))</f>
        <v>0</v>
      </c>
      <c r="AE89" s="93">
        <f>SUM(IF(Užs5!F128="KLIEN-PVC-08mm",(Užs5!E128/1000)*Užs5!L128,0)+(IF(Užs5!G128="KLIEN-PVC-08mm",(Užs5!E128/1000)*Užs5!L128,0)+(IF(Užs5!I128="KLIEN-PVC-08mm",(Užs5!H128/1000)*Užs5!L128,0)+(IF(Užs5!J128="KLIEN-PVC-08mm",(Užs5!H128/1000)*Užs5!L128,0)))))</f>
        <v>0</v>
      </c>
      <c r="AF89" s="93">
        <f>SUM(IF(Užs5!F128="KLIEN-PVC-1mm",(Užs5!E128/1000)*Užs5!L128,0)+(IF(Užs5!G128="KLIEN-PVC-1mm",(Užs5!E128/1000)*Užs5!L128,0)+(IF(Užs5!I128="KLIEN-PVC-1mm",(Užs5!H128/1000)*Užs5!L128,0)+(IF(Užs5!J128="KLIEN-PVC-1mm",(Užs5!H128/1000)*Užs5!L128,0)))))</f>
        <v>0</v>
      </c>
      <c r="AG89" s="93">
        <f>SUM(IF(Užs5!F128="KLIEN-PVC-2mm",(Užs5!E128/1000)*Užs5!L128,0)+(IF(Užs5!G128="KLIEN-PVC-2mm",(Užs5!E128/1000)*Užs5!L128,0)+(IF(Užs5!I128="KLIEN-PVC-2mm",(Užs5!H128/1000)*Užs5!L128,0)+(IF(Užs5!J128="KLIEN-PVC-2mm",(Užs5!H128/1000)*Užs5!L128,0)))))</f>
        <v>0</v>
      </c>
      <c r="AH89" s="93">
        <f>SUM(IF(Užs5!F128="KLIEN-PVC-42/2mm",(Užs5!E128/1000)*Užs5!L128,0)+(IF(Užs5!G128="KLIEN-PVC-42/2mm",(Užs5!E128/1000)*Užs5!L128,0)+(IF(Užs5!I128="KLIEN-PVC-42/2mm",(Užs5!H128/1000)*Užs5!L128,0)+(IF(Užs5!J128="KLIEN-PVC-42/2mm",(Užs5!H128/1000)*Užs5!L128,0)))))</f>
        <v>0</v>
      </c>
      <c r="AI89" s="315">
        <f>SUM(IF(Užs5!F128="KLIEN-BESIUL-08mm",(Užs5!E128/1000)*Užs5!L128,0)+(IF(Užs5!G128="KLIEN-BESIUL-08mm",(Užs5!E128/1000)*Užs5!L128,0)+(IF(Užs5!I128="KLIEN-BESIUL-08mm",(Užs5!H128/1000)*Užs5!L128,0)+(IF(Užs5!J128="KLIEN-BESIUL-08mm",(Užs5!H128/1000)*Užs5!L128,0)))))</f>
        <v>0</v>
      </c>
      <c r="AJ89" s="315">
        <f>SUM(IF(Užs5!F128="KLIEN-BESIUL-1mm",(Užs5!E128/1000)*Užs5!L128,0)+(IF(Užs5!G128="KLIEN-BESIUL-1mm",(Užs5!E128/1000)*Užs5!L128,0)+(IF(Užs5!I128="KLIEN-BESIUL-1mm",(Užs5!H128/1000)*Užs5!L128,0)+(IF(Užs5!J128="KLIEN-BESIUL-1mm",(Užs5!H128/1000)*Užs5!L128,0)))))</f>
        <v>0</v>
      </c>
      <c r="AK89" s="315">
        <f>SUM(IF(Užs5!F128="KLIEN-BESIUL-2mm",(Užs5!E128/1000)*Užs5!L128,0)+(IF(Užs5!G128="KLIEN-BESIUL-2mm",(Užs5!E128/1000)*Užs5!L128,0)+(IF(Užs5!I128="KLIEN-BESIUL-2mm",(Užs5!H128/1000)*Užs5!L128,0)+(IF(Užs5!J128="KLIEN-BESIUL-2mm",(Užs5!H128/1000)*Užs5!L128,0)))))</f>
        <v>0</v>
      </c>
      <c r="AL89" s="94">
        <f>SUM(IF(Užs5!F128="NE-PL-PVC-04mm",(Užs5!E128/1000)*Užs5!L128,0)+(IF(Užs5!G128="NE-PL-PVC-04mm",(Užs5!E128/1000)*Užs5!L128,0)+(IF(Užs5!I128="NE-PL-PVC-04mm",(Užs5!H128/1000)*Užs5!L128,0)+(IF(Užs5!J128="NE-PL-PVC-04mm",(Užs5!H128/1000)*Užs5!L128,0)))))</f>
        <v>0</v>
      </c>
      <c r="AM89" s="94">
        <f>SUM(IF(Užs5!F128="NE-PL-PVC-06mm",(Užs5!E128/1000)*Užs5!L128,0)+(IF(Užs5!G128="NE-PL-PVC-06mm",(Užs5!E128/1000)*Užs5!L128,0)+(IF(Užs5!I128="NE-PL-PVC-06mm",(Užs5!H128/1000)*Užs5!L128,0)+(IF(Užs5!J128="NE-PL-PVC-06mm",(Užs5!H128/1000)*Užs5!L128,0)))))</f>
        <v>0</v>
      </c>
      <c r="AN89" s="94">
        <f>SUM(IF(Užs5!F128="NE-PL-PVC-08mm",(Užs5!E128/1000)*Užs5!L128,0)+(IF(Užs5!G128="NE-PL-PVC-08mm",(Užs5!E128/1000)*Užs5!L128,0)+(IF(Užs5!I128="NE-PL-PVC-08mm",(Užs5!H128/1000)*Užs5!L128,0)+(IF(Užs5!J128="NE-PL-PVC-08mm",(Užs5!H128/1000)*Užs5!L128,0)))))</f>
        <v>0</v>
      </c>
      <c r="AO89" s="94">
        <f>SUM(IF(Užs5!F128="NE-PL-PVC-1mm",(Užs5!E128/1000)*Užs5!L128,0)+(IF(Užs5!G128="NE-PL-PVC-1mm",(Užs5!E128/1000)*Užs5!L128,0)+(IF(Užs5!I128="NE-PL-PVC-1mm",(Užs5!H128/1000)*Užs5!L128,0)+(IF(Užs5!J128="NE-PL-PVC-1mm",(Užs5!H128/1000)*Užs5!L128,0)))))</f>
        <v>0</v>
      </c>
      <c r="AP89" s="94">
        <f>SUM(IF(Užs5!F128="NE-PL-PVC-2mm",(Užs5!E128/1000)*Užs5!L128,0)+(IF(Užs5!G128="NE-PL-PVC-2mm",(Užs5!E128/1000)*Užs5!L128,0)+(IF(Užs5!I128="NE-PL-PVC-2mm",(Užs5!H128/1000)*Užs5!L128,0)+(IF(Užs5!J128="NE-PL-PVC-2mm",(Užs5!H128/1000)*Užs5!L128,0)))))</f>
        <v>0</v>
      </c>
      <c r="AQ89" s="94">
        <f>SUM(IF(Užs5!F128="NE-PL-PVC-42/2mm",(Užs5!E128/1000)*Užs5!L128,0)+(IF(Užs5!G128="NE-PL-PVC-42/2mm",(Užs5!E128/1000)*Užs5!L128,0)+(IF(Užs5!I128="NE-PL-PVC-42/2mm",(Užs5!H128/1000)*Užs5!L128,0)+(IF(Užs5!J128="NE-PL-PVC-42/2mm",(Užs5!H128/1000)*Užs5!L128,0)))))</f>
        <v>0</v>
      </c>
      <c r="AR89" s="79"/>
    </row>
    <row r="90" spans="1:44" ht="16.8">
      <c r="A90" s="79"/>
      <c r="B90" s="79"/>
      <c r="C90" s="95"/>
      <c r="D90" s="79"/>
      <c r="E90" s="79"/>
      <c r="F90" s="79"/>
      <c r="G90" s="79"/>
      <c r="H90" s="79"/>
      <c r="I90" s="79"/>
      <c r="J90" s="79"/>
      <c r="K90" s="87">
        <v>89</v>
      </c>
      <c r="L90" s="88">
        <f>Užs5!L129</f>
        <v>0</v>
      </c>
      <c r="M90" s="89">
        <f>(Užs5!E129/1000)*(Užs5!H129/1000)*Užs5!L129</f>
        <v>0</v>
      </c>
      <c r="N90" s="90">
        <f>SUM(IF(Užs5!F129="MEL",(Užs5!E129/1000)*Užs5!L129,0)+(IF(Užs5!G129="MEL",(Užs5!E129/1000)*Užs5!L129,0)+(IF(Užs5!I129="MEL",(Užs5!H129/1000)*Užs5!L129,0)+(IF(Užs5!J129="MEL",(Užs5!H129/1000)*Užs5!L129,0)))))</f>
        <v>0</v>
      </c>
      <c r="O90" s="91">
        <f>SUM(IF(Užs5!F129="MEL-BALTAS",(Užs5!E129/1000)*Užs5!L129,0)+(IF(Užs5!G129="MEL-BALTAS",(Užs5!E129/1000)*Užs5!L129,0)+(IF(Užs5!I129="MEL-BALTAS",(Užs5!H129/1000)*Užs5!L129,0)+(IF(Užs5!J129="MEL-BALTAS",(Užs5!H129/1000)*Užs5!L129,0)))))</f>
        <v>0</v>
      </c>
      <c r="P90" s="91">
        <f>SUM(IF(Užs5!F129="MEL-PILKAS",(Užs5!E129/1000)*Užs5!L129,0)+(IF(Užs5!G129="MEL-PILKAS",(Užs5!E129/1000)*Užs5!L129,0)+(IF(Užs5!I129="MEL-PILKAS",(Užs5!H129/1000)*Užs5!L129,0)+(IF(Užs5!J129="MEL-PILKAS",(Užs5!H129/1000)*Užs5!L129,0)))))</f>
        <v>0</v>
      </c>
      <c r="Q90" s="91">
        <f>SUM(IF(Užs5!F129="MEL-KLIENTO",(Užs5!E129/1000)*Užs5!L129,0)+(IF(Užs5!G129="MEL-KLIENTO",(Užs5!E129/1000)*Užs5!L129,0)+(IF(Užs5!I129="MEL-KLIENTO",(Užs5!H129/1000)*Užs5!L129,0)+(IF(Užs5!J129="MEL-KLIENTO",(Užs5!H129/1000)*Užs5!L129,0)))))</f>
        <v>0</v>
      </c>
      <c r="R90" s="91">
        <f>SUM(IF(Užs5!F129="MEL-NE-PL",(Užs5!E129/1000)*Užs5!L129,0)+(IF(Užs5!G129="MEL-NE-PL",(Užs5!E129/1000)*Užs5!L129,0)+(IF(Užs5!I129="MEL-NE-PL",(Užs5!H129/1000)*Užs5!L129,0)+(IF(Užs5!J129="MEL-NE-PL",(Užs5!H129/1000)*Užs5!L129,0)))))</f>
        <v>0</v>
      </c>
      <c r="S90" s="91">
        <f>SUM(IF(Užs5!F129="MEL-40mm",(Užs5!E129/1000)*Užs5!L129,0)+(IF(Užs5!G129="MEL-40mm",(Užs5!E129/1000)*Užs5!L129,0)+(IF(Užs5!I129="MEL-40mm",(Užs5!H129/1000)*Užs5!L129,0)+(IF(Užs5!J129="MEL-40mm",(Užs5!H129/1000)*Užs5!L129,0)))))</f>
        <v>0</v>
      </c>
      <c r="T90" s="92">
        <f>SUM(IF(Užs5!F129="PVC-04mm",(Užs5!E129/1000)*Užs5!L129,0)+(IF(Užs5!G129="PVC-04mm",(Užs5!E129/1000)*Užs5!L129,0)+(IF(Užs5!I129="PVC-04mm",(Užs5!H129/1000)*Užs5!L129,0)+(IF(Užs5!J129="PVC-04mm",(Užs5!H129/1000)*Užs5!L129,0)))))</f>
        <v>0</v>
      </c>
      <c r="U90" s="92">
        <f>SUM(IF(Užs5!F129="PVC-06mm",(Užs5!E129/1000)*Užs5!L129,0)+(IF(Užs5!G129="PVC-06mm",(Užs5!E129/1000)*Užs5!L129,0)+(IF(Užs5!I129="PVC-06mm",(Užs5!H129/1000)*Užs5!L129,0)+(IF(Užs5!J129="PVC-06mm",(Užs5!H129/1000)*Užs5!L129,0)))))</f>
        <v>0</v>
      </c>
      <c r="V90" s="92">
        <f>SUM(IF(Užs5!F129="PVC-08mm",(Užs5!E129/1000)*Užs5!L129,0)+(IF(Užs5!G129="PVC-08mm",(Užs5!E129/1000)*Užs5!L129,0)+(IF(Užs5!I129="PVC-08mm",(Užs5!H129/1000)*Užs5!L129,0)+(IF(Užs5!J129="PVC-08mm",(Užs5!H129/1000)*Užs5!L129,0)))))</f>
        <v>0</v>
      </c>
      <c r="W90" s="92">
        <f>SUM(IF(Užs5!F129="PVC-1mm",(Užs5!E129/1000)*Užs5!L129,0)+(IF(Užs5!G129="PVC-1mm",(Užs5!E129/1000)*Užs5!L129,0)+(IF(Užs5!I129="PVC-1mm",(Užs5!H129/1000)*Užs5!L129,0)+(IF(Užs5!J129="PVC-1mm",(Užs5!H129/1000)*Užs5!L129,0)))))</f>
        <v>0</v>
      </c>
      <c r="X90" s="92">
        <f>SUM(IF(Užs5!F129="PVC-2mm",(Užs5!E129/1000)*Užs5!L129,0)+(IF(Užs5!G129="PVC-2mm",(Užs5!E129/1000)*Užs5!L129,0)+(IF(Užs5!I129="PVC-2mm",(Užs5!H129/1000)*Užs5!L129,0)+(IF(Užs5!J129="PVC-2mm",(Užs5!H129/1000)*Užs5!L129,0)))))</f>
        <v>0</v>
      </c>
      <c r="Y90" s="92">
        <f>SUM(IF(Užs5!F129="PVC-42/2mm",(Užs5!E129/1000)*Užs5!L129,0)+(IF(Užs5!G129="PVC-42/2mm",(Užs5!E129/1000)*Užs5!L129,0)+(IF(Užs5!I129="PVC-42/2mm",(Užs5!H129/1000)*Užs5!L129,0)+(IF(Užs5!J129="PVC-42/2mm",(Užs5!H129/1000)*Užs5!L129,0)))))</f>
        <v>0</v>
      </c>
      <c r="Z90" s="313">
        <f>SUM(IF(Užs5!F129="BESIULIS-08mm",(Užs5!E129/1000)*Užs5!L129,0)+(IF(Užs5!G129="BESIULIS-08mm",(Užs5!E129/1000)*Užs5!L129,0)+(IF(Užs5!I129="BESIULIS-08mm",(Užs5!H129/1000)*Užs5!L129,0)+(IF(Užs5!J129="BESIULIS-08mm",(Užs5!H129/1000)*Užs5!L129,0)))))</f>
        <v>0</v>
      </c>
      <c r="AA90" s="313">
        <f>SUM(IF(Užs5!F129="BESIULIS-1mm",(Užs5!E129/1000)*Užs5!L129,0)+(IF(Užs5!G129="BESIULIS-1mm",(Užs5!E129/1000)*Užs5!L129,0)+(IF(Užs5!I129="BESIULIS-1mm",(Užs5!H129/1000)*Užs5!L129,0)+(IF(Užs5!J129="BESIULIS-1mm",(Užs5!H129/1000)*Užs5!L129,0)))))</f>
        <v>0</v>
      </c>
      <c r="AB90" s="313">
        <f>SUM(IF(Užs5!F129="BESIULIS-2mm",(Užs5!E129/1000)*Užs5!L129,0)+(IF(Užs5!G129="BESIULIS-2mm",(Užs5!E129/1000)*Užs5!L129,0)+(IF(Užs5!I129="BESIULIS-2mm",(Užs5!H129/1000)*Užs5!L129,0)+(IF(Užs5!J129="BESIULIS-2mm",(Užs5!H129/1000)*Užs5!L129,0)))))</f>
        <v>0</v>
      </c>
      <c r="AC90" s="93">
        <f>SUM(IF(Užs5!F129="KLIEN-PVC-04mm",(Užs5!E129/1000)*Užs5!L129,0)+(IF(Užs5!G129="KLIEN-PVC-04mm",(Užs5!E129/1000)*Užs5!L129,0)+(IF(Užs5!I129="KLIEN-PVC-04mm",(Užs5!H129/1000)*Užs5!L129,0)+(IF(Užs5!J129="KLIEN-PVC-04mm",(Užs5!H129/1000)*Užs5!L129,0)))))</f>
        <v>0</v>
      </c>
      <c r="AD90" s="93">
        <f>SUM(IF(Užs5!F129="KLIEN-PVC-06mm",(Užs5!E129/1000)*Užs5!L129,0)+(IF(Užs5!G129="KLIEN-PVC-06mm",(Užs5!E129/1000)*Užs5!L129,0)+(IF(Užs5!I129="KLIEN-PVC-06mm",(Užs5!H129/1000)*Užs5!L129,0)+(IF(Užs5!J129="KLIEN-PVC-06mm",(Užs5!H129/1000)*Užs5!L129,0)))))</f>
        <v>0</v>
      </c>
      <c r="AE90" s="93">
        <f>SUM(IF(Užs5!F129="KLIEN-PVC-08mm",(Užs5!E129/1000)*Užs5!L129,0)+(IF(Užs5!G129="KLIEN-PVC-08mm",(Užs5!E129/1000)*Užs5!L129,0)+(IF(Užs5!I129="KLIEN-PVC-08mm",(Užs5!H129/1000)*Užs5!L129,0)+(IF(Užs5!J129="KLIEN-PVC-08mm",(Užs5!H129/1000)*Užs5!L129,0)))))</f>
        <v>0</v>
      </c>
      <c r="AF90" s="93">
        <f>SUM(IF(Užs5!F129="KLIEN-PVC-1mm",(Užs5!E129/1000)*Užs5!L129,0)+(IF(Užs5!G129="KLIEN-PVC-1mm",(Užs5!E129/1000)*Užs5!L129,0)+(IF(Užs5!I129="KLIEN-PVC-1mm",(Užs5!H129/1000)*Užs5!L129,0)+(IF(Užs5!J129="KLIEN-PVC-1mm",(Užs5!H129/1000)*Užs5!L129,0)))))</f>
        <v>0</v>
      </c>
      <c r="AG90" s="93">
        <f>SUM(IF(Užs5!F129="KLIEN-PVC-2mm",(Užs5!E129/1000)*Užs5!L129,0)+(IF(Užs5!G129="KLIEN-PVC-2mm",(Užs5!E129/1000)*Užs5!L129,0)+(IF(Užs5!I129="KLIEN-PVC-2mm",(Užs5!H129/1000)*Užs5!L129,0)+(IF(Užs5!J129="KLIEN-PVC-2mm",(Užs5!H129/1000)*Užs5!L129,0)))))</f>
        <v>0</v>
      </c>
      <c r="AH90" s="93">
        <f>SUM(IF(Užs5!F129="KLIEN-PVC-42/2mm",(Užs5!E129/1000)*Užs5!L129,0)+(IF(Užs5!G129="KLIEN-PVC-42/2mm",(Užs5!E129/1000)*Užs5!L129,0)+(IF(Užs5!I129="KLIEN-PVC-42/2mm",(Užs5!H129/1000)*Užs5!L129,0)+(IF(Užs5!J129="KLIEN-PVC-42/2mm",(Užs5!H129/1000)*Užs5!L129,0)))))</f>
        <v>0</v>
      </c>
      <c r="AI90" s="315">
        <f>SUM(IF(Užs5!F129="KLIEN-BESIUL-08mm",(Užs5!E129/1000)*Užs5!L129,0)+(IF(Užs5!G129="KLIEN-BESIUL-08mm",(Užs5!E129/1000)*Užs5!L129,0)+(IF(Užs5!I129="KLIEN-BESIUL-08mm",(Užs5!H129/1000)*Užs5!L129,0)+(IF(Užs5!J129="KLIEN-BESIUL-08mm",(Užs5!H129/1000)*Užs5!L129,0)))))</f>
        <v>0</v>
      </c>
      <c r="AJ90" s="315">
        <f>SUM(IF(Užs5!F129="KLIEN-BESIUL-1mm",(Užs5!E129/1000)*Užs5!L129,0)+(IF(Užs5!G129="KLIEN-BESIUL-1mm",(Užs5!E129/1000)*Užs5!L129,0)+(IF(Užs5!I129="KLIEN-BESIUL-1mm",(Užs5!H129/1000)*Užs5!L129,0)+(IF(Užs5!J129="KLIEN-BESIUL-1mm",(Užs5!H129/1000)*Užs5!L129,0)))))</f>
        <v>0</v>
      </c>
      <c r="AK90" s="315">
        <f>SUM(IF(Užs5!F129="KLIEN-BESIUL-2mm",(Užs5!E129/1000)*Užs5!L129,0)+(IF(Užs5!G129="KLIEN-BESIUL-2mm",(Užs5!E129/1000)*Užs5!L129,0)+(IF(Užs5!I129="KLIEN-BESIUL-2mm",(Užs5!H129/1000)*Užs5!L129,0)+(IF(Užs5!J129="KLIEN-BESIUL-2mm",(Užs5!H129/1000)*Užs5!L129,0)))))</f>
        <v>0</v>
      </c>
      <c r="AL90" s="94">
        <f>SUM(IF(Užs5!F129="NE-PL-PVC-04mm",(Užs5!E129/1000)*Užs5!L129,0)+(IF(Užs5!G129="NE-PL-PVC-04mm",(Užs5!E129/1000)*Užs5!L129,0)+(IF(Užs5!I129="NE-PL-PVC-04mm",(Užs5!H129/1000)*Užs5!L129,0)+(IF(Užs5!J129="NE-PL-PVC-04mm",(Užs5!H129/1000)*Užs5!L129,0)))))</f>
        <v>0</v>
      </c>
      <c r="AM90" s="94">
        <f>SUM(IF(Užs5!F129="NE-PL-PVC-06mm",(Užs5!E129/1000)*Užs5!L129,0)+(IF(Užs5!G129="NE-PL-PVC-06mm",(Užs5!E129/1000)*Užs5!L129,0)+(IF(Užs5!I129="NE-PL-PVC-06mm",(Užs5!H129/1000)*Užs5!L129,0)+(IF(Užs5!J129="NE-PL-PVC-06mm",(Užs5!H129/1000)*Užs5!L129,0)))))</f>
        <v>0</v>
      </c>
      <c r="AN90" s="94">
        <f>SUM(IF(Užs5!F129="NE-PL-PVC-08mm",(Užs5!E129/1000)*Užs5!L129,0)+(IF(Užs5!G129="NE-PL-PVC-08mm",(Užs5!E129/1000)*Užs5!L129,0)+(IF(Užs5!I129="NE-PL-PVC-08mm",(Užs5!H129/1000)*Užs5!L129,0)+(IF(Užs5!J129="NE-PL-PVC-08mm",(Užs5!H129/1000)*Užs5!L129,0)))))</f>
        <v>0</v>
      </c>
      <c r="AO90" s="94">
        <f>SUM(IF(Užs5!F129="NE-PL-PVC-1mm",(Užs5!E129/1000)*Užs5!L129,0)+(IF(Užs5!G129="NE-PL-PVC-1mm",(Užs5!E129/1000)*Užs5!L129,0)+(IF(Užs5!I129="NE-PL-PVC-1mm",(Užs5!H129/1000)*Užs5!L129,0)+(IF(Užs5!J129="NE-PL-PVC-1mm",(Užs5!H129/1000)*Užs5!L129,0)))))</f>
        <v>0</v>
      </c>
      <c r="AP90" s="94">
        <f>SUM(IF(Užs5!F129="NE-PL-PVC-2mm",(Užs5!E129/1000)*Užs5!L129,0)+(IF(Užs5!G129="NE-PL-PVC-2mm",(Užs5!E129/1000)*Užs5!L129,0)+(IF(Užs5!I129="NE-PL-PVC-2mm",(Užs5!H129/1000)*Užs5!L129,0)+(IF(Užs5!J129="NE-PL-PVC-2mm",(Užs5!H129/1000)*Užs5!L129,0)))))</f>
        <v>0</v>
      </c>
      <c r="AQ90" s="94">
        <f>SUM(IF(Užs5!F129="NE-PL-PVC-42/2mm",(Užs5!E129/1000)*Užs5!L129,0)+(IF(Užs5!G129="NE-PL-PVC-42/2mm",(Užs5!E129/1000)*Užs5!L129,0)+(IF(Užs5!I129="NE-PL-PVC-42/2mm",(Užs5!H129/1000)*Užs5!L129,0)+(IF(Užs5!J129="NE-PL-PVC-42/2mm",(Užs5!H129/1000)*Užs5!L129,0)))))</f>
        <v>0</v>
      </c>
      <c r="AR90" s="79"/>
    </row>
    <row r="91" spans="1:44" ht="16.8">
      <c r="A91" s="79"/>
      <c r="B91" s="79"/>
      <c r="C91" s="95"/>
      <c r="D91" s="79"/>
      <c r="E91" s="79"/>
      <c r="F91" s="79"/>
      <c r="G91" s="79"/>
      <c r="H91" s="79"/>
      <c r="I91" s="79"/>
      <c r="J91" s="79"/>
      <c r="K91" s="87">
        <v>90</v>
      </c>
      <c r="L91" s="88">
        <f>Užs5!L130</f>
        <v>0</v>
      </c>
      <c r="M91" s="89">
        <f>(Užs5!E130/1000)*(Užs5!H130/1000)*Užs5!L130</f>
        <v>0</v>
      </c>
      <c r="N91" s="90">
        <f>SUM(IF(Užs5!F130="MEL",(Užs5!E130/1000)*Užs5!L130,0)+(IF(Užs5!G130="MEL",(Užs5!E130/1000)*Užs5!L130,0)+(IF(Užs5!I130="MEL",(Užs5!H130/1000)*Užs5!L130,0)+(IF(Užs5!J130="MEL",(Užs5!H130/1000)*Užs5!L130,0)))))</f>
        <v>0</v>
      </c>
      <c r="O91" s="91">
        <f>SUM(IF(Užs5!F130="MEL-BALTAS",(Užs5!E130/1000)*Užs5!L130,0)+(IF(Užs5!G130="MEL-BALTAS",(Užs5!E130/1000)*Užs5!L130,0)+(IF(Užs5!I130="MEL-BALTAS",(Užs5!H130/1000)*Užs5!L130,0)+(IF(Užs5!J130="MEL-BALTAS",(Užs5!H130/1000)*Užs5!L130,0)))))</f>
        <v>0</v>
      </c>
      <c r="P91" s="91">
        <f>SUM(IF(Užs5!F130="MEL-PILKAS",(Užs5!E130/1000)*Užs5!L130,0)+(IF(Užs5!G130="MEL-PILKAS",(Užs5!E130/1000)*Užs5!L130,0)+(IF(Užs5!I130="MEL-PILKAS",(Užs5!H130/1000)*Užs5!L130,0)+(IF(Užs5!J130="MEL-PILKAS",(Užs5!H130/1000)*Užs5!L130,0)))))</f>
        <v>0</v>
      </c>
      <c r="Q91" s="91">
        <f>SUM(IF(Užs5!F130="MEL-KLIENTO",(Užs5!E130/1000)*Užs5!L130,0)+(IF(Užs5!G130="MEL-KLIENTO",(Užs5!E130/1000)*Užs5!L130,0)+(IF(Užs5!I130="MEL-KLIENTO",(Užs5!H130/1000)*Užs5!L130,0)+(IF(Užs5!J130="MEL-KLIENTO",(Užs5!H130/1000)*Užs5!L130,0)))))</f>
        <v>0</v>
      </c>
      <c r="R91" s="91">
        <f>SUM(IF(Užs5!F130="MEL-NE-PL",(Užs5!E130/1000)*Užs5!L130,0)+(IF(Užs5!G130="MEL-NE-PL",(Užs5!E130/1000)*Užs5!L130,0)+(IF(Užs5!I130="MEL-NE-PL",(Užs5!H130/1000)*Užs5!L130,0)+(IF(Užs5!J130="MEL-NE-PL",(Užs5!H130/1000)*Užs5!L130,0)))))</f>
        <v>0</v>
      </c>
      <c r="S91" s="91">
        <f>SUM(IF(Užs5!F130="MEL-40mm",(Užs5!E130/1000)*Užs5!L130,0)+(IF(Užs5!G130="MEL-40mm",(Užs5!E130/1000)*Užs5!L130,0)+(IF(Užs5!I130="MEL-40mm",(Užs5!H130/1000)*Užs5!L130,0)+(IF(Užs5!J130="MEL-40mm",(Užs5!H130/1000)*Užs5!L130,0)))))</f>
        <v>0</v>
      </c>
      <c r="T91" s="92">
        <f>SUM(IF(Užs5!F130="PVC-04mm",(Užs5!E130/1000)*Užs5!L130,0)+(IF(Užs5!G130="PVC-04mm",(Užs5!E130/1000)*Užs5!L130,0)+(IF(Užs5!I130="PVC-04mm",(Užs5!H130/1000)*Užs5!L130,0)+(IF(Užs5!J130="PVC-04mm",(Užs5!H130/1000)*Užs5!L130,0)))))</f>
        <v>0</v>
      </c>
      <c r="U91" s="92">
        <f>SUM(IF(Užs5!F130="PVC-06mm",(Užs5!E130/1000)*Užs5!L130,0)+(IF(Užs5!G130="PVC-06mm",(Užs5!E130/1000)*Užs5!L130,0)+(IF(Užs5!I130="PVC-06mm",(Užs5!H130/1000)*Užs5!L130,0)+(IF(Užs5!J130="PVC-06mm",(Užs5!H130/1000)*Užs5!L130,0)))))</f>
        <v>0</v>
      </c>
      <c r="V91" s="92">
        <f>SUM(IF(Užs5!F130="PVC-08mm",(Užs5!E130/1000)*Užs5!L130,0)+(IF(Užs5!G130="PVC-08mm",(Užs5!E130/1000)*Užs5!L130,0)+(IF(Užs5!I130="PVC-08mm",(Užs5!H130/1000)*Užs5!L130,0)+(IF(Užs5!J130="PVC-08mm",(Užs5!H130/1000)*Užs5!L130,0)))))</f>
        <v>0</v>
      </c>
      <c r="W91" s="92">
        <f>SUM(IF(Užs5!F130="PVC-1mm",(Užs5!E130/1000)*Užs5!L130,0)+(IF(Užs5!G130="PVC-1mm",(Užs5!E130/1000)*Užs5!L130,0)+(IF(Užs5!I130="PVC-1mm",(Užs5!H130/1000)*Užs5!L130,0)+(IF(Užs5!J130="PVC-1mm",(Užs5!H130/1000)*Užs5!L130,0)))))</f>
        <v>0</v>
      </c>
      <c r="X91" s="92">
        <f>SUM(IF(Užs5!F130="PVC-2mm",(Užs5!E130/1000)*Užs5!L130,0)+(IF(Užs5!G130="PVC-2mm",(Užs5!E130/1000)*Užs5!L130,0)+(IF(Užs5!I130="PVC-2mm",(Užs5!H130/1000)*Užs5!L130,0)+(IF(Užs5!J130="PVC-2mm",(Užs5!H130/1000)*Užs5!L130,0)))))</f>
        <v>0</v>
      </c>
      <c r="Y91" s="92">
        <f>SUM(IF(Užs5!F130="PVC-42/2mm",(Užs5!E130/1000)*Užs5!L130,0)+(IF(Užs5!G130="PVC-42/2mm",(Užs5!E130/1000)*Užs5!L130,0)+(IF(Užs5!I130="PVC-42/2mm",(Užs5!H130/1000)*Užs5!L130,0)+(IF(Užs5!J130="PVC-42/2mm",(Užs5!H130/1000)*Užs5!L130,0)))))</f>
        <v>0</v>
      </c>
      <c r="Z91" s="313">
        <f>SUM(IF(Užs5!F130="BESIULIS-08mm",(Užs5!E130/1000)*Užs5!L130,0)+(IF(Užs5!G130="BESIULIS-08mm",(Užs5!E130/1000)*Užs5!L130,0)+(IF(Užs5!I130="BESIULIS-08mm",(Užs5!H130/1000)*Užs5!L130,0)+(IF(Užs5!J130="BESIULIS-08mm",(Užs5!H130/1000)*Užs5!L130,0)))))</f>
        <v>0</v>
      </c>
      <c r="AA91" s="313">
        <f>SUM(IF(Užs5!F130="BESIULIS-1mm",(Užs5!E130/1000)*Užs5!L130,0)+(IF(Užs5!G130="BESIULIS-1mm",(Užs5!E130/1000)*Užs5!L130,0)+(IF(Užs5!I130="BESIULIS-1mm",(Užs5!H130/1000)*Užs5!L130,0)+(IF(Užs5!J130="BESIULIS-1mm",(Užs5!H130/1000)*Užs5!L130,0)))))</f>
        <v>0</v>
      </c>
      <c r="AB91" s="313">
        <f>SUM(IF(Užs5!F130="BESIULIS-2mm",(Užs5!E130/1000)*Užs5!L130,0)+(IF(Užs5!G130="BESIULIS-2mm",(Užs5!E130/1000)*Užs5!L130,0)+(IF(Užs5!I130="BESIULIS-2mm",(Užs5!H130/1000)*Užs5!L130,0)+(IF(Užs5!J130="BESIULIS-2mm",(Užs5!H130/1000)*Užs5!L130,0)))))</f>
        <v>0</v>
      </c>
      <c r="AC91" s="93">
        <f>SUM(IF(Užs5!F130="KLIEN-PVC-04mm",(Užs5!E130/1000)*Užs5!L130,0)+(IF(Užs5!G130="KLIEN-PVC-04mm",(Užs5!E130/1000)*Užs5!L130,0)+(IF(Užs5!I130="KLIEN-PVC-04mm",(Užs5!H130/1000)*Užs5!L130,0)+(IF(Užs5!J130="KLIEN-PVC-04mm",(Užs5!H130/1000)*Užs5!L130,0)))))</f>
        <v>0</v>
      </c>
      <c r="AD91" s="93">
        <f>SUM(IF(Užs5!F130="KLIEN-PVC-06mm",(Užs5!E130/1000)*Užs5!L130,0)+(IF(Užs5!G130="KLIEN-PVC-06mm",(Užs5!E130/1000)*Užs5!L130,0)+(IF(Užs5!I130="KLIEN-PVC-06mm",(Užs5!H130/1000)*Užs5!L130,0)+(IF(Užs5!J130="KLIEN-PVC-06mm",(Užs5!H130/1000)*Užs5!L130,0)))))</f>
        <v>0</v>
      </c>
      <c r="AE91" s="93">
        <f>SUM(IF(Užs5!F130="KLIEN-PVC-08mm",(Užs5!E130/1000)*Užs5!L130,0)+(IF(Užs5!G130="KLIEN-PVC-08mm",(Užs5!E130/1000)*Užs5!L130,0)+(IF(Užs5!I130="KLIEN-PVC-08mm",(Užs5!H130/1000)*Užs5!L130,0)+(IF(Užs5!J130="KLIEN-PVC-08mm",(Užs5!H130/1000)*Užs5!L130,0)))))</f>
        <v>0</v>
      </c>
      <c r="AF91" s="93">
        <f>SUM(IF(Užs5!F130="KLIEN-PVC-1mm",(Užs5!E130/1000)*Užs5!L130,0)+(IF(Užs5!G130="KLIEN-PVC-1mm",(Užs5!E130/1000)*Užs5!L130,0)+(IF(Užs5!I130="KLIEN-PVC-1mm",(Užs5!H130/1000)*Užs5!L130,0)+(IF(Užs5!J130="KLIEN-PVC-1mm",(Užs5!H130/1000)*Užs5!L130,0)))))</f>
        <v>0</v>
      </c>
      <c r="AG91" s="93">
        <f>SUM(IF(Užs5!F130="KLIEN-PVC-2mm",(Užs5!E130/1000)*Užs5!L130,0)+(IF(Užs5!G130="KLIEN-PVC-2mm",(Užs5!E130/1000)*Užs5!L130,0)+(IF(Užs5!I130="KLIEN-PVC-2mm",(Užs5!H130/1000)*Užs5!L130,0)+(IF(Užs5!J130="KLIEN-PVC-2mm",(Užs5!H130/1000)*Užs5!L130,0)))))</f>
        <v>0</v>
      </c>
      <c r="AH91" s="93">
        <f>SUM(IF(Užs5!F130="KLIEN-PVC-42/2mm",(Užs5!E130/1000)*Užs5!L130,0)+(IF(Užs5!G130="KLIEN-PVC-42/2mm",(Užs5!E130/1000)*Užs5!L130,0)+(IF(Užs5!I130="KLIEN-PVC-42/2mm",(Užs5!H130/1000)*Užs5!L130,0)+(IF(Užs5!J130="KLIEN-PVC-42/2mm",(Užs5!H130/1000)*Užs5!L130,0)))))</f>
        <v>0</v>
      </c>
      <c r="AI91" s="315">
        <f>SUM(IF(Užs5!F130="KLIEN-BESIUL-08mm",(Užs5!E130/1000)*Užs5!L130,0)+(IF(Užs5!G130="KLIEN-BESIUL-08mm",(Užs5!E130/1000)*Užs5!L130,0)+(IF(Užs5!I130="KLIEN-BESIUL-08mm",(Užs5!H130/1000)*Užs5!L130,0)+(IF(Užs5!J130="KLIEN-BESIUL-08mm",(Užs5!H130/1000)*Užs5!L130,0)))))</f>
        <v>0</v>
      </c>
      <c r="AJ91" s="315">
        <f>SUM(IF(Užs5!F130="KLIEN-BESIUL-1mm",(Užs5!E130/1000)*Užs5!L130,0)+(IF(Užs5!G130="KLIEN-BESIUL-1mm",(Užs5!E130/1000)*Užs5!L130,0)+(IF(Užs5!I130="KLIEN-BESIUL-1mm",(Užs5!H130/1000)*Užs5!L130,0)+(IF(Užs5!J130="KLIEN-BESIUL-1mm",(Užs5!H130/1000)*Užs5!L130,0)))))</f>
        <v>0</v>
      </c>
      <c r="AK91" s="315">
        <f>SUM(IF(Užs5!F130="KLIEN-BESIUL-2mm",(Užs5!E130/1000)*Užs5!L130,0)+(IF(Užs5!G130="KLIEN-BESIUL-2mm",(Užs5!E130/1000)*Užs5!L130,0)+(IF(Užs5!I130="KLIEN-BESIUL-2mm",(Užs5!H130/1000)*Užs5!L130,0)+(IF(Užs5!J130="KLIEN-BESIUL-2mm",(Užs5!H130/1000)*Užs5!L130,0)))))</f>
        <v>0</v>
      </c>
      <c r="AL91" s="94">
        <f>SUM(IF(Užs5!F130="NE-PL-PVC-04mm",(Užs5!E130/1000)*Užs5!L130,0)+(IF(Užs5!G130="NE-PL-PVC-04mm",(Užs5!E130/1000)*Užs5!L130,0)+(IF(Užs5!I130="NE-PL-PVC-04mm",(Užs5!H130/1000)*Užs5!L130,0)+(IF(Užs5!J130="NE-PL-PVC-04mm",(Užs5!H130/1000)*Užs5!L130,0)))))</f>
        <v>0</v>
      </c>
      <c r="AM91" s="94">
        <f>SUM(IF(Užs5!F130="NE-PL-PVC-06mm",(Užs5!E130/1000)*Užs5!L130,0)+(IF(Užs5!G130="NE-PL-PVC-06mm",(Užs5!E130/1000)*Užs5!L130,0)+(IF(Užs5!I130="NE-PL-PVC-06mm",(Užs5!H130/1000)*Užs5!L130,0)+(IF(Užs5!J130="NE-PL-PVC-06mm",(Užs5!H130/1000)*Užs5!L130,0)))))</f>
        <v>0</v>
      </c>
      <c r="AN91" s="94">
        <f>SUM(IF(Užs5!F130="NE-PL-PVC-08mm",(Užs5!E130/1000)*Užs5!L130,0)+(IF(Užs5!G130="NE-PL-PVC-08mm",(Užs5!E130/1000)*Užs5!L130,0)+(IF(Užs5!I130="NE-PL-PVC-08mm",(Užs5!H130/1000)*Užs5!L130,0)+(IF(Užs5!J130="NE-PL-PVC-08mm",(Užs5!H130/1000)*Užs5!L130,0)))))</f>
        <v>0</v>
      </c>
      <c r="AO91" s="94">
        <f>SUM(IF(Užs5!F130="NE-PL-PVC-1mm",(Užs5!E130/1000)*Užs5!L130,0)+(IF(Užs5!G130="NE-PL-PVC-1mm",(Užs5!E130/1000)*Užs5!L130,0)+(IF(Užs5!I130="NE-PL-PVC-1mm",(Užs5!H130/1000)*Užs5!L130,0)+(IF(Užs5!J130="NE-PL-PVC-1mm",(Užs5!H130/1000)*Užs5!L130,0)))))</f>
        <v>0</v>
      </c>
      <c r="AP91" s="94">
        <f>SUM(IF(Užs5!F130="NE-PL-PVC-2mm",(Užs5!E130/1000)*Užs5!L130,0)+(IF(Užs5!G130="NE-PL-PVC-2mm",(Užs5!E130/1000)*Užs5!L130,0)+(IF(Užs5!I130="NE-PL-PVC-2mm",(Užs5!H130/1000)*Užs5!L130,0)+(IF(Užs5!J130="NE-PL-PVC-2mm",(Užs5!H130/1000)*Užs5!L130,0)))))</f>
        <v>0</v>
      </c>
      <c r="AQ91" s="94">
        <f>SUM(IF(Užs5!F130="NE-PL-PVC-42/2mm",(Užs5!E130/1000)*Užs5!L130,0)+(IF(Užs5!G130="NE-PL-PVC-42/2mm",(Užs5!E130/1000)*Užs5!L130,0)+(IF(Užs5!I130="NE-PL-PVC-42/2mm",(Užs5!H130/1000)*Užs5!L130,0)+(IF(Užs5!J130="NE-PL-PVC-42/2mm",(Užs5!H130/1000)*Užs5!L130,0)))))</f>
        <v>0</v>
      </c>
      <c r="AR91" s="79"/>
    </row>
    <row r="92" spans="1:44" ht="16.8">
      <c r="A92" s="79"/>
      <c r="B92" s="79"/>
      <c r="C92" s="95"/>
      <c r="D92" s="79"/>
      <c r="E92" s="79"/>
      <c r="F92" s="79"/>
      <c r="G92" s="79"/>
      <c r="H92" s="79"/>
      <c r="I92" s="79"/>
      <c r="J92" s="79"/>
      <c r="K92" s="87">
        <v>91</v>
      </c>
      <c r="L92" s="96">
        <f t="shared" ref="L92:AQ92" si="0">SUM(L2:L91)</f>
        <v>0</v>
      </c>
      <c r="M92" s="96">
        <f t="shared" si="0"/>
        <v>0</v>
      </c>
      <c r="N92" s="96">
        <f t="shared" si="0"/>
        <v>0</v>
      </c>
      <c r="O92" s="96">
        <f t="shared" si="0"/>
        <v>0</v>
      </c>
      <c r="P92" s="96">
        <f t="shared" si="0"/>
        <v>0</v>
      </c>
      <c r="Q92" s="96">
        <f t="shared" si="0"/>
        <v>0</v>
      </c>
      <c r="R92" s="96">
        <f t="shared" si="0"/>
        <v>0</v>
      </c>
      <c r="S92" s="96">
        <f t="shared" si="0"/>
        <v>0</v>
      </c>
      <c r="T92" s="96">
        <f t="shared" si="0"/>
        <v>0</v>
      </c>
      <c r="U92" s="96">
        <f t="shared" si="0"/>
        <v>0</v>
      </c>
      <c r="V92" s="96">
        <f t="shared" si="0"/>
        <v>0</v>
      </c>
      <c r="W92" s="96">
        <f t="shared" si="0"/>
        <v>0</v>
      </c>
      <c r="X92" s="96">
        <f t="shared" si="0"/>
        <v>0</v>
      </c>
      <c r="Y92" s="96">
        <f t="shared" si="0"/>
        <v>0</v>
      </c>
      <c r="Z92" s="96">
        <f t="shared" si="0"/>
        <v>0</v>
      </c>
      <c r="AA92" s="96">
        <f t="shared" si="0"/>
        <v>0</v>
      </c>
      <c r="AB92" s="96">
        <f t="shared" si="0"/>
        <v>0</v>
      </c>
      <c r="AC92" s="96">
        <f t="shared" si="0"/>
        <v>0</v>
      </c>
      <c r="AD92" s="96">
        <f t="shared" si="0"/>
        <v>0</v>
      </c>
      <c r="AE92" s="96">
        <f t="shared" si="0"/>
        <v>0</v>
      </c>
      <c r="AF92" s="96">
        <f t="shared" si="0"/>
        <v>0</v>
      </c>
      <c r="AG92" s="96">
        <f t="shared" si="0"/>
        <v>0</v>
      </c>
      <c r="AH92" s="96">
        <f t="shared" si="0"/>
        <v>0</v>
      </c>
      <c r="AI92" s="96">
        <f t="shared" si="0"/>
        <v>0</v>
      </c>
      <c r="AJ92" s="96">
        <f t="shared" si="0"/>
        <v>0</v>
      </c>
      <c r="AK92" s="96">
        <f t="shared" si="0"/>
        <v>0</v>
      </c>
      <c r="AL92" s="96">
        <f t="shared" si="0"/>
        <v>0</v>
      </c>
      <c r="AM92" s="96">
        <f t="shared" si="0"/>
        <v>0</v>
      </c>
      <c r="AN92" s="96">
        <f t="shared" si="0"/>
        <v>0</v>
      </c>
      <c r="AO92" s="96">
        <f t="shared" si="0"/>
        <v>0</v>
      </c>
      <c r="AP92" s="96">
        <f t="shared" si="0"/>
        <v>0</v>
      </c>
      <c r="AQ92" s="96">
        <f t="shared" si="0"/>
        <v>0</v>
      </c>
      <c r="AR92" s="79"/>
    </row>
    <row r="93" spans="1:44" ht="20.399999999999999">
      <c r="A93" s="79"/>
      <c r="B93" s="79"/>
      <c r="C93" s="95"/>
      <c r="D93" s="79"/>
      <c r="E93" s="79"/>
      <c r="F93" s="79"/>
      <c r="G93" s="79"/>
      <c r="H93" s="79"/>
      <c r="I93" s="79"/>
      <c r="J93" s="79"/>
      <c r="K93" s="80" t="s">
        <v>407</v>
      </c>
      <c r="L93" s="81" t="s">
        <v>408</v>
      </c>
      <c r="M93" s="82" t="s">
        <v>409</v>
      </c>
      <c r="N93" s="83" t="s">
        <v>32</v>
      </c>
      <c r="O93" s="83" t="s">
        <v>410</v>
      </c>
      <c r="P93" s="83" t="s">
        <v>411</v>
      </c>
      <c r="Q93" s="83" t="s">
        <v>36</v>
      </c>
      <c r="R93" s="83" t="s">
        <v>412</v>
      </c>
      <c r="S93" s="83" t="s">
        <v>38</v>
      </c>
      <c r="T93" s="84" t="s">
        <v>39</v>
      </c>
      <c r="U93" s="84" t="s">
        <v>42</v>
      </c>
      <c r="V93" s="84" t="s">
        <v>44</v>
      </c>
      <c r="W93" s="84" t="s">
        <v>46</v>
      </c>
      <c r="X93" s="84" t="s">
        <v>48</v>
      </c>
      <c r="Y93" s="84" t="s">
        <v>50</v>
      </c>
      <c r="Z93" s="312" t="s">
        <v>726</v>
      </c>
      <c r="AA93" s="312" t="s">
        <v>727</v>
      </c>
      <c r="AB93" s="312" t="s">
        <v>728</v>
      </c>
      <c r="AC93" s="85" t="s">
        <v>41</v>
      </c>
      <c r="AD93" s="85" t="s">
        <v>43</v>
      </c>
      <c r="AE93" s="85" t="s">
        <v>45</v>
      </c>
      <c r="AF93" s="85" t="s">
        <v>47</v>
      </c>
      <c r="AG93" s="85" t="s">
        <v>49</v>
      </c>
      <c r="AH93" s="85" t="s">
        <v>51</v>
      </c>
      <c r="AI93" s="314" t="s">
        <v>735</v>
      </c>
      <c r="AJ93" s="314" t="s">
        <v>736</v>
      </c>
      <c r="AK93" s="314" t="s">
        <v>737</v>
      </c>
      <c r="AL93" s="86" t="s">
        <v>413</v>
      </c>
      <c r="AM93" s="86" t="s">
        <v>414</v>
      </c>
      <c r="AN93" s="86" t="s">
        <v>415</v>
      </c>
      <c r="AO93" s="86" t="s">
        <v>416</v>
      </c>
      <c r="AP93" s="86" t="s">
        <v>417</v>
      </c>
      <c r="AQ93" s="86" t="s">
        <v>418</v>
      </c>
      <c r="AR93" s="79"/>
    </row>
    <row r="94" spans="1:44" ht="16.8">
      <c r="A94" s="79"/>
      <c r="B94" s="79"/>
      <c r="C94" s="95"/>
      <c r="D94" s="79"/>
      <c r="E94" s="79"/>
      <c r="F94" s="79"/>
      <c r="G94" s="79"/>
      <c r="H94" s="79"/>
      <c r="I94" s="79"/>
      <c r="J94" s="79"/>
      <c r="K94" s="46"/>
      <c r="L94" s="46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</row>
  </sheetData>
  <sheetProtection password="ECE5" sheet="1" objects="1" scenario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apas2"/>
  <dimension ref="A1:S131"/>
  <sheetViews>
    <sheetView zoomScale="120" zoomScaleNormal="120" workbookViewId="0">
      <selection activeCell="P6" sqref="P6"/>
    </sheetView>
  </sheetViews>
  <sheetFormatPr defaultRowHeight="14.4"/>
  <cols>
    <col min="1" max="1" width="3.5546875" customWidth="1"/>
    <col min="2" max="4" width="0" hidden="1" customWidth="1"/>
    <col min="5" max="5" width="6.21875" customWidth="1"/>
    <col min="6" max="7" width="11.21875" customWidth="1"/>
    <col min="8" max="8" width="6.21875" customWidth="1"/>
    <col min="9" max="10" width="11.21875" customWidth="1"/>
    <col min="11" max="11" width="2.44140625" customWidth="1"/>
    <col min="12" max="12" width="5.21875" customWidth="1"/>
    <col min="13" max="14" width="10.21875" customWidth="1"/>
    <col min="15" max="15" width="4.44140625" customWidth="1"/>
    <col min="19" max="19" width="10.33203125" bestFit="1" customWidth="1"/>
  </cols>
  <sheetData>
    <row r="1" spans="1:19" ht="12.6" customHeight="1">
      <c r="A1" s="1" t="s">
        <v>0</v>
      </c>
      <c r="B1" s="2"/>
      <c r="C1" s="3"/>
      <c r="D1" s="3"/>
      <c r="F1" s="4"/>
      <c r="I1" t="s">
        <v>1</v>
      </c>
    </row>
    <row r="2" spans="1:19" ht="12.6" customHeight="1">
      <c r="A2" s="353">
        <f>MONTH($G$2)</f>
        <v>3</v>
      </c>
      <c r="B2" s="329"/>
      <c r="C2" s="330"/>
      <c r="D2" s="330"/>
      <c r="E2" s="331"/>
      <c r="F2" s="354">
        <v>46082</v>
      </c>
      <c r="G2" s="354">
        <v>46112</v>
      </c>
      <c r="H2" s="350"/>
      <c r="I2" s="199" t="s">
        <v>448</v>
      </c>
      <c r="L2" s="5" t="s">
        <v>2</v>
      </c>
      <c r="M2" s="6" t="s">
        <v>3</v>
      </c>
      <c r="O2">
        <f ca="1">MONTH($N$3)</f>
        <v>2</v>
      </c>
    </row>
    <row r="3" spans="1:19" ht="35.1" customHeight="1">
      <c r="A3" s="469" t="s">
        <v>4</v>
      </c>
      <c r="B3" s="7"/>
      <c r="C3" s="8"/>
      <c r="D3" s="8"/>
      <c r="E3" s="472"/>
      <c r="F3" s="472"/>
      <c r="G3" s="9" t="s">
        <v>5</v>
      </c>
      <c r="H3" s="10"/>
      <c r="I3" s="10"/>
      <c r="J3" s="10"/>
      <c r="K3" s="10"/>
      <c r="L3" s="10"/>
      <c r="N3" s="479">
        <f ca="1">TODAY()</f>
        <v>46080</v>
      </c>
      <c r="O3" s="479"/>
      <c r="S3" s="354"/>
    </row>
    <row r="4" spans="1:19" ht="20.100000000000001" customHeight="1">
      <c r="A4" s="470"/>
      <c r="B4" s="8"/>
      <c r="C4" s="7"/>
      <c r="D4" s="7"/>
      <c r="E4" s="210" t="s">
        <v>6</v>
      </c>
      <c r="F4" s="11" t="s">
        <v>7</v>
      </c>
      <c r="G4" s="480"/>
      <c r="H4" s="480"/>
      <c r="I4" s="480"/>
      <c r="J4" s="480"/>
      <c r="K4" s="480"/>
      <c r="L4" s="12" t="s">
        <v>8</v>
      </c>
      <c r="M4" s="480"/>
      <c r="N4" s="481"/>
      <c r="O4" s="10"/>
      <c r="P4" s="98"/>
    </row>
    <row r="5" spans="1:19" ht="11.85" customHeight="1" thickBot="1">
      <c r="A5" s="470"/>
      <c r="B5" s="7"/>
      <c r="C5" s="7"/>
      <c r="D5" s="7"/>
      <c r="E5" s="10"/>
      <c r="F5" s="10"/>
      <c r="G5" s="482" t="s">
        <v>9</v>
      </c>
      <c r="H5" s="482"/>
      <c r="I5" s="482"/>
      <c r="J5" s="482"/>
      <c r="K5" s="482"/>
      <c r="L5" s="10"/>
      <c r="M5" s="454" t="s">
        <v>913</v>
      </c>
      <c r="N5" s="454"/>
      <c r="O5" s="10"/>
    </row>
    <row r="6" spans="1:19" ht="20.100000000000001" customHeight="1" thickBot="1">
      <c r="A6" s="470"/>
      <c r="B6" s="7"/>
      <c r="C6" s="7"/>
      <c r="D6" s="7"/>
      <c r="E6" s="13" t="s">
        <v>6</v>
      </c>
      <c r="F6" s="473" t="s">
        <v>1646</v>
      </c>
      <c r="G6" s="474"/>
      <c r="H6" s="271" t="s">
        <v>1278</v>
      </c>
      <c r="I6" s="217" t="s">
        <v>1438</v>
      </c>
      <c r="J6" s="270" t="str">
        <f>CONCATENATE(H6,I6,-N6)</f>
        <v>PB0011-18</v>
      </c>
      <c r="K6" s="14" t="str">
        <f>CONCATENATE(H6,I6)</f>
        <v>PB0011</v>
      </c>
      <c r="L6" s="13" t="s">
        <v>6</v>
      </c>
      <c r="M6" s="10" t="s">
        <v>11</v>
      </c>
      <c r="N6" s="218" t="s">
        <v>1644</v>
      </c>
      <c r="O6" s="222">
        <f>IF(N6="",0,LOOKUP(N12,'LMDP ir  HDF  Asortimentas'!S3:S197,'LMDP ir  HDF  Asortimentas'!K3:K197))</f>
        <v>14.5</v>
      </c>
    </row>
    <row r="7" spans="1:19" ht="11.85" customHeight="1">
      <c r="A7" s="470"/>
      <c r="B7" s="7"/>
      <c r="C7" s="7"/>
      <c r="D7" s="7"/>
      <c r="E7" s="13"/>
      <c r="F7" s="475" t="s">
        <v>12</v>
      </c>
      <c r="G7" s="475"/>
      <c r="H7" s="475"/>
      <c r="I7" s="475"/>
      <c r="J7" s="475"/>
      <c r="K7" s="475"/>
      <c r="L7" s="475"/>
      <c r="M7" s="475"/>
      <c r="N7" s="475"/>
      <c r="O7" s="10"/>
    </row>
    <row r="8" spans="1:19" ht="20.100000000000001" customHeight="1">
      <c r="A8" s="470"/>
      <c r="B8" s="7"/>
      <c r="C8" s="7"/>
      <c r="D8" s="7"/>
      <c r="E8" s="10"/>
      <c r="F8" s="15" t="s">
        <v>13</v>
      </c>
      <c r="G8" s="10"/>
      <c r="H8" s="476" t="b">
        <f ca="1">IF(E9="",(IF(J6=M12,LOOKUP(N12,'LMDP ir  HDF  Asortimentas'!S3:S197,'LMDP ir  HDF  Asortimentas'!J3:J197),LOOKUP(N12,'LMDP ir  HDF  Asortimentas'!S3:S197,'LMDP ir  HDF  Asortimentas'!U3:U197))))</f>
        <v>0</v>
      </c>
      <c r="I8" s="477"/>
      <c r="J8" s="477"/>
      <c r="K8" s="477"/>
      <c r="L8" s="477"/>
      <c r="M8" s="478"/>
      <c r="N8" s="16" t="s">
        <v>14</v>
      </c>
      <c r="O8" s="219">
        <f>IF(I6&gt;0,1,0)</f>
        <v>1</v>
      </c>
    </row>
    <row r="9" spans="1:19" ht="21.6" customHeight="1">
      <c r="A9" s="470"/>
      <c r="B9" s="7"/>
      <c r="C9" s="7"/>
      <c r="D9" s="7"/>
      <c r="E9" s="451" t="str">
        <f ca="1">IF(A2=O2,"","NEGALIOJANTI   UŽSAKYMO   FORMA")</f>
        <v>NEGALIOJANTI   UŽSAKYMO   FORMA</v>
      </c>
      <c r="F9" s="452"/>
      <c r="G9" s="452"/>
      <c r="H9" s="452"/>
      <c r="I9" s="452"/>
      <c r="J9" s="452"/>
      <c r="K9" s="452"/>
      <c r="L9" s="452"/>
      <c r="M9" s="452"/>
      <c r="N9" s="452"/>
      <c r="O9" s="453"/>
    </row>
    <row r="10" spans="1:19" ht="8.1" customHeight="1" thickBot="1">
      <c r="A10" s="470"/>
      <c r="B10" s="7"/>
      <c r="C10" s="7"/>
      <c r="D10" s="7"/>
      <c r="E10" s="10"/>
      <c r="F10" s="15"/>
      <c r="G10" s="10"/>
      <c r="H10" s="418" t="s">
        <v>11</v>
      </c>
      <c r="I10" s="419" t="s">
        <v>691</v>
      </c>
      <c r="J10" s="420" t="s">
        <v>692</v>
      </c>
      <c r="K10" s="421"/>
      <c r="L10" s="458" t="s">
        <v>1645</v>
      </c>
      <c r="M10" s="459"/>
      <c r="N10" s="16"/>
      <c r="O10" s="219"/>
    </row>
    <row r="11" spans="1:19" ht="16.05" customHeight="1" thickBot="1">
      <c r="A11" s="470"/>
      <c r="B11" s="7"/>
      <c r="C11" s="7"/>
      <c r="D11" s="7"/>
      <c r="E11" s="10"/>
      <c r="F11" s="15" t="s">
        <v>690</v>
      </c>
      <c r="G11" s="10"/>
      <c r="H11" s="422" t="str">
        <f ca="1">IF(E9="NEGALIOJANTI   UŽSAKYMO   FORMA","???",LOOKUP(N12,'LMDP ir  HDF  Asortimentas'!S3:S197,'LMDP ir  HDF  Asortimentas'!C3:C197))</f>
        <v>???</v>
      </c>
      <c r="I11" s="423" t="str">
        <f ca="1">IF(E9="NEGALIOJANTI   UŽSAKYMO   FORMA","???",LOOKUP(N12,'LMDP ir  HDF  Asortimentas'!S3:S197,'LMDP ir  HDF  Asortimentas'!E3:E197))</f>
        <v>???</v>
      </c>
      <c r="J11" s="424" t="str">
        <f ca="1">IF(E9="NEGALIOJANTI   UŽSAKYMO   FORMA","???",LOOKUP(N12,'LMDP ir  HDF  Asortimentas'!S3:S197,'LMDP ir  HDF  Asortimentas'!G3:G197))</f>
        <v>???</v>
      </c>
      <c r="K11" s="427" t="str">
        <f ca="1">IF(E9="NEGALIOJANTI   UŽSAKYMO   FORMA","???",LOOKUP(N12,'LMDP ir  HDF  Asortimentas'!S3:S197,'LMDP ir  HDF  Asortimentas'!H3:H197))</f>
        <v>???</v>
      </c>
      <c r="L11" s="460" t="str">
        <f ca="1">IF(E9="NEGALIOJANTI   UŽSAKYMO   FORMA","???",LOOKUP(N12,'LMDP ir  HDF  Asortimentas'!S3:S197,'LMDP ir  HDF  Asortimentas'!I3:I197))</f>
        <v>???</v>
      </c>
      <c r="M11" s="461"/>
      <c r="N11" s="220" t="s">
        <v>563</v>
      </c>
      <c r="O11" s="221">
        <f>O8+Užs2!O8+Užs3!O8+Užs4!O8+Užs5!O8</f>
        <v>1</v>
      </c>
    </row>
    <row r="12" spans="1:19" ht="15" customHeight="1" thickBot="1">
      <c r="A12" s="470"/>
      <c r="B12" s="7"/>
      <c r="C12" s="7"/>
      <c r="D12" s="7"/>
      <c r="E12" s="10"/>
      <c r="F12" s="15" t="s">
        <v>15</v>
      </c>
      <c r="G12" s="10"/>
      <c r="H12" s="425">
        <f>IF(I6="","",LOOKUP(N12,'LMDP ir  HDF  Asortimentas'!S3:S197,'LMDP ir  HDF  Asortimentas'!Q3:Q197))</f>
        <v>5.88</v>
      </c>
      <c r="I12" s="426">
        <f>IF(I6="","",LOOKUP(N12,'LMDP ir  HDF  Asortimentas'!S3:S197,'LMDP ir  HDF  Asortimentas'!N3:N197))</f>
        <v>2800</v>
      </c>
      <c r="J12" s="426">
        <f>IF(I6="","",LOOKUP(N12,'LMDP ir  HDF  Asortimentas'!S3:S197,'LMDP ir  HDF  Asortimentas'!P3:P197))</f>
        <v>2100</v>
      </c>
      <c r="K12" s="14" t="s">
        <v>16</v>
      </c>
      <c r="L12" s="17">
        <f>IF(I6="","",LOOKUP(N12,'LMDP ir  HDF  Asortimentas'!S3:S197,'LMDP ir  HDF  Asortimentas'!B3:B197))</f>
        <v>0</v>
      </c>
      <c r="M12" s="269" t="str">
        <f>IF(I6="","",LOOKUP(N12,'LMDP ir  HDF  Asortimentas'!S3:S197,'LMDP ir  HDF  Asortimentas'!R3:R197))</f>
        <v>PB0011-18</v>
      </c>
      <c r="N12" s="270" t="str">
        <f>CONCATENATE(I6,N8,N6)</f>
        <v>0011.18</v>
      </c>
      <c r="O12" s="10"/>
    </row>
    <row r="13" spans="1:19" ht="14.55" customHeight="1" thickBot="1">
      <c r="A13" s="470"/>
      <c r="B13" s="7"/>
      <c r="C13" s="7"/>
      <c r="D13" s="7"/>
      <c r="E13" s="10"/>
      <c r="F13" s="225">
        <f>(G38+J38+N38)+Užs2!G13+Užs3!G13+Užs4!G13+Užs5!G13</f>
        <v>0</v>
      </c>
      <c r="G13" s="223">
        <f>G38+J38+N38</f>
        <v>0</v>
      </c>
      <c r="H13" s="290" t="s">
        <v>705</v>
      </c>
      <c r="I13" s="290" t="s">
        <v>17</v>
      </c>
      <c r="J13" s="290" t="s">
        <v>18</v>
      </c>
      <c r="K13" s="483" t="s">
        <v>539</v>
      </c>
      <c r="L13" s="483"/>
      <c r="M13" s="483"/>
      <c r="N13" s="316" t="str">
        <f>IF(I6="","",LOOKUP(N12,'LMDP ir  HDF  Asortimentas'!S3:S197,'LMDP ir  HDF  Asortimentas'!T3:T197))</f>
        <v>HB0050</v>
      </c>
      <c r="O13" s="201"/>
    </row>
    <row r="14" spans="1:19" ht="13.35" customHeight="1" thickBot="1">
      <c r="A14" s="470"/>
      <c r="B14" s="7"/>
      <c r="C14" s="7"/>
      <c r="D14" s="7"/>
      <c r="E14" s="10"/>
      <c r="F14" s="293" t="s">
        <v>573</v>
      </c>
      <c r="G14" s="294" t="s">
        <v>574</v>
      </c>
      <c r="H14" s="295" t="s">
        <v>575</v>
      </c>
      <c r="I14" s="295"/>
      <c r="J14" s="466" t="str">
        <f>IF(I6="","",LOOKUP(N12,'LMDP ir  HDF  Asortimentas'!S3:S197,'LMDP ir  HDF  Asortimentas'!W3:W197))</f>
        <v>*</v>
      </c>
      <c r="K14" s="467"/>
      <c r="L14" s="10"/>
      <c r="M14" s="296" t="str">
        <f>IF(I6="","",LOOKUP(N12,'LMDP ir  HDF  Asortimentas'!S3:S197,'LMDP ir  HDF  Asortimentas'!AH3:AH197))</f>
        <v>*</v>
      </c>
      <c r="N14" s="318" t="s">
        <v>738</v>
      </c>
      <c r="O14" s="10"/>
    </row>
    <row r="15" spans="1:19" ht="14.1" customHeight="1">
      <c r="A15" s="470"/>
      <c r="B15" s="7"/>
      <c r="C15" s="7"/>
      <c r="D15" s="7"/>
      <c r="E15" s="183"/>
      <c r="F15" s="184" t="s">
        <v>19</v>
      </c>
      <c r="G15" s="183"/>
      <c r="H15" s="183"/>
      <c r="I15" s="185"/>
      <c r="J15" s="462">
        <f ca="1">IF(I6="","",(IF(O23=1,LOOKUP(N23,'LMDP ir  HDF  Asortimentas'!S3:S197,'LMDP ir  HDF  Asortimentas'!Y3:Y197),(IF(H8="Neteisingas plokštės kodas arba storis","x",LOOKUP(N12,'LMDP ir  HDF  Asortimentas'!S3:S197,'LMDP ir  HDF  Asortimentas'!Y3:Y197))))))</f>
        <v>0</v>
      </c>
      <c r="K15" s="462"/>
      <c r="L15" s="18" t="s">
        <v>20</v>
      </c>
      <c r="M15" s="19">
        <f ca="1">IF(I6="","",(IF(O23=1,LOOKUP(N23,'LMDP ir  HDF  Asortimentas'!S3:S197,'LMDP ir  HDF  Asortimentas'!AJ3:AJ197),(IF(H8="Neteisingas plokštės kodas arba storis","x",LOOKUP(N12,'LMDP ir  HDF  Asortimentas'!S3:S197,'LMDP ir  HDF  Asortimentas'!AJ3:AJ197))))))</f>
        <v>0</v>
      </c>
      <c r="N15" s="317"/>
    </row>
    <row r="16" spans="1:19" ht="14.1" customHeight="1">
      <c r="A16" s="470"/>
      <c r="B16" s="7"/>
      <c r="C16" s="7"/>
      <c r="D16" s="7"/>
      <c r="E16" s="183"/>
      <c r="F16" s="184" t="s">
        <v>22</v>
      </c>
      <c r="G16" s="183"/>
      <c r="H16" s="183"/>
      <c r="I16" s="185"/>
      <c r="J16" s="462" t="str">
        <f ca="1">IF(I6="","",(IF(O23=1,LOOKUP(N23,'LMDP ir  HDF  Asortimentas'!S3:S197,'LMDP ir  HDF  Asortimentas'!Z3:Z197),(IF(H8="Neteisingas plokštės kodas arba storis","x",LOOKUP(N12,'LMDP ir  HDF  Asortimentas'!S3:S197,'LMDP ir  HDF  Asortimentas'!Z3:Z197))))))</f>
        <v>201-G 22/0,6</v>
      </c>
      <c r="K16" s="462"/>
      <c r="L16" s="18" t="s">
        <v>20</v>
      </c>
      <c r="M16" s="19">
        <f ca="1">IF(I6="","",(IF(O23=1,LOOKUP(N23,'LMDP ir  HDF  Asortimentas'!S3:S197,'LMDP ir  HDF  Asortimentas'!AK3:AK197),(IF(H8="Neteisingas plokštės kodas arba storis","x",LOOKUP(N12,'LMDP ir  HDF  Asortimentas'!S3:S197,'LMDP ir  HDF  Asortimentas'!AK3:AK197))))))</f>
        <v>0</v>
      </c>
      <c r="N16" s="300"/>
    </row>
    <row r="17" spans="1:16" ht="14.1" customHeight="1">
      <c r="A17" s="470"/>
      <c r="B17" s="7"/>
      <c r="C17" s="7"/>
      <c r="D17" s="7"/>
      <c r="E17" s="183"/>
      <c r="F17" s="184" t="s">
        <v>23</v>
      </c>
      <c r="G17" s="183"/>
      <c r="H17" s="183"/>
      <c r="I17" s="185"/>
      <c r="J17" s="462">
        <f ca="1">IF(I6="","",(IF(O23=1,LOOKUP(N23,'LMDP ir  HDF  Asortimentas'!S3:S197,'LMDP ir  HDF  Asortimentas'!AA3:AA197),(IF(H8="Neteisingas plokštės kodas arba storis","x",LOOKUP(N12,'LMDP ir  HDF  Asortimentas'!S3:S197,'LMDP ir  HDF  Asortimentas'!AA3:AA197))))))</f>
        <v>0</v>
      </c>
      <c r="K17" s="462"/>
      <c r="L17" s="18" t="s">
        <v>20</v>
      </c>
      <c r="M17" s="19">
        <f ca="1">IF(I6="","",(IF(O23=1,LOOKUP(N23,'LMDP ir  HDF  Asortimentas'!S3:S197,'LMDP ir  HDF  Asortimentas'!AL3:AL197),(IF(H8="Neteisingas plokštės kodas arba storis","x",LOOKUP(N12,'LMDP ir  HDF  Asortimentas'!S3:S197,'LMDP ir  HDF  Asortimentas'!AL3:AL197))))))</f>
        <v>0</v>
      </c>
      <c r="N17" s="332">
        <f ca="1">IF($I$6="","",(IF($O$23=1,LOOKUP($N$23,'LMDP ir  HDF  Asortimentas'!$S$3:$S$197,'LMDP ir  HDF  Asortimentas'!$AT$3:$AT$197),(IF($H$8="Neteisingas plokštės kodas arba storis","x",LOOKUP($N$12,'LMDP ir  HDF  Asortimentas'!$S$3:$S$197,'LMDP ir  HDF  Asortimentas'!$AT$3:$AT$197))))))</f>
        <v>0</v>
      </c>
    </row>
    <row r="18" spans="1:16" ht="14.1" customHeight="1">
      <c r="A18" s="470"/>
      <c r="B18" s="7"/>
      <c r="C18" s="7"/>
      <c r="D18" s="7"/>
      <c r="E18" s="183"/>
      <c r="F18" s="184" t="s">
        <v>24</v>
      </c>
      <c r="G18" s="183"/>
      <c r="H18" s="183"/>
      <c r="I18" s="185"/>
      <c r="J18" s="462" t="str">
        <f ca="1">IF(I6="","",(IF(O23=1,LOOKUP(N23,'LMDP ir  HDF  Asortimentas'!S3:S197,'LMDP ir  HDF  Asortimentas'!AB3:AB197),(IF(H8="Neteisingas plokštės kodas arba storis","x",LOOKUP(N12,'LMDP ir  HDF  Asortimentas'!S3:S197,'LMDP ir  HDF  Asortimentas'!AB3:AB197))))))</f>
        <v>201-G 22/1</v>
      </c>
      <c r="K18" s="462"/>
      <c r="L18" s="18" t="s">
        <v>20</v>
      </c>
      <c r="M18" s="19">
        <f ca="1">IF(I6="","",(IF(O23=1,LOOKUP(N23,'LMDP ir  HDF  Asortimentas'!S3:S197,'LMDP ir  HDF  Asortimentas'!AM3:AM197),(IF(H8="Neteisingas plokštės kodas arba storis","x",LOOKUP(N12,'LMDP ir  HDF  Asortimentas'!S3:S197,'LMDP ir  HDF  Asortimentas'!AM3:AM197))))))</f>
        <v>0</v>
      </c>
      <c r="N18" s="332">
        <f ca="1">IF($I$6="","",(IF($O$23=1,LOOKUP($N$23,'LMDP ir  HDF  Asortimentas'!$S$3:$S$197,'LMDP ir  HDF  Asortimentas'!AU3:AU197),(IF($H$8="Neteisingas plokštės kodas arba storis","x",LOOKUP($N$12,'LMDP ir  HDF  Asortimentas'!$S$3:$S$197,'LMDP ir  HDF  Asortimentas'!AU3:AU197))))))</f>
        <v>0</v>
      </c>
    </row>
    <row r="19" spans="1:16" ht="14.1" customHeight="1">
      <c r="A19" s="470"/>
      <c r="B19" s="7"/>
      <c r="C19" s="7"/>
      <c r="D19" s="7"/>
      <c r="E19" s="183"/>
      <c r="F19" s="184" t="s">
        <v>25</v>
      </c>
      <c r="G19" s="183"/>
      <c r="H19" s="183"/>
      <c r="I19" s="185"/>
      <c r="J19" s="462" t="str">
        <f ca="1">IF(I6="","",(IF(O23=1,LOOKUP(N23,'LMDP ir  HDF  Asortimentas'!S3:S197,'LMDP ir  HDF  Asortimentas'!AC3:AC197),(IF(H8="Neteisingas plokštės kodas arba storis","x",LOOKUP(N12,'LMDP ir  HDF  Asortimentas'!S3:S197,'LMDP ir  HDF  Asortimentas'!AC3:AC197))))))</f>
        <v>201-G 22/2</v>
      </c>
      <c r="K19" s="462"/>
      <c r="L19" s="18" t="s">
        <v>20</v>
      </c>
      <c r="M19" s="19">
        <f ca="1">IF(I6="","",(IF(O23=1,LOOKUP(N23,'LMDP ir  HDF  Asortimentas'!S3:S197,'LMDP ir  HDF  Asortimentas'!AN3:AN197),(IF(H8="Neteisingas plokštės kodas arba storis","x",LOOKUP(N12,'LMDP ir  HDF  Asortimentas'!S3:S197,'LMDP ir  HDF  Asortimentas'!AN3:AN197))))))</f>
        <v>0</v>
      </c>
      <c r="N19" s="332">
        <f ca="1">IF($I$6="","",(IF($O$23=1,LOOKUP($N$23,'LMDP ir  HDF  Asortimentas'!$S$3:$S$197,'LMDP ir  HDF  Asortimentas'!AV3:AV197),(IF($H$8="Neteisingas plokštės kodas arba storis","x",LOOKUP($N$12,'LMDP ir  HDF  Asortimentas'!$S$3:$S$197,'LMDP ir  HDF  Asortimentas'!AV3:AV197))))))</f>
        <v>0</v>
      </c>
    </row>
    <row r="20" spans="1:16" ht="14.1" customHeight="1">
      <c r="A20" s="470"/>
      <c r="B20" s="7"/>
      <c r="C20" s="7"/>
      <c r="D20" s="7"/>
      <c r="E20" s="183"/>
      <c r="F20" s="184" t="s">
        <v>26</v>
      </c>
      <c r="G20" s="183"/>
      <c r="H20" s="183"/>
      <c r="I20" s="185"/>
      <c r="J20" s="462" t="str">
        <f ca="1">IF(I6="","",(IF(O23=1,LOOKUP(N23,'LMDP ir  HDF  Asortimentas'!S3:S197,'LMDP ir  HDF  Asortimentas'!AD3:AD197),(IF(H8="Neteisingas plokštės kodas arba storis","x",LOOKUP(N12,'LMDP ir  HDF  Asortimentas'!S3:S197,'LMDP ir  HDF  Asortimentas'!AD3:AD197))))))</f>
        <v>201-G 28/2</v>
      </c>
      <c r="K20" s="462"/>
      <c r="L20" s="18" t="s">
        <v>20</v>
      </c>
      <c r="M20" s="19">
        <f ca="1">IF(I6="","",(IF(O23=1,LOOKUP(N23,'LMDP ir  HDF  Asortimentas'!S3:S197,'LMDP ir  HDF  Asortimentas'!AO3:AO197),(IF(H8="Neteisingas plokštės kodas arba storis","x",LOOKUP(N12,'LMDP ir  HDF  Asortimentas'!S3:S197,'LMDP ir  HDF  Asortimentas'!AO3:AO197))))))</f>
        <v>0</v>
      </c>
      <c r="N20" s="300"/>
    </row>
    <row r="21" spans="1:16" ht="14.1" customHeight="1">
      <c r="A21" s="470"/>
      <c r="B21" s="7"/>
      <c r="C21" s="7"/>
      <c r="D21" s="7"/>
      <c r="E21" s="183"/>
      <c r="F21" s="184" t="s">
        <v>27</v>
      </c>
      <c r="G21" s="183"/>
      <c r="H21" s="183"/>
      <c r="I21" s="185"/>
      <c r="J21" s="462" t="str">
        <f ca="1">IF(I6="","",(IF(O23=1,LOOKUP(N23,'LMDP ir  HDF  Asortimentas'!S3:S197,'LMDP ir  HDF  Asortimentas'!AE3:AE197),(IF(H8="Neteisingas plokštės kodas arba storis","x",LOOKUP(N12,'LMDP ir  HDF  Asortimentas'!S3:S197,'LMDP ir  HDF  Asortimentas'!AE3:AE197))))))</f>
        <v>201-G 42/2</v>
      </c>
      <c r="K21" s="462"/>
      <c r="L21" s="18" t="s">
        <v>20</v>
      </c>
      <c r="M21" s="19">
        <f ca="1">IF(I6="","",(IF(O23=1,LOOKUP(N23,'LMDP ir  HDF  Asortimentas'!S3:S197,'LMDP ir  HDF  Asortimentas'!AP3:AP197),(IF(H8="Neteisingas plokštės kodas arba storis","x",LOOKUP(N12,'LMDP ir  HDF  Asortimentas'!S3:S197,'LMDP ir  HDF  Asortimentas'!AP3:AP197))))))</f>
        <v>0</v>
      </c>
      <c r="N21" s="300"/>
    </row>
    <row r="22" spans="1:16" ht="14.1" customHeight="1" thickBot="1">
      <c r="A22" s="470"/>
      <c r="B22" s="7"/>
      <c r="C22" s="7"/>
      <c r="D22" s="7"/>
      <c r="E22" s="183"/>
      <c r="F22" s="184" t="s">
        <v>28</v>
      </c>
      <c r="G22" s="183"/>
      <c r="H22" s="183"/>
      <c r="I22" s="185"/>
      <c r="J22" s="462">
        <f ca="1">IF(I6="","",(IF(O23=1,LOOKUP(N23,'LMDP ir  HDF  Asortimentas'!S3:S197,'LMDP ir  HDF  Asortimentas'!AF3:AF197),(IF(H8="Neteisingas plokštės kodas arba storis","x",LOOKUP(N12,'LMDP ir  HDF  Asortimentas'!S3:S197,'LMDP ir  HDF  Asortimentas'!AF3:AF197))))))</f>
        <v>0</v>
      </c>
      <c r="K22" s="462"/>
      <c r="L22" s="18" t="s">
        <v>20</v>
      </c>
      <c r="M22" s="19">
        <f ca="1">IF(I6="","",(IF(O23=1,LOOKUP(N23,'LMDP ir  HDF  Asortimentas'!S3:S197,'LMDP ir  HDF  Asortimentas'!AQ3:AQ197),(IF(H8="Neteisingas plokštės kodas arba storis","x",LOOKUP(N12,'LMDP ir  HDF  Asortimentas'!S3:S197,'LMDP ir  HDF  Asortimentas'!AQ3:AQ197))))))</f>
        <v>0</v>
      </c>
      <c r="N22" s="300"/>
    </row>
    <row r="23" spans="1:16" ht="20.100000000000001" customHeight="1" thickBot="1">
      <c r="A23" s="470"/>
      <c r="B23" s="7"/>
      <c r="C23" s="7"/>
      <c r="D23" s="7"/>
      <c r="E23" s="183"/>
      <c r="F23" s="186" t="s">
        <v>29</v>
      </c>
      <c r="G23" s="183"/>
      <c r="H23" s="183"/>
      <c r="I23" s="183"/>
      <c r="J23" s="463"/>
      <c r="K23" s="463"/>
      <c r="L23" s="464" t="str">
        <f>IF(J23="","",(IF(O23=1,LOOKUP(N23,'LMDP ir  HDF  Asortimentas'!S3:S197,'LMDP ir  HDF  Asortimentas'!J3:J197),LOOKUP(N23,'LMDP ir  HDF  Asortimentas'!S3:S197,'LMDP ir  HDF  Asortimentas'!U3:U197))))</f>
        <v/>
      </c>
      <c r="M23" s="464"/>
      <c r="N23" s="187" t="str">
        <f>CONCATENATE(J23,N8,(IF(N6&lt;"18",18,N6)))</f>
        <v>.18</v>
      </c>
      <c r="O23" s="344" t="str">
        <f>IF(J23="","",1)</f>
        <v/>
      </c>
      <c r="P23" s="345"/>
    </row>
    <row r="24" spans="1:16" ht="15" thickBot="1">
      <c r="A24" s="471"/>
      <c r="B24" s="7"/>
      <c r="C24" s="7"/>
      <c r="D24" s="7"/>
      <c r="E24" s="183"/>
      <c r="F24" s="186" t="s">
        <v>30</v>
      </c>
      <c r="G24" s="183"/>
      <c r="H24" s="183"/>
      <c r="I24" s="183"/>
      <c r="J24" s="456" t="str">
        <f>IF(L23="","",J23)</f>
        <v/>
      </c>
      <c r="K24" s="456"/>
      <c r="L24" s="457"/>
      <c r="M24" s="457"/>
      <c r="N24" s="183"/>
      <c r="O24" s="346"/>
    </row>
    <row r="25" spans="1:16" ht="15" customHeight="1" thickBot="1">
      <c r="A25" s="484" t="s">
        <v>870</v>
      </c>
      <c r="B25" s="485"/>
      <c r="C25" s="485"/>
      <c r="D25" s="485"/>
      <c r="E25" s="485"/>
      <c r="F25" s="485"/>
      <c r="G25" s="485"/>
      <c r="H25" s="485"/>
      <c r="I25" s="485"/>
      <c r="J25" s="485"/>
      <c r="K25" s="485"/>
      <c r="L25" s="485"/>
      <c r="M25" s="485"/>
      <c r="N25" s="485"/>
      <c r="O25" s="486"/>
    </row>
    <row r="26" spans="1:16" ht="10.35" customHeight="1">
      <c r="A26" s="455" t="s">
        <v>21</v>
      </c>
      <c r="B26" s="188"/>
      <c r="C26" s="188"/>
      <c r="D26" s="188"/>
      <c r="E26" s="301" t="s">
        <v>31</v>
      </c>
      <c r="F26" s="347" t="s">
        <v>32</v>
      </c>
      <c r="G26" s="342">
        <f>' Kantų sąrašas - kiekis1'!N92+' Kantų sąrašas - kiekis1'!O92+' Kantų sąrašas - kiekis1'!P92+' Kantų sąrašas - kiekis1'!R92</f>
        <v>0</v>
      </c>
      <c r="H26" s="304" t="s">
        <v>33</v>
      </c>
      <c r="I26" s="465" t="s">
        <v>34</v>
      </c>
      <c r="J26" s="465"/>
      <c r="K26" s="465"/>
      <c r="L26" s="465"/>
      <c r="M26" s="343">
        <f>' Kantų sąrašas - kiekis1'!L92</f>
        <v>0</v>
      </c>
      <c r="N26" s="348" t="s">
        <v>35</v>
      </c>
      <c r="O26" s="455" t="s">
        <v>21</v>
      </c>
    </row>
    <row r="27" spans="1:16" ht="10.35" customHeight="1">
      <c r="A27" s="455"/>
      <c r="B27" s="188"/>
      <c r="C27" s="188"/>
      <c r="D27" s="188"/>
      <c r="E27" s="301" t="s">
        <v>31</v>
      </c>
      <c r="F27" s="302" t="s">
        <v>36</v>
      </c>
      <c r="G27" s="303">
        <f>' Kantų sąrašas - kiekis1'!Q92</f>
        <v>0</v>
      </c>
      <c r="H27" s="304" t="s">
        <v>33</v>
      </c>
      <c r="I27" s="465" t="s">
        <v>37</v>
      </c>
      <c r="J27" s="465"/>
      <c r="K27" s="465"/>
      <c r="L27" s="465"/>
      <c r="M27" s="303">
        <f>' Kantų sąrašas - kiekis1'!M92</f>
        <v>0</v>
      </c>
      <c r="N27" s="304" t="s">
        <v>725</v>
      </c>
      <c r="O27" s="455"/>
    </row>
    <row r="28" spans="1:16" ht="10.35" customHeight="1">
      <c r="A28" s="455"/>
      <c r="B28" s="188"/>
      <c r="C28" s="188"/>
      <c r="D28" s="188"/>
      <c r="E28" s="301" t="s">
        <v>31</v>
      </c>
      <c r="F28" s="302" t="s">
        <v>38</v>
      </c>
      <c r="G28" s="303">
        <f>' Kantų sąrašas - kiekis1'!S92</f>
        <v>0</v>
      </c>
      <c r="H28" s="304" t="s">
        <v>33</v>
      </c>
      <c r="I28" s="307"/>
      <c r="J28" s="307"/>
      <c r="K28" s="307"/>
      <c r="L28" s="307"/>
      <c r="M28" s="308"/>
      <c r="N28" s="304"/>
      <c r="O28" s="455"/>
    </row>
    <row r="29" spans="1:16" ht="10.35" customHeight="1">
      <c r="A29" s="455"/>
      <c r="B29" s="188"/>
      <c r="C29" s="188"/>
      <c r="D29" s="188"/>
      <c r="E29" s="309" t="s">
        <v>31</v>
      </c>
      <c r="F29" s="310" t="s">
        <v>726</v>
      </c>
      <c r="G29" s="311">
        <f>' Kantų sąrašas - kiekis1'!Z92</f>
        <v>0</v>
      </c>
      <c r="H29" s="304" t="s">
        <v>33</v>
      </c>
      <c r="I29" s="309" t="s">
        <v>40</v>
      </c>
      <c r="J29" s="468" t="s">
        <v>735</v>
      </c>
      <c r="K29" s="468"/>
      <c r="L29" s="468"/>
      <c r="M29" s="311">
        <f>' Kantų sąrašas - kiekis1'!AI92</f>
        <v>0</v>
      </c>
      <c r="N29" s="304" t="s">
        <v>33</v>
      </c>
      <c r="O29" s="455"/>
    </row>
    <row r="30" spans="1:16" ht="10.35" customHeight="1">
      <c r="A30" s="455"/>
      <c r="B30" s="188"/>
      <c r="C30" s="188"/>
      <c r="D30" s="188"/>
      <c r="E30" s="309" t="s">
        <v>31</v>
      </c>
      <c r="F30" s="310" t="s">
        <v>727</v>
      </c>
      <c r="G30" s="311">
        <f>' Kantų sąrašas - kiekis1'!AA92</f>
        <v>0</v>
      </c>
      <c r="H30" s="304" t="s">
        <v>33</v>
      </c>
      <c r="I30" s="309" t="s">
        <v>40</v>
      </c>
      <c r="J30" s="468" t="s">
        <v>736</v>
      </c>
      <c r="K30" s="468"/>
      <c r="L30" s="468"/>
      <c r="M30" s="311">
        <f>' Kantų sąrašas - kiekis1'!AJ92</f>
        <v>0</v>
      </c>
      <c r="N30" s="304" t="s">
        <v>33</v>
      </c>
      <c r="O30" s="455"/>
    </row>
    <row r="31" spans="1:16" ht="10.35" customHeight="1">
      <c r="A31" s="455"/>
      <c r="B31" s="188"/>
      <c r="C31" s="188"/>
      <c r="D31" s="188"/>
      <c r="E31" s="309" t="s">
        <v>31</v>
      </c>
      <c r="F31" s="310" t="s">
        <v>728</v>
      </c>
      <c r="G31" s="311">
        <f>' Kantų sąrašas - kiekis1'!AB92</f>
        <v>0</v>
      </c>
      <c r="H31" s="304" t="s">
        <v>33</v>
      </c>
      <c r="I31" s="309" t="s">
        <v>40</v>
      </c>
      <c r="J31" s="468" t="s">
        <v>737</v>
      </c>
      <c r="K31" s="468"/>
      <c r="L31" s="468"/>
      <c r="M31" s="311">
        <f>' Kantų sąrašas - kiekis1'!AK92</f>
        <v>0</v>
      </c>
      <c r="N31" s="304" t="s">
        <v>33</v>
      </c>
      <c r="O31" s="455"/>
    </row>
    <row r="32" spans="1:16" ht="10.35" customHeight="1">
      <c r="A32" s="455"/>
      <c r="B32" s="188"/>
      <c r="C32" s="188"/>
      <c r="D32" s="188"/>
      <c r="E32" s="301" t="s">
        <v>31</v>
      </c>
      <c r="F32" s="302" t="s">
        <v>39</v>
      </c>
      <c r="G32" s="303">
        <f>' Kantų sąrašas - kiekis1'!T92+' Kantų sąrašas - kiekis1'!AL92</f>
        <v>0</v>
      </c>
      <c r="H32" s="304" t="s">
        <v>33</v>
      </c>
      <c r="I32" s="301" t="s">
        <v>40</v>
      </c>
      <c r="J32" s="493" t="s">
        <v>41</v>
      </c>
      <c r="K32" s="493"/>
      <c r="L32" s="493"/>
      <c r="M32" s="303">
        <f>' Kantų sąrašas - kiekis1'!AC92</f>
        <v>0</v>
      </c>
      <c r="N32" s="304" t="s">
        <v>33</v>
      </c>
      <c r="O32" s="455"/>
    </row>
    <row r="33" spans="1:15" ht="10.35" customHeight="1">
      <c r="A33" s="455"/>
      <c r="B33" s="188"/>
      <c r="C33" s="188"/>
      <c r="D33" s="188"/>
      <c r="E33" s="301" t="s">
        <v>31</v>
      </c>
      <c r="F33" s="302" t="s">
        <v>42</v>
      </c>
      <c r="G33" s="303">
        <f>' Kantų sąrašas - kiekis1'!U92+' Kantų sąrašas - kiekis1'!AM92</f>
        <v>0</v>
      </c>
      <c r="H33" s="304" t="s">
        <v>33</v>
      </c>
      <c r="I33" s="301" t="s">
        <v>40</v>
      </c>
      <c r="J33" s="493" t="s">
        <v>43</v>
      </c>
      <c r="K33" s="493"/>
      <c r="L33" s="493"/>
      <c r="M33" s="303">
        <f>' Kantų sąrašas - kiekis1'!AD92</f>
        <v>0</v>
      </c>
      <c r="N33" s="304" t="s">
        <v>33</v>
      </c>
      <c r="O33" s="455"/>
    </row>
    <row r="34" spans="1:15" ht="10.35" customHeight="1">
      <c r="A34" s="455"/>
      <c r="B34" s="188"/>
      <c r="C34" s="188"/>
      <c r="D34" s="188"/>
      <c r="E34" s="301" t="s">
        <v>31</v>
      </c>
      <c r="F34" s="302" t="s">
        <v>44</v>
      </c>
      <c r="G34" s="303">
        <f>' Kantų sąrašas - kiekis1'!V92+' Kantų sąrašas - kiekis1'!AN92</f>
        <v>0</v>
      </c>
      <c r="H34" s="304" t="s">
        <v>33</v>
      </c>
      <c r="I34" s="301" t="s">
        <v>40</v>
      </c>
      <c r="J34" s="493" t="s">
        <v>45</v>
      </c>
      <c r="K34" s="493"/>
      <c r="L34" s="493"/>
      <c r="M34" s="303">
        <f>' Kantų sąrašas - kiekis1'!AE92</f>
        <v>0</v>
      </c>
      <c r="N34" s="304" t="s">
        <v>33</v>
      </c>
      <c r="O34" s="455"/>
    </row>
    <row r="35" spans="1:15" ht="10.35" customHeight="1">
      <c r="A35" s="455"/>
      <c r="B35" s="188"/>
      <c r="C35" s="188"/>
      <c r="D35" s="188"/>
      <c r="E35" s="301" t="s">
        <v>31</v>
      </c>
      <c r="F35" s="302" t="s">
        <v>46</v>
      </c>
      <c r="G35" s="303">
        <f>' Kantų sąrašas - kiekis1'!W92+' Kantų sąrašas - kiekis1'!AO92</f>
        <v>0</v>
      </c>
      <c r="H35" s="304" t="s">
        <v>33</v>
      </c>
      <c r="I35" s="301" t="s">
        <v>40</v>
      </c>
      <c r="J35" s="493" t="s">
        <v>47</v>
      </c>
      <c r="K35" s="493"/>
      <c r="L35" s="493"/>
      <c r="M35" s="303">
        <f>' Kantų sąrašas - kiekis1'!AF92</f>
        <v>0</v>
      </c>
      <c r="N35" s="304" t="s">
        <v>33</v>
      </c>
      <c r="O35" s="455"/>
    </row>
    <row r="36" spans="1:15" ht="10.35" customHeight="1">
      <c r="A36" s="455"/>
      <c r="B36" s="188"/>
      <c r="C36" s="188"/>
      <c r="D36" s="188"/>
      <c r="E36" s="301" t="s">
        <v>31</v>
      </c>
      <c r="F36" s="302" t="s">
        <v>48</v>
      </c>
      <c r="G36" s="303">
        <f>' Kantų sąrašas - kiekis1'!X92+' Kantų sąrašas - kiekis1'!AP92</f>
        <v>0</v>
      </c>
      <c r="H36" s="304" t="s">
        <v>33</v>
      </c>
      <c r="I36" s="301" t="s">
        <v>40</v>
      </c>
      <c r="J36" s="493" t="s">
        <v>49</v>
      </c>
      <c r="K36" s="493"/>
      <c r="L36" s="493"/>
      <c r="M36" s="303">
        <f>' Kantų sąrašas - kiekis1'!AG92</f>
        <v>0</v>
      </c>
      <c r="N36" s="304" t="s">
        <v>33</v>
      </c>
      <c r="O36" s="455"/>
    </row>
    <row r="37" spans="1:15" ht="10.35" customHeight="1" thickBot="1">
      <c r="A37" s="455"/>
      <c r="B37" s="188"/>
      <c r="C37" s="188"/>
      <c r="D37" s="188"/>
      <c r="E37" s="301" t="s">
        <v>31</v>
      </c>
      <c r="F37" s="302" t="s">
        <v>50</v>
      </c>
      <c r="G37" s="303">
        <f>' Kantų sąrašas - kiekis1'!Y92+' Kantų sąrašas - kiekis1'!AQ92</f>
        <v>0</v>
      </c>
      <c r="H37" s="304" t="s">
        <v>33</v>
      </c>
      <c r="I37" s="301" t="s">
        <v>40</v>
      </c>
      <c r="J37" s="493" t="s">
        <v>51</v>
      </c>
      <c r="K37" s="493"/>
      <c r="L37" s="493"/>
      <c r="M37" s="303">
        <f>' Kantų sąrašas - kiekis1'!AH92</f>
        <v>0</v>
      </c>
      <c r="N37" s="304" t="s">
        <v>33</v>
      </c>
      <c r="O37" s="455"/>
    </row>
    <row r="38" spans="1:15">
      <c r="A38" s="20"/>
      <c r="B38" s="7"/>
      <c r="C38" s="7"/>
      <c r="D38" s="7"/>
      <c r="E38" s="494" t="s">
        <v>52</v>
      </c>
      <c r="F38" s="494"/>
      <c r="G38" s="238">
        <f>IF(N6="",0,((G29*5)+(G30*5)+(G31*5)+(G32*1.3)+(G33*1.3)+(G34*1.6)+(G35*1.9)+(IF(N6="25",G36*3.2,G36*2.4))+(G37*4.2)+(M29*4.5)+(M30*4.5)+(M31*4.5)+(M32*1.21)+(M33*1.21)+(M34*1.48)+(M35*1.76)+(IF(N6="25",M36*2.77,M36*2.14))+(M37*3.48)))</f>
        <v>0</v>
      </c>
      <c r="H38" s="494" t="s">
        <v>53</v>
      </c>
      <c r="I38" s="494"/>
      <c r="J38" s="238">
        <f>IF(N6="",0,((G26*0.9)+(G27*(0.9-0.06)+(G28*2.2))))</f>
        <v>0</v>
      </c>
      <c r="K38" s="10"/>
      <c r="L38" s="495" t="s">
        <v>54</v>
      </c>
      <c r="M38" s="495"/>
      <c r="N38" s="238">
        <f>IF(N6="",0,(M27*O6))</f>
        <v>0</v>
      </c>
      <c r="O38" s="10"/>
    </row>
    <row r="39" spans="1:15" ht="29.1" customHeight="1">
      <c r="A39" s="10"/>
      <c r="B39" s="7"/>
      <c r="C39" s="7"/>
      <c r="D39" s="7"/>
      <c r="E39" s="487" t="s">
        <v>55</v>
      </c>
      <c r="F39" s="488"/>
      <c r="G39" s="488"/>
      <c r="H39" s="488"/>
      <c r="I39" s="489"/>
      <c r="J39" s="490" t="s">
        <v>893</v>
      </c>
      <c r="K39" s="491"/>
      <c r="L39" s="491"/>
      <c r="M39" s="491"/>
      <c r="N39" s="492"/>
      <c r="O39" s="22" t="s">
        <v>14</v>
      </c>
    </row>
    <row r="40" spans="1:15" ht="34.35" customHeight="1">
      <c r="A40" s="242" t="s">
        <v>56</v>
      </c>
      <c r="B40" s="24" t="s">
        <v>57</v>
      </c>
      <c r="C40" s="24" t="s">
        <v>58</v>
      </c>
      <c r="D40" s="24" t="s">
        <v>59</v>
      </c>
      <c r="E40" s="241" t="s">
        <v>60</v>
      </c>
      <c r="F40" s="239" t="s">
        <v>61</v>
      </c>
      <c r="G40" s="239" t="s">
        <v>61</v>
      </c>
      <c r="H40" s="241" t="s">
        <v>62</v>
      </c>
      <c r="I40" s="239" t="s">
        <v>61</v>
      </c>
      <c r="J40" s="239" t="s">
        <v>61</v>
      </c>
      <c r="K40" s="239" t="s">
        <v>63</v>
      </c>
      <c r="L40" s="240" t="s">
        <v>64</v>
      </c>
      <c r="M40" s="239" t="s">
        <v>65</v>
      </c>
      <c r="N40" s="239" t="s">
        <v>66</v>
      </c>
      <c r="O40" s="27" t="s">
        <v>67</v>
      </c>
    </row>
    <row r="41" spans="1:15" ht="18.600000000000001" customHeight="1">
      <c r="A41" s="28">
        <v>1</v>
      </c>
      <c r="B41" s="29" t="str">
        <f t="shared" ref="B41:B104" si="0">IF(E41="","",$G$4)</f>
        <v/>
      </c>
      <c r="C41" s="29" t="str">
        <f>IF(E41="","",$M$12)</f>
        <v/>
      </c>
      <c r="D41" s="29" t="str">
        <f t="shared" ref="D41:D104" si="1">IF(E41="","",$L$12)</f>
        <v/>
      </c>
      <c r="E41" s="30"/>
      <c r="F41" s="31"/>
      <c r="G41" s="31"/>
      <c r="H41" s="30"/>
      <c r="I41" s="31"/>
      <c r="J41" s="31"/>
      <c r="K41" s="32" t="str">
        <f t="shared" ref="K41:K104" si="2">IF(E41="","",(IF(AND((E41&gt;710),(H41&gt;710)),$K$40,"")))</f>
        <v/>
      </c>
      <c r="L41" s="30"/>
      <c r="M41" s="33"/>
      <c r="N41" s="33"/>
      <c r="O41" s="34"/>
    </row>
    <row r="42" spans="1:15" ht="18.600000000000001" customHeight="1">
      <c r="A42" s="28" t="str">
        <f t="shared" ref="A42:A105" si="3">IF(D42="","",A41+1)</f>
        <v/>
      </c>
      <c r="B42" s="29" t="str">
        <f t="shared" si="0"/>
        <v/>
      </c>
      <c r="C42" s="29" t="str">
        <f>IF(E42="","",$M$12)</f>
        <v/>
      </c>
      <c r="D42" s="29" t="str">
        <f t="shared" si="1"/>
        <v/>
      </c>
      <c r="E42" s="30"/>
      <c r="F42" s="31"/>
      <c r="G42" s="31"/>
      <c r="H42" s="30"/>
      <c r="I42" s="31"/>
      <c r="J42" s="31"/>
      <c r="K42" s="32" t="str">
        <f t="shared" si="2"/>
        <v/>
      </c>
      <c r="L42" s="30"/>
      <c r="M42" s="33"/>
      <c r="N42" s="33"/>
      <c r="O42" s="34"/>
    </row>
    <row r="43" spans="1:15" ht="18.600000000000001" customHeight="1">
      <c r="A43" s="28" t="str">
        <f t="shared" si="3"/>
        <v/>
      </c>
      <c r="B43" s="29" t="str">
        <f t="shared" si="0"/>
        <v/>
      </c>
      <c r="C43" s="29" t="str">
        <f t="shared" ref="C43:C106" si="4">IF(E43="","",$J$6)</f>
        <v/>
      </c>
      <c r="D43" s="29" t="str">
        <f t="shared" si="1"/>
        <v/>
      </c>
      <c r="E43" s="30"/>
      <c r="F43" s="31"/>
      <c r="G43" s="31"/>
      <c r="H43" s="30"/>
      <c r="I43" s="31"/>
      <c r="J43" s="31"/>
      <c r="K43" s="32" t="str">
        <f t="shared" si="2"/>
        <v/>
      </c>
      <c r="L43" s="30"/>
      <c r="M43" s="33"/>
      <c r="N43" s="33"/>
      <c r="O43" s="34"/>
    </row>
    <row r="44" spans="1:15" ht="18.600000000000001" customHeight="1">
      <c r="A44" s="28" t="str">
        <f t="shared" si="3"/>
        <v/>
      </c>
      <c r="B44" s="29" t="str">
        <f t="shared" si="0"/>
        <v/>
      </c>
      <c r="C44" s="29" t="str">
        <f t="shared" si="4"/>
        <v/>
      </c>
      <c r="D44" s="29" t="str">
        <f t="shared" si="1"/>
        <v/>
      </c>
      <c r="E44" s="30"/>
      <c r="F44" s="31"/>
      <c r="G44" s="31"/>
      <c r="H44" s="30"/>
      <c r="I44" s="31"/>
      <c r="J44" s="31"/>
      <c r="K44" s="32" t="str">
        <f t="shared" si="2"/>
        <v/>
      </c>
      <c r="L44" s="30"/>
      <c r="M44" s="33"/>
      <c r="N44" s="33"/>
      <c r="O44" s="34"/>
    </row>
    <row r="45" spans="1:15" ht="18.600000000000001" customHeight="1">
      <c r="A45" s="28" t="str">
        <f t="shared" si="3"/>
        <v/>
      </c>
      <c r="B45" s="29" t="str">
        <f t="shared" si="0"/>
        <v/>
      </c>
      <c r="C45" s="29" t="str">
        <f t="shared" si="4"/>
        <v/>
      </c>
      <c r="D45" s="29" t="str">
        <f t="shared" si="1"/>
        <v/>
      </c>
      <c r="E45" s="30"/>
      <c r="F45" s="31"/>
      <c r="G45" s="31"/>
      <c r="H45" s="30"/>
      <c r="I45" s="31"/>
      <c r="J45" s="31"/>
      <c r="K45" s="32" t="str">
        <f t="shared" si="2"/>
        <v/>
      </c>
      <c r="L45" s="30"/>
      <c r="M45" s="33"/>
      <c r="N45" s="33"/>
      <c r="O45" s="34"/>
    </row>
    <row r="46" spans="1:15" ht="18.600000000000001" customHeight="1">
      <c r="A46" s="28" t="str">
        <f t="shared" si="3"/>
        <v/>
      </c>
      <c r="B46" s="29" t="str">
        <f t="shared" si="0"/>
        <v/>
      </c>
      <c r="C46" s="29" t="str">
        <f t="shared" si="4"/>
        <v/>
      </c>
      <c r="D46" s="29" t="str">
        <f t="shared" si="1"/>
        <v/>
      </c>
      <c r="E46" s="30"/>
      <c r="F46" s="31"/>
      <c r="G46" s="31"/>
      <c r="H46" s="30"/>
      <c r="I46" s="31"/>
      <c r="J46" s="31"/>
      <c r="K46" s="32" t="str">
        <f t="shared" si="2"/>
        <v/>
      </c>
      <c r="L46" s="30"/>
      <c r="M46" s="33"/>
      <c r="N46" s="33"/>
      <c r="O46" s="34"/>
    </row>
    <row r="47" spans="1:15" ht="18.600000000000001" customHeight="1">
      <c r="A47" s="28" t="str">
        <f t="shared" si="3"/>
        <v/>
      </c>
      <c r="B47" s="29" t="str">
        <f t="shared" si="0"/>
        <v/>
      </c>
      <c r="C47" s="29" t="str">
        <f t="shared" si="4"/>
        <v/>
      </c>
      <c r="D47" s="29" t="str">
        <f t="shared" si="1"/>
        <v/>
      </c>
      <c r="E47" s="30"/>
      <c r="F47" s="31"/>
      <c r="G47" s="31"/>
      <c r="H47" s="30"/>
      <c r="I47" s="31"/>
      <c r="J47" s="31"/>
      <c r="K47" s="32" t="str">
        <f t="shared" si="2"/>
        <v/>
      </c>
      <c r="L47" s="30"/>
      <c r="M47" s="33"/>
      <c r="N47" s="33"/>
      <c r="O47" s="34"/>
    </row>
    <row r="48" spans="1:15" ht="18.600000000000001" customHeight="1">
      <c r="A48" s="28" t="str">
        <f t="shared" si="3"/>
        <v/>
      </c>
      <c r="B48" s="29" t="str">
        <f t="shared" si="0"/>
        <v/>
      </c>
      <c r="C48" s="29" t="str">
        <f t="shared" si="4"/>
        <v/>
      </c>
      <c r="D48" s="29" t="str">
        <f t="shared" si="1"/>
        <v/>
      </c>
      <c r="E48" s="30"/>
      <c r="F48" s="31"/>
      <c r="G48" s="31"/>
      <c r="H48" s="30"/>
      <c r="I48" s="31"/>
      <c r="J48" s="31"/>
      <c r="K48" s="32" t="str">
        <f t="shared" si="2"/>
        <v/>
      </c>
      <c r="L48" s="30"/>
      <c r="M48" s="33"/>
      <c r="N48" s="33"/>
      <c r="O48" s="34"/>
    </row>
    <row r="49" spans="1:15" ht="18.600000000000001" customHeight="1">
      <c r="A49" s="28" t="str">
        <f t="shared" si="3"/>
        <v/>
      </c>
      <c r="B49" s="29" t="str">
        <f t="shared" si="0"/>
        <v/>
      </c>
      <c r="C49" s="29" t="str">
        <f t="shared" si="4"/>
        <v/>
      </c>
      <c r="D49" s="29" t="str">
        <f t="shared" si="1"/>
        <v/>
      </c>
      <c r="E49" s="30"/>
      <c r="F49" s="31"/>
      <c r="G49" s="31"/>
      <c r="H49" s="30"/>
      <c r="I49" s="31"/>
      <c r="J49" s="31"/>
      <c r="K49" s="32" t="str">
        <f t="shared" si="2"/>
        <v/>
      </c>
      <c r="L49" s="30"/>
      <c r="M49" s="33"/>
      <c r="N49" s="33"/>
      <c r="O49" s="34"/>
    </row>
    <row r="50" spans="1:15" ht="18.600000000000001" customHeight="1">
      <c r="A50" s="28" t="str">
        <f t="shared" si="3"/>
        <v/>
      </c>
      <c r="B50" s="29" t="str">
        <f t="shared" si="0"/>
        <v/>
      </c>
      <c r="C50" s="29" t="str">
        <f t="shared" si="4"/>
        <v/>
      </c>
      <c r="D50" s="29" t="str">
        <f t="shared" si="1"/>
        <v/>
      </c>
      <c r="E50" s="30"/>
      <c r="F50" s="31"/>
      <c r="G50" s="31"/>
      <c r="H50" s="30"/>
      <c r="I50" s="31"/>
      <c r="J50" s="31"/>
      <c r="K50" s="32" t="str">
        <f t="shared" si="2"/>
        <v/>
      </c>
      <c r="L50" s="30"/>
      <c r="M50" s="33"/>
      <c r="N50" s="33"/>
      <c r="O50" s="34"/>
    </row>
    <row r="51" spans="1:15" ht="18.600000000000001" customHeight="1">
      <c r="A51" s="28" t="str">
        <f t="shared" si="3"/>
        <v/>
      </c>
      <c r="B51" s="29" t="str">
        <f t="shared" si="0"/>
        <v/>
      </c>
      <c r="C51" s="29" t="str">
        <f t="shared" si="4"/>
        <v/>
      </c>
      <c r="D51" s="29" t="str">
        <f t="shared" si="1"/>
        <v/>
      </c>
      <c r="E51" s="30"/>
      <c r="F51" s="31"/>
      <c r="G51" s="31"/>
      <c r="H51" s="30"/>
      <c r="I51" s="31"/>
      <c r="J51" s="31"/>
      <c r="K51" s="32" t="str">
        <f t="shared" si="2"/>
        <v/>
      </c>
      <c r="L51" s="30"/>
      <c r="M51" s="33"/>
      <c r="N51" s="33"/>
      <c r="O51" s="34"/>
    </row>
    <row r="52" spans="1:15" ht="18.600000000000001" customHeight="1">
      <c r="A52" s="28" t="str">
        <f t="shared" si="3"/>
        <v/>
      </c>
      <c r="B52" s="29" t="str">
        <f t="shared" si="0"/>
        <v/>
      </c>
      <c r="C52" s="29" t="str">
        <f t="shared" si="4"/>
        <v/>
      </c>
      <c r="D52" s="29" t="str">
        <f t="shared" si="1"/>
        <v/>
      </c>
      <c r="E52" s="30"/>
      <c r="F52" s="31"/>
      <c r="G52" s="31"/>
      <c r="H52" s="30"/>
      <c r="I52" s="31"/>
      <c r="J52" s="31"/>
      <c r="K52" s="32" t="str">
        <f t="shared" si="2"/>
        <v/>
      </c>
      <c r="L52" s="30"/>
      <c r="M52" s="33"/>
      <c r="N52" s="33"/>
      <c r="O52" s="34"/>
    </row>
    <row r="53" spans="1:15" ht="18.600000000000001" customHeight="1">
      <c r="A53" s="28" t="str">
        <f t="shared" si="3"/>
        <v/>
      </c>
      <c r="B53" s="29" t="str">
        <f t="shared" si="0"/>
        <v/>
      </c>
      <c r="C53" s="29" t="str">
        <f t="shared" si="4"/>
        <v/>
      </c>
      <c r="D53" s="29" t="str">
        <f t="shared" si="1"/>
        <v/>
      </c>
      <c r="E53" s="30"/>
      <c r="F53" s="31"/>
      <c r="G53" s="31"/>
      <c r="H53" s="30"/>
      <c r="I53" s="31"/>
      <c r="J53" s="31"/>
      <c r="K53" s="32" t="str">
        <f t="shared" si="2"/>
        <v/>
      </c>
      <c r="L53" s="30"/>
      <c r="M53" s="33"/>
      <c r="N53" s="33"/>
      <c r="O53" s="34"/>
    </row>
    <row r="54" spans="1:15" ht="18.600000000000001" customHeight="1">
      <c r="A54" s="28" t="str">
        <f t="shared" si="3"/>
        <v/>
      </c>
      <c r="B54" s="29" t="str">
        <f t="shared" si="0"/>
        <v/>
      </c>
      <c r="C54" s="29" t="str">
        <f t="shared" si="4"/>
        <v/>
      </c>
      <c r="D54" s="29" t="str">
        <f t="shared" si="1"/>
        <v/>
      </c>
      <c r="E54" s="30"/>
      <c r="F54" s="31"/>
      <c r="G54" s="31"/>
      <c r="H54" s="30"/>
      <c r="I54" s="31"/>
      <c r="J54" s="31"/>
      <c r="K54" s="32" t="str">
        <f t="shared" si="2"/>
        <v/>
      </c>
      <c r="L54" s="30"/>
      <c r="M54" s="33"/>
      <c r="N54" s="33"/>
      <c r="O54" s="34"/>
    </row>
    <row r="55" spans="1:15" ht="18.600000000000001" customHeight="1">
      <c r="A55" s="28" t="str">
        <f t="shared" si="3"/>
        <v/>
      </c>
      <c r="B55" s="29" t="str">
        <f t="shared" si="0"/>
        <v/>
      </c>
      <c r="C55" s="29" t="str">
        <f t="shared" si="4"/>
        <v/>
      </c>
      <c r="D55" s="29" t="str">
        <f t="shared" si="1"/>
        <v/>
      </c>
      <c r="E55" s="30"/>
      <c r="F55" s="31"/>
      <c r="G55" s="31"/>
      <c r="H55" s="30"/>
      <c r="I55" s="31"/>
      <c r="J55" s="31"/>
      <c r="K55" s="32" t="str">
        <f t="shared" si="2"/>
        <v/>
      </c>
      <c r="L55" s="30"/>
      <c r="M55" s="33"/>
      <c r="N55" s="33"/>
      <c r="O55" s="34"/>
    </row>
    <row r="56" spans="1:15" ht="18.600000000000001" customHeight="1">
      <c r="A56" s="28" t="str">
        <f t="shared" si="3"/>
        <v/>
      </c>
      <c r="B56" s="29" t="str">
        <f t="shared" si="0"/>
        <v/>
      </c>
      <c r="C56" s="29" t="str">
        <f t="shared" si="4"/>
        <v/>
      </c>
      <c r="D56" s="29" t="str">
        <f t="shared" si="1"/>
        <v/>
      </c>
      <c r="E56" s="30"/>
      <c r="F56" s="31"/>
      <c r="G56" s="31"/>
      <c r="H56" s="30"/>
      <c r="I56" s="31"/>
      <c r="J56" s="31"/>
      <c r="K56" s="32" t="str">
        <f t="shared" si="2"/>
        <v/>
      </c>
      <c r="L56" s="30"/>
      <c r="M56" s="33"/>
      <c r="N56" s="33"/>
      <c r="O56" s="34"/>
    </row>
    <row r="57" spans="1:15" ht="18.600000000000001" customHeight="1">
      <c r="A57" s="28" t="str">
        <f t="shared" si="3"/>
        <v/>
      </c>
      <c r="B57" s="29" t="str">
        <f t="shared" si="0"/>
        <v/>
      </c>
      <c r="C57" s="29" t="str">
        <f t="shared" si="4"/>
        <v/>
      </c>
      <c r="D57" s="29" t="str">
        <f t="shared" si="1"/>
        <v/>
      </c>
      <c r="E57" s="30"/>
      <c r="F57" s="31"/>
      <c r="G57" s="31"/>
      <c r="H57" s="30"/>
      <c r="I57" s="31"/>
      <c r="J57" s="31"/>
      <c r="K57" s="32" t="str">
        <f t="shared" si="2"/>
        <v/>
      </c>
      <c r="L57" s="30"/>
      <c r="M57" s="33"/>
      <c r="N57" s="33"/>
      <c r="O57" s="34"/>
    </row>
    <row r="58" spans="1:15" ht="18.600000000000001" customHeight="1">
      <c r="A58" s="28" t="str">
        <f t="shared" si="3"/>
        <v/>
      </c>
      <c r="B58" s="29" t="str">
        <f t="shared" si="0"/>
        <v/>
      </c>
      <c r="C58" s="29" t="str">
        <f t="shared" si="4"/>
        <v/>
      </c>
      <c r="D58" s="29" t="str">
        <f t="shared" si="1"/>
        <v/>
      </c>
      <c r="E58" s="30"/>
      <c r="F58" s="31"/>
      <c r="G58" s="31"/>
      <c r="H58" s="30"/>
      <c r="I58" s="31"/>
      <c r="J58" s="31"/>
      <c r="K58" s="32" t="str">
        <f t="shared" si="2"/>
        <v/>
      </c>
      <c r="L58" s="30"/>
      <c r="M58" s="33"/>
      <c r="N58" s="33"/>
      <c r="O58" s="34"/>
    </row>
    <row r="59" spans="1:15" ht="18.600000000000001" customHeight="1">
      <c r="A59" s="28" t="str">
        <f t="shared" si="3"/>
        <v/>
      </c>
      <c r="B59" s="29" t="str">
        <f t="shared" si="0"/>
        <v/>
      </c>
      <c r="C59" s="29" t="str">
        <f t="shared" si="4"/>
        <v/>
      </c>
      <c r="D59" s="29" t="str">
        <f t="shared" si="1"/>
        <v/>
      </c>
      <c r="E59" s="30"/>
      <c r="F59" s="31"/>
      <c r="G59" s="31"/>
      <c r="H59" s="30"/>
      <c r="I59" s="31"/>
      <c r="J59" s="31"/>
      <c r="K59" s="32" t="str">
        <f t="shared" si="2"/>
        <v/>
      </c>
      <c r="L59" s="30"/>
      <c r="M59" s="33"/>
      <c r="N59" s="33"/>
      <c r="O59" s="34"/>
    </row>
    <row r="60" spans="1:15" ht="18.600000000000001" customHeight="1">
      <c r="A60" s="28" t="str">
        <f t="shared" si="3"/>
        <v/>
      </c>
      <c r="B60" s="29" t="str">
        <f t="shared" si="0"/>
        <v/>
      </c>
      <c r="C60" s="29" t="str">
        <f t="shared" si="4"/>
        <v/>
      </c>
      <c r="D60" s="29" t="str">
        <f t="shared" si="1"/>
        <v/>
      </c>
      <c r="E60" s="30"/>
      <c r="F60" s="31"/>
      <c r="G60" s="31"/>
      <c r="H60" s="30"/>
      <c r="I60" s="31"/>
      <c r="J60" s="31"/>
      <c r="K60" s="32" t="str">
        <f t="shared" si="2"/>
        <v/>
      </c>
      <c r="L60" s="30"/>
      <c r="M60" s="33"/>
      <c r="N60" s="33"/>
      <c r="O60" s="34"/>
    </row>
    <row r="61" spans="1:15" ht="18.600000000000001" customHeight="1">
      <c r="A61" s="28" t="str">
        <f t="shared" si="3"/>
        <v/>
      </c>
      <c r="B61" s="29" t="str">
        <f t="shared" si="0"/>
        <v/>
      </c>
      <c r="C61" s="29" t="str">
        <f t="shared" si="4"/>
        <v/>
      </c>
      <c r="D61" s="29" t="str">
        <f t="shared" si="1"/>
        <v/>
      </c>
      <c r="E61" s="30"/>
      <c r="F61" s="31"/>
      <c r="G61" s="31"/>
      <c r="H61" s="30"/>
      <c r="I61" s="31"/>
      <c r="J61" s="31"/>
      <c r="K61" s="32" t="str">
        <f t="shared" si="2"/>
        <v/>
      </c>
      <c r="L61" s="30"/>
      <c r="M61" s="33"/>
      <c r="N61" s="33"/>
      <c r="O61" s="34"/>
    </row>
    <row r="62" spans="1:15" ht="18.600000000000001" customHeight="1">
      <c r="A62" s="28" t="str">
        <f t="shared" si="3"/>
        <v/>
      </c>
      <c r="B62" s="29" t="str">
        <f t="shared" si="0"/>
        <v/>
      </c>
      <c r="C62" s="29" t="str">
        <f t="shared" si="4"/>
        <v/>
      </c>
      <c r="D62" s="29" t="str">
        <f t="shared" si="1"/>
        <v/>
      </c>
      <c r="E62" s="30"/>
      <c r="F62" s="31"/>
      <c r="G62" s="31"/>
      <c r="H62" s="30"/>
      <c r="I62" s="31"/>
      <c r="J62" s="31"/>
      <c r="K62" s="32" t="str">
        <f t="shared" si="2"/>
        <v/>
      </c>
      <c r="L62" s="30"/>
      <c r="M62" s="33"/>
      <c r="N62" s="33"/>
      <c r="O62" s="34"/>
    </row>
    <row r="63" spans="1:15" ht="18.600000000000001" customHeight="1">
      <c r="A63" s="28" t="str">
        <f t="shared" si="3"/>
        <v/>
      </c>
      <c r="B63" s="29" t="str">
        <f t="shared" si="0"/>
        <v/>
      </c>
      <c r="C63" s="29" t="str">
        <f t="shared" si="4"/>
        <v/>
      </c>
      <c r="D63" s="29" t="str">
        <f t="shared" si="1"/>
        <v/>
      </c>
      <c r="E63" s="30"/>
      <c r="F63" s="31"/>
      <c r="G63" s="31"/>
      <c r="H63" s="30"/>
      <c r="I63" s="31"/>
      <c r="J63" s="31"/>
      <c r="K63" s="32" t="str">
        <f t="shared" si="2"/>
        <v/>
      </c>
      <c r="L63" s="30"/>
      <c r="M63" s="33"/>
      <c r="N63" s="33"/>
      <c r="O63" s="34"/>
    </row>
    <row r="64" spans="1:15" ht="18.600000000000001" customHeight="1">
      <c r="A64" s="28" t="str">
        <f t="shared" si="3"/>
        <v/>
      </c>
      <c r="B64" s="29" t="str">
        <f t="shared" si="0"/>
        <v/>
      </c>
      <c r="C64" s="29" t="str">
        <f t="shared" si="4"/>
        <v/>
      </c>
      <c r="D64" s="29" t="str">
        <f t="shared" si="1"/>
        <v/>
      </c>
      <c r="E64" s="30"/>
      <c r="F64" s="31"/>
      <c r="G64" s="31"/>
      <c r="H64" s="30"/>
      <c r="I64" s="31"/>
      <c r="J64" s="31"/>
      <c r="K64" s="32" t="str">
        <f t="shared" si="2"/>
        <v/>
      </c>
      <c r="L64" s="30"/>
      <c r="M64" s="33"/>
      <c r="N64" s="33"/>
      <c r="O64" s="34"/>
    </row>
    <row r="65" spans="1:15" ht="18.600000000000001" customHeight="1">
      <c r="A65" s="28" t="str">
        <f t="shared" si="3"/>
        <v/>
      </c>
      <c r="B65" s="29" t="str">
        <f t="shared" si="0"/>
        <v/>
      </c>
      <c r="C65" s="29" t="str">
        <f t="shared" si="4"/>
        <v/>
      </c>
      <c r="D65" s="29" t="str">
        <f t="shared" si="1"/>
        <v/>
      </c>
      <c r="E65" s="30"/>
      <c r="F65" s="31"/>
      <c r="G65" s="31"/>
      <c r="H65" s="30"/>
      <c r="I65" s="31"/>
      <c r="J65" s="31"/>
      <c r="K65" s="32" t="str">
        <f t="shared" si="2"/>
        <v/>
      </c>
      <c r="L65" s="30"/>
      <c r="M65" s="33"/>
      <c r="N65" s="33"/>
      <c r="O65" s="34"/>
    </row>
    <row r="66" spans="1:15" ht="18.600000000000001" customHeight="1">
      <c r="A66" s="28" t="str">
        <f t="shared" si="3"/>
        <v/>
      </c>
      <c r="B66" s="29" t="str">
        <f t="shared" si="0"/>
        <v/>
      </c>
      <c r="C66" s="29" t="str">
        <f t="shared" si="4"/>
        <v/>
      </c>
      <c r="D66" s="29" t="str">
        <f t="shared" si="1"/>
        <v/>
      </c>
      <c r="E66" s="30"/>
      <c r="F66" s="31"/>
      <c r="G66" s="31"/>
      <c r="H66" s="30"/>
      <c r="I66" s="31"/>
      <c r="J66" s="31"/>
      <c r="K66" s="32" t="str">
        <f t="shared" si="2"/>
        <v/>
      </c>
      <c r="L66" s="30"/>
      <c r="M66" s="33"/>
      <c r="N66" s="33"/>
      <c r="O66" s="34"/>
    </row>
    <row r="67" spans="1:15" ht="18.600000000000001" customHeight="1">
      <c r="A67" s="28" t="str">
        <f t="shared" si="3"/>
        <v/>
      </c>
      <c r="B67" s="29" t="str">
        <f t="shared" si="0"/>
        <v/>
      </c>
      <c r="C67" s="29" t="str">
        <f t="shared" si="4"/>
        <v/>
      </c>
      <c r="D67" s="29" t="str">
        <f t="shared" si="1"/>
        <v/>
      </c>
      <c r="E67" s="30"/>
      <c r="F67" s="31"/>
      <c r="G67" s="31"/>
      <c r="H67" s="30"/>
      <c r="I67" s="31"/>
      <c r="J67" s="31"/>
      <c r="K67" s="32" t="str">
        <f t="shared" si="2"/>
        <v/>
      </c>
      <c r="L67" s="30"/>
      <c r="M67" s="33"/>
      <c r="N67" s="33"/>
      <c r="O67" s="34"/>
    </row>
    <row r="68" spans="1:15" ht="18.600000000000001" customHeight="1">
      <c r="A68" s="28" t="str">
        <f t="shared" si="3"/>
        <v/>
      </c>
      <c r="B68" s="29" t="str">
        <f t="shared" si="0"/>
        <v/>
      </c>
      <c r="C68" s="29" t="str">
        <f t="shared" si="4"/>
        <v/>
      </c>
      <c r="D68" s="29" t="str">
        <f t="shared" si="1"/>
        <v/>
      </c>
      <c r="E68" s="30"/>
      <c r="F68" s="31"/>
      <c r="G68" s="31"/>
      <c r="H68" s="30"/>
      <c r="I68" s="31"/>
      <c r="J68" s="31"/>
      <c r="K68" s="32" t="str">
        <f t="shared" si="2"/>
        <v/>
      </c>
      <c r="L68" s="30"/>
      <c r="M68" s="33"/>
      <c r="N68" s="33"/>
      <c r="O68" s="34"/>
    </row>
    <row r="69" spans="1:15" ht="18.600000000000001" customHeight="1">
      <c r="A69" s="28" t="str">
        <f t="shared" si="3"/>
        <v/>
      </c>
      <c r="B69" s="29" t="str">
        <f t="shared" si="0"/>
        <v/>
      </c>
      <c r="C69" s="29" t="str">
        <f t="shared" si="4"/>
        <v/>
      </c>
      <c r="D69" s="29" t="str">
        <f t="shared" si="1"/>
        <v/>
      </c>
      <c r="E69" s="30"/>
      <c r="F69" s="31"/>
      <c r="G69" s="31"/>
      <c r="H69" s="30"/>
      <c r="I69" s="31"/>
      <c r="J69" s="31"/>
      <c r="K69" s="32" t="str">
        <f t="shared" si="2"/>
        <v/>
      </c>
      <c r="L69" s="30"/>
      <c r="M69" s="33"/>
      <c r="N69" s="33"/>
      <c r="O69" s="34"/>
    </row>
    <row r="70" spans="1:15" ht="18.600000000000001" customHeight="1">
      <c r="A70" s="28" t="str">
        <f t="shared" si="3"/>
        <v/>
      </c>
      <c r="B70" s="29" t="str">
        <f t="shared" si="0"/>
        <v/>
      </c>
      <c r="C70" s="29" t="str">
        <f t="shared" si="4"/>
        <v/>
      </c>
      <c r="D70" s="29" t="str">
        <f t="shared" si="1"/>
        <v/>
      </c>
      <c r="E70" s="30"/>
      <c r="F70" s="31"/>
      <c r="G70" s="31"/>
      <c r="H70" s="30"/>
      <c r="I70" s="31"/>
      <c r="J70" s="31"/>
      <c r="K70" s="32" t="str">
        <f t="shared" si="2"/>
        <v/>
      </c>
      <c r="L70" s="30"/>
      <c r="M70" s="33"/>
      <c r="N70" s="33"/>
      <c r="O70" s="34"/>
    </row>
    <row r="71" spans="1:15" ht="18.600000000000001" customHeight="1">
      <c r="A71" s="28" t="str">
        <f t="shared" si="3"/>
        <v/>
      </c>
      <c r="B71" s="29" t="str">
        <f t="shared" si="0"/>
        <v/>
      </c>
      <c r="C71" s="29" t="str">
        <f t="shared" si="4"/>
        <v/>
      </c>
      <c r="D71" s="29" t="str">
        <f t="shared" si="1"/>
        <v/>
      </c>
      <c r="E71" s="30"/>
      <c r="F71" s="31"/>
      <c r="G71" s="31"/>
      <c r="H71" s="30"/>
      <c r="I71" s="31"/>
      <c r="J71" s="31"/>
      <c r="K71" s="32" t="str">
        <f t="shared" si="2"/>
        <v/>
      </c>
      <c r="L71" s="30"/>
      <c r="M71" s="33"/>
      <c r="N71" s="33"/>
      <c r="O71" s="34"/>
    </row>
    <row r="72" spans="1:15" ht="18.600000000000001" customHeight="1">
      <c r="A72" s="28" t="str">
        <f t="shared" si="3"/>
        <v/>
      </c>
      <c r="B72" s="29" t="str">
        <f t="shared" si="0"/>
        <v/>
      </c>
      <c r="C72" s="29" t="str">
        <f t="shared" si="4"/>
        <v/>
      </c>
      <c r="D72" s="29" t="str">
        <f t="shared" si="1"/>
        <v/>
      </c>
      <c r="E72" s="30"/>
      <c r="F72" s="31"/>
      <c r="G72" s="31"/>
      <c r="H72" s="30"/>
      <c r="I72" s="31"/>
      <c r="J72" s="31"/>
      <c r="K72" s="32" t="str">
        <f t="shared" si="2"/>
        <v/>
      </c>
      <c r="L72" s="30"/>
      <c r="M72" s="33"/>
      <c r="N72" s="33"/>
      <c r="O72" s="34"/>
    </row>
    <row r="73" spans="1:15" ht="18.600000000000001" customHeight="1">
      <c r="A73" s="28" t="str">
        <f t="shared" si="3"/>
        <v/>
      </c>
      <c r="B73" s="29" t="str">
        <f t="shared" si="0"/>
        <v/>
      </c>
      <c r="C73" s="29" t="str">
        <f t="shared" si="4"/>
        <v/>
      </c>
      <c r="D73" s="29" t="str">
        <f t="shared" si="1"/>
        <v/>
      </c>
      <c r="E73" s="30"/>
      <c r="F73" s="31"/>
      <c r="G73" s="31"/>
      <c r="H73" s="30"/>
      <c r="I73" s="31"/>
      <c r="J73" s="31"/>
      <c r="K73" s="32" t="str">
        <f t="shared" si="2"/>
        <v/>
      </c>
      <c r="L73" s="30"/>
      <c r="M73" s="33"/>
      <c r="N73" s="33"/>
      <c r="O73" s="34"/>
    </row>
    <row r="74" spans="1:15" ht="18.600000000000001" customHeight="1">
      <c r="A74" s="28" t="str">
        <f t="shared" si="3"/>
        <v/>
      </c>
      <c r="B74" s="29" t="str">
        <f t="shared" si="0"/>
        <v/>
      </c>
      <c r="C74" s="29" t="str">
        <f t="shared" si="4"/>
        <v/>
      </c>
      <c r="D74" s="29" t="str">
        <f t="shared" si="1"/>
        <v/>
      </c>
      <c r="E74" s="30"/>
      <c r="F74" s="31"/>
      <c r="G74" s="31"/>
      <c r="H74" s="30"/>
      <c r="I74" s="31"/>
      <c r="J74" s="31"/>
      <c r="K74" s="32" t="str">
        <f t="shared" si="2"/>
        <v/>
      </c>
      <c r="L74" s="30"/>
      <c r="M74" s="33"/>
      <c r="N74" s="33"/>
      <c r="O74" s="34"/>
    </row>
    <row r="75" spans="1:15" ht="18.600000000000001" customHeight="1">
      <c r="A75" s="28" t="str">
        <f t="shared" si="3"/>
        <v/>
      </c>
      <c r="B75" s="29" t="str">
        <f t="shared" si="0"/>
        <v/>
      </c>
      <c r="C75" s="29" t="str">
        <f t="shared" si="4"/>
        <v/>
      </c>
      <c r="D75" s="29" t="str">
        <f t="shared" si="1"/>
        <v/>
      </c>
      <c r="E75" s="30"/>
      <c r="F75" s="31"/>
      <c r="G75" s="31"/>
      <c r="H75" s="30"/>
      <c r="I75" s="31"/>
      <c r="J75" s="31"/>
      <c r="K75" s="32" t="str">
        <f t="shared" si="2"/>
        <v/>
      </c>
      <c r="L75" s="30"/>
      <c r="M75" s="33"/>
      <c r="N75" s="33"/>
      <c r="O75" s="34"/>
    </row>
    <row r="76" spans="1:15" ht="18.600000000000001" customHeight="1">
      <c r="A76" s="28" t="str">
        <f t="shared" si="3"/>
        <v/>
      </c>
      <c r="B76" s="29" t="str">
        <f t="shared" si="0"/>
        <v/>
      </c>
      <c r="C76" s="29" t="str">
        <f t="shared" si="4"/>
        <v/>
      </c>
      <c r="D76" s="29" t="str">
        <f t="shared" si="1"/>
        <v/>
      </c>
      <c r="E76" s="30"/>
      <c r="F76" s="31"/>
      <c r="G76" s="31"/>
      <c r="H76" s="30"/>
      <c r="I76" s="31"/>
      <c r="J76" s="31"/>
      <c r="K76" s="32" t="str">
        <f t="shared" si="2"/>
        <v/>
      </c>
      <c r="L76" s="30"/>
      <c r="M76" s="33"/>
      <c r="N76" s="33"/>
      <c r="O76" s="34"/>
    </row>
    <row r="77" spans="1:15" ht="18.600000000000001" customHeight="1">
      <c r="A77" s="28" t="str">
        <f t="shared" si="3"/>
        <v/>
      </c>
      <c r="B77" s="29" t="str">
        <f t="shared" si="0"/>
        <v/>
      </c>
      <c r="C77" s="29" t="str">
        <f t="shared" si="4"/>
        <v/>
      </c>
      <c r="D77" s="29" t="str">
        <f t="shared" si="1"/>
        <v/>
      </c>
      <c r="E77" s="30"/>
      <c r="F77" s="31"/>
      <c r="G77" s="31"/>
      <c r="H77" s="30"/>
      <c r="I77" s="31"/>
      <c r="J77" s="31"/>
      <c r="K77" s="32" t="str">
        <f t="shared" si="2"/>
        <v/>
      </c>
      <c r="L77" s="30"/>
      <c r="M77" s="33"/>
      <c r="N77" s="33"/>
      <c r="O77" s="34"/>
    </row>
    <row r="78" spans="1:15" ht="18.600000000000001" customHeight="1">
      <c r="A78" s="28" t="str">
        <f t="shared" si="3"/>
        <v/>
      </c>
      <c r="B78" s="29" t="str">
        <f t="shared" si="0"/>
        <v/>
      </c>
      <c r="C78" s="29" t="str">
        <f t="shared" si="4"/>
        <v/>
      </c>
      <c r="D78" s="29" t="str">
        <f t="shared" si="1"/>
        <v/>
      </c>
      <c r="E78" s="30"/>
      <c r="F78" s="31"/>
      <c r="G78" s="31"/>
      <c r="H78" s="30"/>
      <c r="I78" s="31"/>
      <c r="J78" s="31"/>
      <c r="K78" s="32" t="str">
        <f t="shared" si="2"/>
        <v/>
      </c>
      <c r="L78" s="30"/>
      <c r="M78" s="33"/>
      <c r="N78" s="33"/>
      <c r="O78" s="34"/>
    </row>
    <row r="79" spans="1:15" ht="18.600000000000001" customHeight="1">
      <c r="A79" s="28" t="str">
        <f t="shared" si="3"/>
        <v/>
      </c>
      <c r="B79" s="29" t="str">
        <f t="shared" si="0"/>
        <v/>
      </c>
      <c r="C79" s="29" t="str">
        <f t="shared" si="4"/>
        <v/>
      </c>
      <c r="D79" s="29" t="str">
        <f t="shared" si="1"/>
        <v/>
      </c>
      <c r="E79" s="30"/>
      <c r="F79" s="31"/>
      <c r="G79" s="31"/>
      <c r="H79" s="30"/>
      <c r="I79" s="31"/>
      <c r="J79" s="31"/>
      <c r="K79" s="32" t="str">
        <f t="shared" si="2"/>
        <v/>
      </c>
      <c r="L79" s="30"/>
      <c r="M79" s="33"/>
      <c r="N79" s="33"/>
      <c r="O79" s="34"/>
    </row>
    <row r="80" spans="1:15" ht="18.600000000000001" customHeight="1">
      <c r="A80" s="28" t="str">
        <f t="shared" si="3"/>
        <v/>
      </c>
      <c r="B80" s="29" t="str">
        <f t="shared" si="0"/>
        <v/>
      </c>
      <c r="C80" s="29" t="str">
        <f t="shared" si="4"/>
        <v/>
      </c>
      <c r="D80" s="29" t="str">
        <f t="shared" si="1"/>
        <v/>
      </c>
      <c r="E80" s="30"/>
      <c r="F80" s="31"/>
      <c r="G80" s="31"/>
      <c r="H80" s="30"/>
      <c r="I80" s="31"/>
      <c r="J80" s="31"/>
      <c r="K80" s="32" t="str">
        <f t="shared" si="2"/>
        <v/>
      </c>
      <c r="L80" s="30"/>
      <c r="M80" s="33"/>
      <c r="N80" s="33"/>
      <c r="O80" s="34"/>
    </row>
    <row r="81" spans="1:15" ht="18.600000000000001" customHeight="1">
      <c r="A81" s="28" t="str">
        <f t="shared" si="3"/>
        <v/>
      </c>
      <c r="B81" s="29" t="str">
        <f t="shared" si="0"/>
        <v/>
      </c>
      <c r="C81" s="29" t="str">
        <f t="shared" si="4"/>
        <v/>
      </c>
      <c r="D81" s="29" t="str">
        <f t="shared" si="1"/>
        <v/>
      </c>
      <c r="E81" s="30"/>
      <c r="F81" s="31"/>
      <c r="G81" s="31"/>
      <c r="H81" s="30"/>
      <c r="I81" s="31"/>
      <c r="J81" s="31"/>
      <c r="K81" s="32" t="str">
        <f t="shared" si="2"/>
        <v/>
      </c>
      <c r="L81" s="30"/>
      <c r="M81" s="33"/>
      <c r="N81" s="33"/>
      <c r="O81" s="34"/>
    </row>
    <row r="82" spans="1:15" ht="18.600000000000001" customHeight="1">
      <c r="A82" s="28" t="str">
        <f t="shared" si="3"/>
        <v/>
      </c>
      <c r="B82" s="29" t="str">
        <f t="shared" si="0"/>
        <v/>
      </c>
      <c r="C82" s="29" t="str">
        <f t="shared" si="4"/>
        <v/>
      </c>
      <c r="D82" s="29" t="str">
        <f t="shared" si="1"/>
        <v/>
      </c>
      <c r="E82" s="30"/>
      <c r="F82" s="31"/>
      <c r="G82" s="31"/>
      <c r="H82" s="30"/>
      <c r="I82" s="31"/>
      <c r="J82" s="31"/>
      <c r="K82" s="32" t="str">
        <f t="shared" si="2"/>
        <v/>
      </c>
      <c r="L82" s="30"/>
      <c r="M82" s="33"/>
      <c r="N82" s="33"/>
      <c r="O82" s="34"/>
    </row>
    <row r="83" spans="1:15" ht="18.600000000000001" customHeight="1">
      <c r="A83" s="28" t="str">
        <f t="shared" si="3"/>
        <v/>
      </c>
      <c r="B83" s="29" t="str">
        <f t="shared" si="0"/>
        <v/>
      </c>
      <c r="C83" s="29" t="str">
        <f t="shared" si="4"/>
        <v/>
      </c>
      <c r="D83" s="29" t="str">
        <f t="shared" si="1"/>
        <v/>
      </c>
      <c r="E83" s="30"/>
      <c r="F83" s="31"/>
      <c r="G83" s="31"/>
      <c r="H83" s="30"/>
      <c r="I83" s="31"/>
      <c r="J83" s="31"/>
      <c r="K83" s="32" t="str">
        <f t="shared" si="2"/>
        <v/>
      </c>
      <c r="L83" s="30"/>
      <c r="M83" s="33"/>
      <c r="N83" s="33"/>
      <c r="O83" s="34"/>
    </row>
    <row r="84" spans="1:15" ht="18.600000000000001" customHeight="1">
      <c r="A84" s="28" t="str">
        <f t="shared" si="3"/>
        <v/>
      </c>
      <c r="B84" s="29" t="str">
        <f t="shared" si="0"/>
        <v/>
      </c>
      <c r="C84" s="29" t="str">
        <f t="shared" si="4"/>
        <v/>
      </c>
      <c r="D84" s="29" t="str">
        <f t="shared" si="1"/>
        <v/>
      </c>
      <c r="E84" s="30"/>
      <c r="F84" s="31"/>
      <c r="G84" s="31"/>
      <c r="H84" s="30"/>
      <c r="I84" s="31"/>
      <c r="J84" s="31"/>
      <c r="K84" s="32" t="str">
        <f t="shared" si="2"/>
        <v/>
      </c>
      <c r="L84" s="30"/>
      <c r="M84" s="33"/>
      <c r="N84" s="33"/>
      <c r="O84" s="34"/>
    </row>
    <row r="85" spans="1:15" ht="18.600000000000001" customHeight="1">
      <c r="A85" s="28" t="str">
        <f t="shared" si="3"/>
        <v/>
      </c>
      <c r="B85" s="29" t="str">
        <f t="shared" si="0"/>
        <v/>
      </c>
      <c r="C85" s="29" t="str">
        <f t="shared" si="4"/>
        <v/>
      </c>
      <c r="D85" s="29" t="str">
        <f t="shared" si="1"/>
        <v/>
      </c>
      <c r="E85" s="30"/>
      <c r="F85" s="31"/>
      <c r="G85" s="31"/>
      <c r="H85" s="30"/>
      <c r="I85" s="31"/>
      <c r="J85" s="31"/>
      <c r="K85" s="32" t="str">
        <f t="shared" si="2"/>
        <v/>
      </c>
      <c r="L85" s="30"/>
      <c r="M85" s="33"/>
      <c r="N85" s="33"/>
      <c r="O85" s="34"/>
    </row>
    <row r="86" spans="1:15" ht="18.600000000000001" customHeight="1">
      <c r="A86" s="28" t="str">
        <f t="shared" si="3"/>
        <v/>
      </c>
      <c r="B86" s="29" t="str">
        <f t="shared" si="0"/>
        <v/>
      </c>
      <c r="C86" s="29" t="str">
        <f t="shared" si="4"/>
        <v/>
      </c>
      <c r="D86" s="29" t="str">
        <f t="shared" si="1"/>
        <v/>
      </c>
      <c r="E86" s="30"/>
      <c r="F86" s="31"/>
      <c r="G86" s="31"/>
      <c r="H86" s="30"/>
      <c r="I86" s="31"/>
      <c r="J86" s="31"/>
      <c r="K86" s="32" t="str">
        <f t="shared" si="2"/>
        <v/>
      </c>
      <c r="L86" s="30"/>
      <c r="M86" s="33"/>
      <c r="N86" s="33"/>
      <c r="O86" s="34"/>
    </row>
    <row r="87" spans="1:15" ht="18.600000000000001" customHeight="1">
      <c r="A87" s="28" t="str">
        <f t="shared" si="3"/>
        <v/>
      </c>
      <c r="B87" s="29" t="str">
        <f t="shared" si="0"/>
        <v/>
      </c>
      <c r="C87" s="29" t="str">
        <f t="shared" si="4"/>
        <v/>
      </c>
      <c r="D87" s="29" t="str">
        <f t="shared" si="1"/>
        <v/>
      </c>
      <c r="E87" s="30"/>
      <c r="F87" s="31"/>
      <c r="G87" s="31"/>
      <c r="H87" s="30"/>
      <c r="I87" s="31"/>
      <c r="J87" s="31"/>
      <c r="K87" s="32" t="str">
        <f t="shared" si="2"/>
        <v/>
      </c>
      <c r="L87" s="30"/>
      <c r="M87" s="33"/>
      <c r="N87" s="33"/>
      <c r="O87" s="34"/>
    </row>
    <row r="88" spans="1:15" ht="18.600000000000001" customHeight="1">
      <c r="A88" s="28" t="str">
        <f t="shared" si="3"/>
        <v/>
      </c>
      <c r="B88" s="29" t="str">
        <f t="shared" si="0"/>
        <v/>
      </c>
      <c r="C88" s="29" t="str">
        <f t="shared" si="4"/>
        <v/>
      </c>
      <c r="D88" s="29" t="str">
        <f t="shared" si="1"/>
        <v/>
      </c>
      <c r="E88" s="30"/>
      <c r="F88" s="31"/>
      <c r="G88" s="31"/>
      <c r="H88" s="30"/>
      <c r="I88" s="31"/>
      <c r="J88" s="31"/>
      <c r="K88" s="32" t="str">
        <f t="shared" si="2"/>
        <v/>
      </c>
      <c r="L88" s="30"/>
      <c r="M88" s="33"/>
      <c r="N88" s="33"/>
      <c r="O88" s="34"/>
    </row>
    <row r="89" spans="1:15" ht="18.600000000000001" customHeight="1">
      <c r="A89" s="28" t="str">
        <f t="shared" si="3"/>
        <v/>
      </c>
      <c r="B89" s="29" t="str">
        <f t="shared" si="0"/>
        <v/>
      </c>
      <c r="C89" s="29" t="str">
        <f t="shared" si="4"/>
        <v/>
      </c>
      <c r="D89" s="29" t="str">
        <f t="shared" si="1"/>
        <v/>
      </c>
      <c r="E89" s="30"/>
      <c r="F89" s="31"/>
      <c r="G89" s="31"/>
      <c r="H89" s="30"/>
      <c r="I89" s="31"/>
      <c r="J89" s="31"/>
      <c r="K89" s="32" t="str">
        <f t="shared" si="2"/>
        <v/>
      </c>
      <c r="L89" s="30"/>
      <c r="M89" s="33"/>
      <c r="N89" s="33"/>
      <c r="O89" s="34"/>
    </row>
    <row r="90" spans="1:15" ht="18.600000000000001" customHeight="1">
      <c r="A90" s="28" t="str">
        <f t="shared" si="3"/>
        <v/>
      </c>
      <c r="B90" s="29" t="str">
        <f t="shared" si="0"/>
        <v/>
      </c>
      <c r="C90" s="29" t="str">
        <f t="shared" si="4"/>
        <v/>
      </c>
      <c r="D90" s="29" t="str">
        <f t="shared" si="1"/>
        <v/>
      </c>
      <c r="E90" s="30"/>
      <c r="F90" s="31"/>
      <c r="G90" s="31"/>
      <c r="H90" s="30"/>
      <c r="I90" s="31"/>
      <c r="J90" s="31"/>
      <c r="K90" s="32" t="str">
        <f t="shared" si="2"/>
        <v/>
      </c>
      <c r="L90" s="30"/>
      <c r="M90" s="33"/>
      <c r="N90" s="33"/>
      <c r="O90" s="34"/>
    </row>
    <row r="91" spans="1:15" ht="18.600000000000001" customHeight="1">
      <c r="A91" s="28" t="str">
        <f t="shared" si="3"/>
        <v/>
      </c>
      <c r="B91" s="29" t="str">
        <f t="shared" si="0"/>
        <v/>
      </c>
      <c r="C91" s="29" t="str">
        <f t="shared" si="4"/>
        <v/>
      </c>
      <c r="D91" s="29" t="str">
        <f t="shared" si="1"/>
        <v/>
      </c>
      <c r="E91" s="30"/>
      <c r="F91" s="31"/>
      <c r="G91" s="31"/>
      <c r="H91" s="30"/>
      <c r="I91" s="31"/>
      <c r="J91" s="31"/>
      <c r="K91" s="32" t="str">
        <f t="shared" si="2"/>
        <v/>
      </c>
      <c r="L91" s="30"/>
      <c r="M91" s="33"/>
      <c r="N91" s="33"/>
      <c r="O91" s="34"/>
    </row>
    <row r="92" spans="1:15" ht="18.600000000000001" customHeight="1">
      <c r="A92" s="28" t="str">
        <f t="shared" si="3"/>
        <v/>
      </c>
      <c r="B92" s="29" t="str">
        <f t="shared" si="0"/>
        <v/>
      </c>
      <c r="C92" s="29" t="str">
        <f t="shared" si="4"/>
        <v/>
      </c>
      <c r="D92" s="29" t="str">
        <f t="shared" si="1"/>
        <v/>
      </c>
      <c r="E92" s="30"/>
      <c r="F92" s="31"/>
      <c r="G92" s="31"/>
      <c r="H92" s="30"/>
      <c r="I92" s="31"/>
      <c r="J92" s="31"/>
      <c r="K92" s="32" t="str">
        <f t="shared" si="2"/>
        <v/>
      </c>
      <c r="L92" s="30"/>
      <c r="M92" s="33"/>
      <c r="N92" s="33"/>
      <c r="O92" s="34"/>
    </row>
    <row r="93" spans="1:15" ht="18.600000000000001" customHeight="1">
      <c r="A93" s="28" t="str">
        <f t="shared" si="3"/>
        <v/>
      </c>
      <c r="B93" s="29" t="str">
        <f t="shared" si="0"/>
        <v/>
      </c>
      <c r="C93" s="29" t="str">
        <f t="shared" si="4"/>
        <v/>
      </c>
      <c r="D93" s="29" t="str">
        <f t="shared" si="1"/>
        <v/>
      </c>
      <c r="E93" s="30"/>
      <c r="F93" s="31"/>
      <c r="G93" s="31"/>
      <c r="H93" s="30"/>
      <c r="I93" s="31"/>
      <c r="J93" s="31"/>
      <c r="K93" s="32" t="str">
        <f t="shared" si="2"/>
        <v/>
      </c>
      <c r="L93" s="30"/>
      <c r="M93" s="33"/>
      <c r="N93" s="33"/>
      <c r="O93" s="34"/>
    </row>
    <row r="94" spans="1:15" ht="18.600000000000001" customHeight="1">
      <c r="A94" s="28" t="str">
        <f t="shared" si="3"/>
        <v/>
      </c>
      <c r="B94" s="29" t="str">
        <f t="shared" si="0"/>
        <v/>
      </c>
      <c r="C94" s="29" t="str">
        <f t="shared" si="4"/>
        <v/>
      </c>
      <c r="D94" s="29" t="str">
        <f t="shared" si="1"/>
        <v/>
      </c>
      <c r="E94" s="30"/>
      <c r="F94" s="31"/>
      <c r="G94" s="31"/>
      <c r="H94" s="30"/>
      <c r="I94" s="31"/>
      <c r="J94" s="31"/>
      <c r="K94" s="32" t="str">
        <f t="shared" si="2"/>
        <v/>
      </c>
      <c r="L94" s="30"/>
      <c r="M94" s="33"/>
      <c r="N94" s="33"/>
      <c r="O94" s="34"/>
    </row>
    <row r="95" spans="1:15" ht="18.600000000000001" customHeight="1">
      <c r="A95" s="28" t="str">
        <f t="shared" si="3"/>
        <v/>
      </c>
      <c r="B95" s="29" t="str">
        <f t="shared" si="0"/>
        <v/>
      </c>
      <c r="C95" s="29" t="str">
        <f t="shared" si="4"/>
        <v/>
      </c>
      <c r="D95" s="29" t="str">
        <f t="shared" si="1"/>
        <v/>
      </c>
      <c r="E95" s="30"/>
      <c r="F95" s="31"/>
      <c r="G95" s="31"/>
      <c r="H95" s="30"/>
      <c r="I95" s="31"/>
      <c r="J95" s="31"/>
      <c r="K95" s="32" t="str">
        <f t="shared" si="2"/>
        <v/>
      </c>
      <c r="L95" s="30"/>
      <c r="M95" s="33"/>
      <c r="N95" s="33"/>
      <c r="O95" s="34"/>
    </row>
    <row r="96" spans="1:15" ht="18.600000000000001" customHeight="1">
      <c r="A96" s="28" t="str">
        <f t="shared" si="3"/>
        <v/>
      </c>
      <c r="B96" s="29" t="str">
        <f t="shared" si="0"/>
        <v/>
      </c>
      <c r="C96" s="29" t="str">
        <f t="shared" si="4"/>
        <v/>
      </c>
      <c r="D96" s="29" t="str">
        <f t="shared" si="1"/>
        <v/>
      </c>
      <c r="E96" s="30"/>
      <c r="F96" s="31"/>
      <c r="G96" s="31"/>
      <c r="H96" s="30"/>
      <c r="I96" s="31"/>
      <c r="J96" s="31"/>
      <c r="K96" s="32" t="str">
        <f t="shared" si="2"/>
        <v/>
      </c>
      <c r="L96" s="30"/>
      <c r="M96" s="33"/>
      <c r="N96" s="33"/>
      <c r="O96" s="34"/>
    </row>
    <row r="97" spans="1:15" ht="18.600000000000001" customHeight="1">
      <c r="A97" s="28" t="str">
        <f t="shared" si="3"/>
        <v/>
      </c>
      <c r="B97" s="29" t="str">
        <f t="shared" si="0"/>
        <v/>
      </c>
      <c r="C97" s="29" t="str">
        <f t="shared" si="4"/>
        <v/>
      </c>
      <c r="D97" s="29" t="str">
        <f t="shared" si="1"/>
        <v/>
      </c>
      <c r="E97" s="30"/>
      <c r="F97" s="31"/>
      <c r="G97" s="31"/>
      <c r="H97" s="30"/>
      <c r="I97" s="31"/>
      <c r="J97" s="31"/>
      <c r="K97" s="32" t="str">
        <f t="shared" si="2"/>
        <v/>
      </c>
      <c r="L97" s="30"/>
      <c r="M97" s="33"/>
      <c r="N97" s="33"/>
      <c r="O97" s="34"/>
    </row>
    <row r="98" spans="1:15" ht="18.600000000000001" customHeight="1">
      <c r="A98" s="28" t="str">
        <f t="shared" si="3"/>
        <v/>
      </c>
      <c r="B98" s="29" t="str">
        <f t="shared" si="0"/>
        <v/>
      </c>
      <c r="C98" s="29" t="str">
        <f t="shared" si="4"/>
        <v/>
      </c>
      <c r="D98" s="29" t="str">
        <f t="shared" si="1"/>
        <v/>
      </c>
      <c r="E98" s="30"/>
      <c r="F98" s="31"/>
      <c r="G98" s="31"/>
      <c r="H98" s="30"/>
      <c r="I98" s="31"/>
      <c r="J98" s="31"/>
      <c r="K98" s="32" t="str">
        <f t="shared" si="2"/>
        <v/>
      </c>
      <c r="L98" s="30"/>
      <c r="M98" s="33"/>
      <c r="N98" s="33"/>
      <c r="O98" s="34"/>
    </row>
    <row r="99" spans="1:15" ht="18.600000000000001" customHeight="1">
      <c r="A99" s="28" t="str">
        <f t="shared" si="3"/>
        <v/>
      </c>
      <c r="B99" s="29" t="str">
        <f t="shared" si="0"/>
        <v/>
      </c>
      <c r="C99" s="29" t="str">
        <f t="shared" si="4"/>
        <v/>
      </c>
      <c r="D99" s="29" t="str">
        <f t="shared" si="1"/>
        <v/>
      </c>
      <c r="E99" s="30"/>
      <c r="F99" s="31"/>
      <c r="G99" s="31"/>
      <c r="H99" s="30"/>
      <c r="I99" s="31"/>
      <c r="J99" s="31"/>
      <c r="K99" s="32" t="str">
        <f t="shared" si="2"/>
        <v/>
      </c>
      <c r="L99" s="30"/>
      <c r="M99" s="33"/>
      <c r="N99" s="33"/>
      <c r="O99" s="34"/>
    </row>
    <row r="100" spans="1:15" ht="18.600000000000001" customHeight="1">
      <c r="A100" s="28" t="str">
        <f t="shared" si="3"/>
        <v/>
      </c>
      <c r="B100" s="29" t="str">
        <f t="shared" si="0"/>
        <v/>
      </c>
      <c r="C100" s="29" t="str">
        <f t="shared" si="4"/>
        <v/>
      </c>
      <c r="D100" s="29" t="str">
        <f t="shared" si="1"/>
        <v/>
      </c>
      <c r="E100" s="30"/>
      <c r="F100" s="31"/>
      <c r="G100" s="31"/>
      <c r="H100" s="30"/>
      <c r="I100" s="31"/>
      <c r="J100" s="31"/>
      <c r="K100" s="32" t="str">
        <f t="shared" si="2"/>
        <v/>
      </c>
      <c r="L100" s="30"/>
      <c r="M100" s="33"/>
      <c r="N100" s="33"/>
      <c r="O100" s="34"/>
    </row>
    <row r="101" spans="1:15" ht="18.600000000000001" customHeight="1">
      <c r="A101" s="28" t="str">
        <f t="shared" si="3"/>
        <v/>
      </c>
      <c r="B101" s="29" t="str">
        <f t="shared" si="0"/>
        <v/>
      </c>
      <c r="C101" s="29" t="str">
        <f t="shared" si="4"/>
        <v/>
      </c>
      <c r="D101" s="29" t="str">
        <f t="shared" si="1"/>
        <v/>
      </c>
      <c r="E101" s="30"/>
      <c r="F101" s="31"/>
      <c r="G101" s="31"/>
      <c r="H101" s="30"/>
      <c r="I101" s="31"/>
      <c r="J101" s="31"/>
      <c r="K101" s="32" t="str">
        <f t="shared" si="2"/>
        <v/>
      </c>
      <c r="L101" s="30"/>
      <c r="M101" s="33"/>
      <c r="N101" s="33"/>
      <c r="O101" s="34"/>
    </row>
    <row r="102" spans="1:15" ht="18.600000000000001" customHeight="1">
      <c r="A102" s="28" t="str">
        <f t="shared" si="3"/>
        <v/>
      </c>
      <c r="B102" s="29" t="str">
        <f t="shared" si="0"/>
        <v/>
      </c>
      <c r="C102" s="29" t="str">
        <f t="shared" si="4"/>
        <v/>
      </c>
      <c r="D102" s="29" t="str">
        <f t="shared" si="1"/>
        <v/>
      </c>
      <c r="E102" s="30"/>
      <c r="F102" s="31"/>
      <c r="G102" s="31"/>
      <c r="H102" s="30"/>
      <c r="I102" s="31"/>
      <c r="J102" s="31"/>
      <c r="K102" s="32" t="str">
        <f t="shared" si="2"/>
        <v/>
      </c>
      <c r="L102" s="30"/>
      <c r="M102" s="33"/>
      <c r="N102" s="33"/>
      <c r="O102" s="34"/>
    </row>
    <row r="103" spans="1:15" ht="18.600000000000001" customHeight="1">
      <c r="A103" s="28" t="str">
        <f t="shared" si="3"/>
        <v/>
      </c>
      <c r="B103" s="29" t="str">
        <f t="shared" si="0"/>
        <v/>
      </c>
      <c r="C103" s="29" t="str">
        <f t="shared" si="4"/>
        <v/>
      </c>
      <c r="D103" s="29" t="str">
        <f t="shared" si="1"/>
        <v/>
      </c>
      <c r="E103" s="30"/>
      <c r="F103" s="31"/>
      <c r="G103" s="31"/>
      <c r="H103" s="30"/>
      <c r="I103" s="31"/>
      <c r="J103" s="31"/>
      <c r="K103" s="32" t="str">
        <f t="shared" si="2"/>
        <v/>
      </c>
      <c r="L103" s="30"/>
      <c r="M103" s="33"/>
      <c r="N103" s="33"/>
      <c r="O103" s="34"/>
    </row>
    <row r="104" spans="1:15" ht="18.600000000000001" customHeight="1">
      <c r="A104" s="28" t="str">
        <f t="shared" si="3"/>
        <v/>
      </c>
      <c r="B104" s="29" t="str">
        <f t="shared" si="0"/>
        <v/>
      </c>
      <c r="C104" s="29" t="str">
        <f t="shared" si="4"/>
        <v/>
      </c>
      <c r="D104" s="29" t="str">
        <f t="shared" si="1"/>
        <v/>
      </c>
      <c r="E104" s="30"/>
      <c r="F104" s="31"/>
      <c r="G104" s="31"/>
      <c r="H104" s="30"/>
      <c r="I104" s="31"/>
      <c r="J104" s="31"/>
      <c r="K104" s="32" t="str">
        <f t="shared" si="2"/>
        <v/>
      </c>
      <c r="L104" s="30"/>
      <c r="M104" s="33"/>
      <c r="N104" s="33"/>
      <c r="O104" s="34"/>
    </row>
    <row r="105" spans="1:15" ht="18.600000000000001" customHeight="1">
      <c r="A105" s="28" t="str">
        <f t="shared" si="3"/>
        <v/>
      </c>
      <c r="B105" s="29" t="str">
        <f t="shared" ref="B105:B130" si="5">IF(E105="","",$G$4)</f>
        <v/>
      </c>
      <c r="C105" s="29" t="str">
        <f t="shared" si="4"/>
        <v/>
      </c>
      <c r="D105" s="29" t="str">
        <f t="shared" ref="D105:D130" si="6">IF(E105="","",$L$12)</f>
        <v/>
      </c>
      <c r="E105" s="30"/>
      <c r="F105" s="31"/>
      <c r="G105" s="31"/>
      <c r="H105" s="30"/>
      <c r="I105" s="31"/>
      <c r="J105" s="31"/>
      <c r="K105" s="32" t="str">
        <f t="shared" ref="K105:K130" si="7">IF(E105="","",(IF(AND((E105&gt;710),(H105&gt;710)),$K$40,"")))</f>
        <v/>
      </c>
      <c r="L105" s="30"/>
      <c r="M105" s="33"/>
      <c r="N105" s="33"/>
      <c r="O105" s="34"/>
    </row>
    <row r="106" spans="1:15" ht="18.600000000000001" customHeight="1">
      <c r="A106" s="28" t="str">
        <f t="shared" ref="A106:A130" si="8">IF(D106="","",A105+1)</f>
        <v/>
      </c>
      <c r="B106" s="29" t="str">
        <f t="shared" si="5"/>
        <v/>
      </c>
      <c r="C106" s="29" t="str">
        <f t="shared" si="4"/>
        <v/>
      </c>
      <c r="D106" s="29" t="str">
        <f t="shared" si="6"/>
        <v/>
      </c>
      <c r="E106" s="30"/>
      <c r="F106" s="31"/>
      <c r="G106" s="31"/>
      <c r="H106" s="30"/>
      <c r="I106" s="31"/>
      <c r="J106" s="31"/>
      <c r="K106" s="32" t="str">
        <f t="shared" si="7"/>
        <v/>
      </c>
      <c r="L106" s="30"/>
      <c r="M106" s="33"/>
      <c r="N106" s="33"/>
      <c r="O106" s="34"/>
    </row>
    <row r="107" spans="1:15" ht="18.600000000000001" customHeight="1">
      <c r="A107" s="28" t="str">
        <f t="shared" si="8"/>
        <v/>
      </c>
      <c r="B107" s="29" t="str">
        <f t="shared" si="5"/>
        <v/>
      </c>
      <c r="C107" s="29" t="str">
        <f t="shared" ref="C107:C130" si="9">IF(E107="","",$J$6)</f>
        <v/>
      </c>
      <c r="D107" s="29" t="str">
        <f t="shared" si="6"/>
        <v/>
      </c>
      <c r="E107" s="30"/>
      <c r="F107" s="31"/>
      <c r="G107" s="31"/>
      <c r="H107" s="30"/>
      <c r="I107" s="31"/>
      <c r="J107" s="31"/>
      <c r="K107" s="32" t="str">
        <f t="shared" si="7"/>
        <v/>
      </c>
      <c r="L107" s="30"/>
      <c r="M107" s="33"/>
      <c r="N107" s="33"/>
      <c r="O107" s="34"/>
    </row>
    <row r="108" spans="1:15" ht="18.600000000000001" customHeight="1">
      <c r="A108" s="28" t="str">
        <f t="shared" si="8"/>
        <v/>
      </c>
      <c r="B108" s="29" t="str">
        <f t="shared" si="5"/>
        <v/>
      </c>
      <c r="C108" s="29" t="str">
        <f t="shared" si="9"/>
        <v/>
      </c>
      <c r="D108" s="29" t="str">
        <f t="shared" si="6"/>
        <v/>
      </c>
      <c r="E108" s="30"/>
      <c r="F108" s="31"/>
      <c r="G108" s="31"/>
      <c r="H108" s="30"/>
      <c r="I108" s="31"/>
      <c r="J108" s="31"/>
      <c r="K108" s="32" t="str">
        <f t="shared" si="7"/>
        <v/>
      </c>
      <c r="L108" s="30"/>
      <c r="M108" s="33"/>
      <c r="N108" s="33"/>
      <c r="O108" s="34"/>
    </row>
    <row r="109" spans="1:15" ht="18.600000000000001" customHeight="1">
      <c r="A109" s="28" t="str">
        <f t="shared" si="8"/>
        <v/>
      </c>
      <c r="B109" s="29" t="str">
        <f t="shared" si="5"/>
        <v/>
      </c>
      <c r="C109" s="29" t="str">
        <f t="shared" si="9"/>
        <v/>
      </c>
      <c r="D109" s="29" t="str">
        <f t="shared" si="6"/>
        <v/>
      </c>
      <c r="E109" s="30"/>
      <c r="F109" s="31"/>
      <c r="G109" s="31"/>
      <c r="H109" s="30"/>
      <c r="I109" s="31"/>
      <c r="J109" s="31"/>
      <c r="K109" s="32" t="str">
        <f t="shared" si="7"/>
        <v/>
      </c>
      <c r="L109" s="30"/>
      <c r="M109" s="33"/>
      <c r="N109" s="33"/>
      <c r="O109" s="34"/>
    </row>
    <row r="110" spans="1:15" ht="18.600000000000001" customHeight="1">
      <c r="A110" s="28" t="str">
        <f t="shared" si="8"/>
        <v/>
      </c>
      <c r="B110" s="29" t="str">
        <f t="shared" si="5"/>
        <v/>
      </c>
      <c r="C110" s="29" t="str">
        <f t="shared" si="9"/>
        <v/>
      </c>
      <c r="D110" s="29" t="str">
        <f t="shared" si="6"/>
        <v/>
      </c>
      <c r="E110" s="30"/>
      <c r="F110" s="31"/>
      <c r="G110" s="31"/>
      <c r="H110" s="30"/>
      <c r="I110" s="31"/>
      <c r="J110" s="31"/>
      <c r="K110" s="32" t="str">
        <f t="shared" si="7"/>
        <v/>
      </c>
      <c r="L110" s="30"/>
      <c r="M110" s="33"/>
      <c r="N110" s="33"/>
      <c r="O110" s="34"/>
    </row>
    <row r="111" spans="1:15" ht="18.600000000000001" customHeight="1">
      <c r="A111" s="28" t="str">
        <f t="shared" si="8"/>
        <v/>
      </c>
      <c r="B111" s="29" t="str">
        <f t="shared" si="5"/>
        <v/>
      </c>
      <c r="C111" s="29" t="str">
        <f t="shared" si="9"/>
        <v/>
      </c>
      <c r="D111" s="29" t="str">
        <f t="shared" si="6"/>
        <v/>
      </c>
      <c r="E111" s="30"/>
      <c r="F111" s="31"/>
      <c r="G111" s="31"/>
      <c r="H111" s="30"/>
      <c r="I111" s="31"/>
      <c r="J111" s="31"/>
      <c r="K111" s="32" t="str">
        <f t="shared" si="7"/>
        <v/>
      </c>
      <c r="L111" s="30"/>
      <c r="M111" s="33"/>
      <c r="N111" s="33"/>
      <c r="O111" s="34"/>
    </row>
    <row r="112" spans="1:15" ht="18.600000000000001" customHeight="1">
      <c r="A112" s="28" t="str">
        <f t="shared" si="8"/>
        <v/>
      </c>
      <c r="B112" s="29" t="str">
        <f t="shared" si="5"/>
        <v/>
      </c>
      <c r="C112" s="29" t="str">
        <f t="shared" si="9"/>
        <v/>
      </c>
      <c r="D112" s="29" t="str">
        <f t="shared" si="6"/>
        <v/>
      </c>
      <c r="E112" s="30"/>
      <c r="F112" s="31"/>
      <c r="G112" s="31"/>
      <c r="H112" s="30"/>
      <c r="I112" s="31"/>
      <c r="J112" s="31"/>
      <c r="K112" s="32" t="str">
        <f t="shared" si="7"/>
        <v/>
      </c>
      <c r="L112" s="30"/>
      <c r="M112" s="33"/>
      <c r="N112" s="33"/>
      <c r="O112" s="34"/>
    </row>
    <row r="113" spans="1:15" ht="18.600000000000001" customHeight="1">
      <c r="A113" s="28" t="str">
        <f t="shared" si="8"/>
        <v/>
      </c>
      <c r="B113" s="29" t="str">
        <f t="shared" si="5"/>
        <v/>
      </c>
      <c r="C113" s="29" t="str">
        <f t="shared" si="9"/>
        <v/>
      </c>
      <c r="D113" s="29" t="str">
        <f t="shared" si="6"/>
        <v/>
      </c>
      <c r="E113" s="30"/>
      <c r="F113" s="31"/>
      <c r="G113" s="31"/>
      <c r="H113" s="30"/>
      <c r="I113" s="31"/>
      <c r="J113" s="31"/>
      <c r="K113" s="32" t="str">
        <f t="shared" si="7"/>
        <v/>
      </c>
      <c r="L113" s="30"/>
      <c r="M113" s="33"/>
      <c r="N113" s="33"/>
      <c r="O113" s="34"/>
    </row>
    <row r="114" spans="1:15" ht="18.600000000000001" customHeight="1">
      <c r="A114" s="28" t="str">
        <f t="shared" si="8"/>
        <v/>
      </c>
      <c r="B114" s="29" t="str">
        <f t="shared" si="5"/>
        <v/>
      </c>
      <c r="C114" s="29" t="str">
        <f t="shared" si="9"/>
        <v/>
      </c>
      <c r="D114" s="29" t="str">
        <f t="shared" si="6"/>
        <v/>
      </c>
      <c r="E114" s="30"/>
      <c r="F114" s="31"/>
      <c r="G114" s="31"/>
      <c r="H114" s="30"/>
      <c r="I114" s="31"/>
      <c r="J114" s="31"/>
      <c r="K114" s="32" t="str">
        <f t="shared" si="7"/>
        <v/>
      </c>
      <c r="L114" s="30"/>
      <c r="M114" s="33"/>
      <c r="N114" s="33"/>
      <c r="O114" s="34"/>
    </row>
    <row r="115" spans="1:15" ht="18.600000000000001" customHeight="1">
      <c r="A115" s="28" t="str">
        <f t="shared" si="8"/>
        <v/>
      </c>
      <c r="B115" s="29" t="str">
        <f t="shared" si="5"/>
        <v/>
      </c>
      <c r="C115" s="29" t="str">
        <f t="shared" si="9"/>
        <v/>
      </c>
      <c r="D115" s="29" t="str">
        <f t="shared" si="6"/>
        <v/>
      </c>
      <c r="E115" s="30"/>
      <c r="F115" s="31"/>
      <c r="G115" s="31"/>
      <c r="H115" s="30"/>
      <c r="I115" s="31"/>
      <c r="J115" s="31"/>
      <c r="K115" s="32" t="str">
        <f t="shared" si="7"/>
        <v/>
      </c>
      <c r="L115" s="30"/>
      <c r="M115" s="33"/>
      <c r="N115" s="33"/>
      <c r="O115" s="34"/>
    </row>
    <row r="116" spans="1:15" ht="18.600000000000001" customHeight="1">
      <c r="A116" s="28" t="str">
        <f t="shared" si="8"/>
        <v/>
      </c>
      <c r="B116" s="29" t="str">
        <f t="shared" si="5"/>
        <v/>
      </c>
      <c r="C116" s="29" t="str">
        <f t="shared" si="9"/>
        <v/>
      </c>
      <c r="D116" s="29" t="str">
        <f t="shared" si="6"/>
        <v/>
      </c>
      <c r="E116" s="30"/>
      <c r="F116" s="31"/>
      <c r="G116" s="31"/>
      <c r="H116" s="30"/>
      <c r="I116" s="31"/>
      <c r="J116" s="31"/>
      <c r="K116" s="32" t="str">
        <f t="shared" si="7"/>
        <v/>
      </c>
      <c r="L116" s="30"/>
      <c r="M116" s="33"/>
      <c r="N116" s="33"/>
      <c r="O116" s="34"/>
    </row>
    <row r="117" spans="1:15" ht="18.600000000000001" customHeight="1">
      <c r="A117" s="28" t="str">
        <f t="shared" si="8"/>
        <v/>
      </c>
      <c r="B117" s="29" t="str">
        <f t="shared" si="5"/>
        <v/>
      </c>
      <c r="C117" s="29" t="str">
        <f t="shared" si="9"/>
        <v/>
      </c>
      <c r="D117" s="29" t="str">
        <f t="shared" si="6"/>
        <v/>
      </c>
      <c r="E117" s="30"/>
      <c r="F117" s="31"/>
      <c r="G117" s="31"/>
      <c r="H117" s="30"/>
      <c r="I117" s="31"/>
      <c r="J117" s="31"/>
      <c r="K117" s="32" t="str">
        <f t="shared" si="7"/>
        <v/>
      </c>
      <c r="L117" s="30"/>
      <c r="M117" s="33"/>
      <c r="N117" s="33"/>
      <c r="O117" s="34"/>
    </row>
    <row r="118" spans="1:15" ht="18.600000000000001" customHeight="1">
      <c r="A118" s="28" t="str">
        <f t="shared" si="8"/>
        <v/>
      </c>
      <c r="B118" s="29" t="str">
        <f t="shared" si="5"/>
        <v/>
      </c>
      <c r="C118" s="29" t="str">
        <f t="shared" si="9"/>
        <v/>
      </c>
      <c r="D118" s="29" t="str">
        <f t="shared" si="6"/>
        <v/>
      </c>
      <c r="E118" s="30"/>
      <c r="F118" s="31"/>
      <c r="G118" s="31"/>
      <c r="H118" s="30"/>
      <c r="I118" s="31"/>
      <c r="J118" s="31"/>
      <c r="K118" s="32" t="str">
        <f t="shared" si="7"/>
        <v/>
      </c>
      <c r="L118" s="30"/>
      <c r="M118" s="33"/>
      <c r="N118" s="33"/>
      <c r="O118" s="34"/>
    </row>
    <row r="119" spans="1:15" ht="18.600000000000001" customHeight="1">
      <c r="A119" s="28" t="str">
        <f t="shared" si="8"/>
        <v/>
      </c>
      <c r="B119" s="29" t="str">
        <f t="shared" si="5"/>
        <v/>
      </c>
      <c r="C119" s="29" t="str">
        <f t="shared" si="9"/>
        <v/>
      </c>
      <c r="D119" s="29" t="str">
        <f t="shared" si="6"/>
        <v/>
      </c>
      <c r="E119" s="30"/>
      <c r="F119" s="31"/>
      <c r="G119" s="31"/>
      <c r="H119" s="30"/>
      <c r="I119" s="31"/>
      <c r="J119" s="31"/>
      <c r="K119" s="32" t="str">
        <f t="shared" si="7"/>
        <v/>
      </c>
      <c r="L119" s="30"/>
      <c r="M119" s="33"/>
      <c r="N119" s="33"/>
      <c r="O119" s="34"/>
    </row>
    <row r="120" spans="1:15" ht="18.600000000000001" customHeight="1">
      <c r="A120" s="28" t="str">
        <f t="shared" si="8"/>
        <v/>
      </c>
      <c r="B120" s="29" t="str">
        <f t="shared" si="5"/>
        <v/>
      </c>
      <c r="C120" s="29" t="str">
        <f t="shared" si="9"/>
        <v/>
      </c>
      <c r="D120" s="29" t="str">
        <f t="shared" si="6"/>
        <v/>
      </c>
      <c r="E120" s="30"/>
      <c r="F120" s="31"/>
      <c r="G120" s="31"/>
      <c r="H120" s="30"/>
      <c r="I120" s="31"/>
      <c r="J120" s="31"/>
      <c r="K120" s="32" t="str">
        <f t="shared" si="7"/>
        <v/>
      </c>
      <c r="L120" s="30"/>
      <c r="M120" s="33"/>
      <c r="N120" s="33"/>
      <c r="O120" s="34"/>
    </row>
    <row r="121" spans="1:15" ht="18.600000000000001" customHeight="1">
      <c r="A121" s="28" t="str">
        <f t="shared" si="8"/>
        <v/>
      </c>
      <c r="B121" s="29" t="str">
        <f t="shared" si="5"/>
        <v/>
      </c>
      <c r="C121" s="29" t="str">
        <f t="shared" si="9"/>
        <v/>
      </c>
      <c r="D121" s="29" t="str">
        <f t="shared" si="6"/>
        <v/>
      </c>
      <c r="E121" s="30"/>
      <c r="F121" s="31"/>
      <c r="G121" s="31"/>
      <c r="H121" s="30"/>
      <c r="I121" s="31"/>
      <c r="J121" s="31"/>
      <c r="K121" s="32" t="str">
        <f t="shared" si="7"/>
        <v/>
      </c>
      <c r="L121" s="30"/>
      <c r="M121" s="33"/>
      <c r="N121" s="33"/>
      <c r="O121" s="34"/>
    </row>
    <row r="122" spans="1:15" ht="18.600000000000001" customHeight="1">
      <c r="A122" s="28" t="str">
        <f t="shared" si="8"/>
        <v/>
      </c>
      <c r="B122" s="29" t="str">
        <f t="shared" si="5"/>
        <v/>
      </c>
      <c r="C122" s="29" t="str">
        <f t="shared" si="9"/>
        <v/>
      </c>
      <c r="D122" s="29" t="str">
        <f t="shared" si="6"/>
        <v/>
      </c>
      <c r="E122" s="30"/>
      <c r="F122" s="31"/>
      <c r="G122" s="31"/>
      <c r="H122" s="30"/>
      <c r="I122" s="31"/>
      <c r="J122" s="31"/>
      <c r="K122" s="32" t="str">
        <f t="shared" si="7"/>
        <v/>
      </c>
      <c r="L122" s="30"/>
      <c r="M122" s="33"/>
      <c r="N122" s="33"/>
      <c r="O122" s="34"/>
    </row>
    <row r="123" spans="1:15" ht="18.600000000000001" customHeight="1">
      <c r="A123" s="28" t="str">
        <f t="shared" si="8"/>
        <v/>
      </c>
      <c r="B123" s="29" t="str">
        <f t="shared" si="5"/>
        <v/>
      </c>
      <c r="C123" s="29" t="str">
        <f t="shared" si="9"/>
        <v/>
      </c>
      <c r="D123" s="29" t="str">
        <f t="shared" si="6"/>
        <v/>
      </c>
      <c r="E123" s="30"/>
      <c r="F123" s="31"/>
      <c r="G123" s="31"/>
      <c r="H123" s="30"/>
      <c r="I123" s="31"/>
      <c r="J123" s="31"/>
      <c r="K123" s="32" t="str">
        <f t="shared" si="7"/>
        <v/>
      </c>
      <c r="L123" s="30"/>
      <c r="M123" s="33"/>
      <c r="N123" s="33"/>
      <c r="O123" s="34"/>
    </row>
    <row r="124" spans="1:15" ht="18.600000000000001" customHeight="1">
      <c r="A124" s="28" t="str">
        <f t="shared" si="8"/>
        <v/>
      </c>
      <c r="B124" s="29" t="str">
        <f t="shared" si="5"/>
        <v/>
      </c>
      <c r="C124" s="29" t="str">
        <f t="shared" si="9"/>
        <v/>
      </c>
      <c r="D124" s="29" t="str">
        <f t="shared" si="6"/>
        <v/>
      </c>
      <c r="E124" s="30"/>
      <c r="F124" s="31"/>
      <c r="G124" s="31"/>
      <c r="H124" s="30"/>
      <c r="I124" s="31"/>
      <c r="J124" s="31"/>
      <c r="K124" s="32" t="str">
        <f t="shared" si="7"/>
        <v/>
      </c>
      <c r="L124" s="30"/>
      <c r="M124" s="33"/>
      <c r="N124" s="33"/>
      <c r="O124" s="34"/>
    </row>
    <row r="125" spans="1:15" ht="18.600000000000001" customHeight="1">
      <c r="A125" s="28" t="str">
        <f t="shared" si="8"/>
        <v/>
      </c>
      <c r="B125" s="29" t="str">
        <f t="shared" si="5"/>
        <v/>
      </c>
      <c r="C125" s="29" t="str">
        <f t="shared" si="9"/>
        <v/>
      </c>
      <c r="D125" s="29" t="str">
        <f t="shared" si="6"/>
        <v/>
      </c>
      <c r="E125" s="30"/>
      <c r="F125" s="31"/>
      <c r="G125" s="31"/>
      <c r="H125" s="30"/>
      <c r="I125" s="31"/>
      <c r="J125" s="31"/>
      <c r="K125" s="32" t="str">
        <f t="shared" si="7"/>
        <v/>
      </c>
      <c r="L125" s="30"/>
      <c r="M125" s="33"/>
      <c r="N125" s="33"/>
      <c r="O125" s="34"/>
    </row>
    <row r="126" spans="1:15" ht="18.600000000000001" customHeight="1">
      <c r="A126" s="28" t="str">
        <f t="shared" si="8"/>
        <v/>
      </c>
      <c r="B126" s="29" t="str">
        <f t="shared" si="5"/>
        <v/>
      </c>
      <c r="C126" s="29" t="str">
        <f t="shared" si="9"/>
        <v/>
      </c>
      <c r="D126" s="29" t="str">
        <f t="shared" si="6"/>
        <v/>
      </c>
      <c r="E126" s="30"/>
      <c r="F126" s="31"/>
      <c r="G126" s="31"/>
      <c r="H126" s="30"/>
      <c r="I126" s="31"/>
      <c r="J126" s="31"/>
      <c r="K126" s="32" t="str">
        <f t="shared" si="7"/>
        <v/>
      </c>
      <c r="L126" s="30"/>
      <c r="M126" s="33"/>
      <c r="N126" s="33"/>
      <c r="O126" s="34"/>
    </row>
    <row r="127" spans="1:15" ht="18.600000000000001" customHeight="1">
      <c r="A127" s="28" t="str">
        <f t="shared" si="8"/>
        <v/>
      </c>
      <c r="B127" s="29" t="str">
        <f t="shared" si="5"/>
        <v/>
      </c>
      <c r="C127" s="29" t="str">
        <f t="shared" si="9"/>
        <v/>
      </c>
      <c r="D127" s="29" t="str">
        <f t="shared" si="6"/>
        <v/>
      </c>
      <c r="E127" s="30"/>
      <c r="F127" s="31"/>
      <c r="G127" s="31"/>
      <c r="H127" s="30"/>
      <c r="I127" s="31"/>
      <c r="J127" s="31"/>
      <c r="K127" s="32" t="str">
        <f t="shared" si="7"/>
        <v/>
      </c>
      <c r="L127" s="30"/>
      <c r="M127" s="33"/>
      <c r="N127" s="33"/>
      <c r="O127" s="34"/>
    </row>
    <row r="128" spans="1:15" ht="18.600000000000001" customHeight="1">
      <c r="A128" s="28" t="str">
        <f t="shared" si="8"/>
        <v/>
      </c>
      <c r="B128" s="29" t="str">
        <f t="shared" si="5"/>
        <v/>
      </c>
      <c r="C128" s="29" t="str">
        <f t="shared" si="9"/>
        <v/>
      </c>
      <c r="D128" s="29" t="str">
        <f t="shared" si="6"/>
        <v/>
      </c>
      <c r="E128" s="30"/>
      <c r="F128" s="31"/>
      <c r="G128" s="31"/>
      <c r="H128" s="30"/>
      <c r="I128" s="31"/>
      <c r="J128" s="31"/>
      <c r="K128" s="32" t="str">
        <f t="shared" si="7"/>
        <v/>
      </c>
      <c r="L128" s="30"/>
      <c r="M128" s="33"/>
      <c r="N128" s="33"/>
      <c r="O128" s="34"/>
    </row>
    <row r="129" spans="1:15" ht="18.600000000000001" customHeight="1">
      <c r="A129" s="28" t="str">
        <f t="shared" si="8"/>
        <v/>
      </c>
      <c r="B129" s="29" t="str">
        <f t="shared" si="5"/>
        <v/>
      </c>
      <c r="C129" s="29" t="str">
        <f t="shared" si="9"/>
        <v/>
      </c>
      <c r="D129" s="29" t="str">
        <f t="shared" si="6"/>
        <v/>
      </c>
      <c r="E129" s="30"/>
      <c r="F129" s="31"/>
      <c r="G129" s="31"/>
      <c r="H129" s="30"/>
      <c r="I129" s="31"/>
      <c r="J129" s="31"/>
      <c r="K129" s="32" t="str">
        <f t="shared" si="7"/>
        <v/>
      </c>
      <c r="L129" s="30"/>
      <c r="M129" s="33"/>
      <c r="N129" s="33"/>
      <c r="O129" s="34"/>
    </row>
    <row r="130" spans="1:15" ht="18.600000000000001" customHeight="1" thickBot="1">
      <c r="A130" s="28" t="str">
        <f t="shared" si="8"/>
        <v/>
      </c>
      <c r="B130" s="29" t="str">
        <f t="shared" si="5"/>
        <v/>
      </c>
      <c r="C130" s="29" t="str">
        <f t="shared" si="9"/>
        <v/>
      </c>
      <c r="D130" s="29" t="str">
        <f t="shared" si="6"/>
        <v/>
      </c>
      <c r="E130" s="30"/>
      <c r="F130" s="31"/>
      <c r="G130" s="31"/>
      <c r="H130" s="30"/>
      <c r="I130" s="31"/>
      <c r="J130" s="31"/>
      <c r="K130" s="32" t="str">
        <f t="shared" si="7"/>
        <v/>
      </c>
      <c r="L130" s="30"/>
      <c r="M130" s="33"/>
      <c r="N130" s="33"/>
      <c r="O130" s="34"/>
    </row>
    <row r="131" spans="1:15" ht="16.8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</row>
  </sheetData>
  <sheetProtection password="ECE5" sheet="1" objects="1" scenarios="1"/>
  <protectedRanges>
    <protectedRange sqref="G2" name="Diapazonas1"/>
  </protectedRanges>
  <mergeCells count="46">
    <mergeCell ref="A25:O25"/>
    <mergeCell ref="J31:L31"/>
    <mergeCell ref="J30:L30"/>
    <mergeCell ref="E39:I39"/>
    <mergeCell ref="J39:N39"/>
    <mergeCell ref="J32:L32"/>
    <mergeCell ref="J33:L33"/>
    <mergeCell ref="J34:L34"/>
    <mergeCell ref="J35:L35"/>
    <mergeCell ref="J36:L36"/>
    <mergeCell ref="J37:L37"/>
    <mergeCell ref="E38:F38"/>
    <mergeCell ref="H38:I38"/>
    <mergeCell ref="L38:M38"/>
    <mergeCell ref="J21:K21"/>
    <mergeCell ref="A26:A37"/>
    <mergeCell ref="I26:L26"/>
    <mergeCell ref="A3:A24"/>
    <mergeCell ref="E3:F3"/>
    <mergeCell ref="F6:G6"/>
    <mergeCell ref="F7:N7"/>
    <mergeCell ref="H8:M8"/>
    <mergeCell ref="J15:K15"/>
    <mergeCell ref="N3:O3"/>
    <mergeCell ref="G4:K4"/>
    <mergeCell ref="M4:N4"/>
    <mergeCell ref="G5:K5"/>
    <mergeCell ref="K13:M13"/>
    <mergeCell ref="J19:K19"/>
    <mergeCell ref="J20:K20"/>
    <mergeCell ref="E9:O9"/>
    <mergeCell ref="M5:N5"/>
    <mergeCell ref="O26:O37"/>
    <mergeCell ref="J24:K24"/>
    <mergeCell ref="L24:M24"/>
    <mergeCell ref="L10:M10"/>
    <mergeCell ref="L11:M11"/>
    <mergeCell ref="J22:K22"/>
    <mergeCell ref="J23:K23"/>
    <mergeCell ref="L23:M23"/>
    <mergeCell ref="I27:L27"/>
    <mergeCell ref="J14:K14"/>
    <mergeCell ref="J16:K16"/>
    <mergeCell ref="J17:K17"/>
    <mergeCell ref="J18:K18"/>
    <mergeCell ref="J29:L29"/>
  </mergeCells>
  <dataValidations xWindow="570" yWindow="490" count="34">
    <dataValidation type="list" operator="equal" allowBlank="1" showInputMessage="1" showErrorMessage="1" errorTitle="Klaida" promptTitle="Įveskite kodo raidę (jeigu kodas su raide), arba pasirinkite iš sąrašo" prompt="LMDP IR HDF pilną kodą pasitikrinkite Asortimento lakšte." sqref="H6" xr:uid="{00000000-0002-0000-0200-000000000000}">
      <formula1>"R,PB,PU,PD,PF,PK,HB,HU,HD,"</formula1>
    </dataValidation>
    <dataValidation operator="equal" showDropDown="1" showInputMessage="1" showErrorMessage="1" errorTitle="Klaida" promptTitle="Duomenų nevesti" prompt="Lapo išmatavimai pateikiami automatiškai." sqref="H12" xr:uid="{00000000-0002-0000-0200-000001000000}">
      <formula1>0</formula1>
      <formula2>0</formula2>
    </dataValidation>
    <dataValidation operator="equal" showDropDown="1" showInputMessage="1" showErrorMessage="1" errorTitle="Klaida" promptTitle="Duomenų nevesti" prompt="Informacija pateikiama automatiškai." sqref="H11:M11" xr:uid="{00000000-0002-0000-0200-000002000000}"/>
    <dataValidation operator="equal" showDropDown="1" showErrorMessage="1" errorTitle="Klaida" prompt="_x000a_" sqref="K6 K12" xr:uid="{00000000-0002-0000-0200-000003000000}">
      <formula1>0</formula1>
      <formula2>0</formula2>
    </dataValidation>
    <dataValidation operator="equal" showDropDown="1" showInputMessage="1" showErrorMessage="1" errorTitle="Klaida" promptTitle="Dauomenų nevesti" prompt="Nekoreguoti" sqref="J24" xr:uid="{00000000-0002-0000-0200-000004000000}">
      <formula1>0</formula1>
      <formula2>0</formula2>
    </dataValidation>
    <dataValidation operator="equal" showDropDown="1" showInputMessage="1" showErrorMessage="1" errorTitle="Klaida" promptTitle="Duomenis įvesti tik tada, kai kanto spalva bus ne pagal plokštę" prompt="Nurodyti LMDP kodą be pradinės raidės" sqref="J23" xr:uid="{00000000-0002-0000-0200-000005000000}">
      <formula1>0</formula1>
      <formula2>0</formula2>
    </dataValidation>
    <dataValidation operator="equal" showDropDown="1" showErrorMessage="1" errorTitle="Klaida" promptTitle="Įrašyti, kai kanto spalva ne pagal plokštę" prompt="Nurodyti LMD plokštės kodą be raidės" sqref="L23:L24 M24" xr:uid="{00000000-0002-0000-0200-000006000000}">
      <formula1>0</formula1>
      <formula2>0</formula2>
    </dataValidation>
    <dataValidation operator="equal" showDropDown="1" showErrorMessage="1" errorTitle="Klaida" promptTitle="Duomenų nevesti" prompt="Nekoreguoti" sqref="N23" xr:uid="{00000000-0002-0000-0200-000007000000}">
      <formula1>0</formula1>
      <formula2>0</formula2>
    </dataValidation>
    <dataValidation operator="equal" showDropDown="1" showInputMessage="1" showErrorMessage="1" errorTitle="Klaida" promptTitle="Duomenų nevesti" prompt="Nekoreguoti" sqref="N12 J15:J22 K16:K22 M15:M22" xr:uid="{00000000-0002-0000-0200-000008000000}">
      <formula1>0</formula1>
      <formula2>0</formula2>
    </dataValidation>
    <dataValidation operator="equal" showDropDown="1" showInputMessage="1" showErrorMessage="1" errorTitle="Klaida" promptTitle="Įrašyti, kai kanto spalva ne pagal plokštę" prompt="Nurodyti LMD plokštės kodą be raidės" sqref="M23" xr:uid="{00000000-0002-0000-0200-000009000000}">
      <formula1>0</formula1>
      <formula2>0</formula2>
    </dataValidation>
    <dataValidation operator="equal" showDropDown="1" showInputMessage="1" showErrorMessage="1" errorTitle="Klaida" promptTitle="Nepildyti" prompt="Nekoreguoti" sqref="K15" xr:uid="{00000000-0002-0000-0200-00000A000000}">
      <formula1>0</formula1>
      <formula2>0</formula2>
    </dataValidation>
    <dataValidation operator="equal" showDropDown="1" showInputMessage="1" showErrorMessage="1" errorTitle="Klaida" promptTitle="Duomenų nevesti" prompt="Plokštės pavadinimas pateikiamas automatiškai." sqref="H8 H10:J10" xr:uid="{00000000-0002-0000-0200-00000B000000}">
      <formula1>0</formula1>
      <formula2>0</formula2>
    </dataValidation>
    <dataValidation operator="equal" allowBlank="1" showInputMessage="1" promptTitle="Būtina užpildyti" prompt="Užsakovo vardas, pavardė arba įmonės pavadinimas" sqref="G4:K4 N4" xr:uid="{00000000-0002-0000-0200-00000C000000}">
      <formula1>0</formula1>
      <formula2>0</formula2>
    </dataValidation>
    <dataValidation operator="equal" allowBlank="1" showInputMessage="1" promptTitle="Būtina užpildyti" prompt="Įrašykite kontaktinio telefono numerį" sqref="M4" xr:uid="{00000000-0002-0000-0200-00000D000000}">
      <formula1>0</formula1>
      <formula2>0</formula2>
    </dataValidation>
    <dataValidation operator="equal" showDropDown="1" showInputMessage="1" errorTitle="Klaida" promptTitle="Duomenų nevesti" prompt="Lapo išmatavimai pateikiami automatiškai." sqref="I12:J12" xr:uid="{00000000-0002-0000-0200-00000E000000}">
      <formula1>0</formula1>
      <formula2>0</formula2>
    </dataValidation>
    <dataValidation type="list" operator="equal" showDropDown="1" showInputMessage="1" showErrorMessage="1" errorTitle="Klaida" promptTitle="Duomenų nevesti" prompt="Nekoreguoti" sqref="L12:M12 L8:N8 N10" xr:uid="{00000000-0002-0000-0200-00000F000000}">
      <formula1>"Klaida"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M41:M130" xr:uid="{00000000-0002-0000-0200-000010000000}">
      <formula1>"Storinta detale,Skyles lankstams,Apvalinimas,Briaunos nuvertimas,Kampu pjovimas,,,"</formula1>
      <formula2>0</formula2>
    </dataValidation>
    <dataValidation type="list" operator="equal" showInputMessage="1" errorTitle="Klaida" error="Neteisingai įvesta reikšmė" promptTitle="Suvesti pagal poreikį" prompt="Kai pridedamas detalės brėžinys - pažymėkite  ,,+&quot;" sqref="O41:O130" xr:uid="{00000000-0002-0000-0200-000011000000}">
      <formula1>"+,"</formula1>
      <formula2>0</formula2>
    </dataValidation>
    <dataValidation type="list" operator="equal" showDropDown="1" showInputMessage="1" showErrorMessage="1" errorTitle="Klaida" error="Neteisingai įvesta reikšmė" promptTitle="Duomenų nevesti" prompt="Eilutės numeracija vykdoma automatiškai" sqref="A42:A130" xr:uid="{00000000-0002-0000-0200-000012000000}">
      <formula1>0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N41:N130" xr:uid="{00000000-0002-0000-0200-000013000000}">
      <formula1>"Kliento kantas,Kliento PVC,"</formula1>
      <formula2>0</formula2>
    </dataValidation>
    <dataValidation operator="equal" allowBlank="1" showInputMessage="1" showErrorMessage="1" errorTitle="Klaidingas įvedimas" error="Neteisingai įvesta reikšmė" promptTitle="Duomenų nevesti" prompt="Eilučių numeracija vykdoma automatiškai" sqref="A41" xr:uid="{00000000-0002-0000-0200-000014000000}">
      <formula1>0</formula1>
      <formula2>0</formula2>
    </dataValidation>
    <dataValidation operator="equal" allowBlank="1" showErrorMessage="1" errorTitle="Klaidingas įvedimas" error="Neteisingai įvesta reikšmė" sqref="A40:O40 B41:E130 H41:H130 L41:L130" xr:uid="{00000000-0002-0000-0200-000015000000}">
      <formula1>0</formula1>
      <formula2>0</formula2>
    </dataValidation>
    <dataValidation operator="equal" allowBlank="1" prompt="Nepildyti" sqref="J38:K38 M38" xr:uid="{00000000-0002-0000-0200-000016000000}">
      <formula1>0</formula1>
      <formula2>0</formula2>
    </dataValidation>
    <dataValidation type="list" operator="equal" showDropDown="1" showInputMessage="1" showErrorMessage="1" errorTitle="Klaida" promptTitle="Nepildyti" prompt="Nekoreguoti" sqref="K23:K24" xr:uid="{00000000-0002-0000-0200-000017000000}">
      <formula1>0</formula1>
      <formula2>0</formula2>
    </dataValidation>
    <dataValidation type="list" operator="equal" showDropDown="1" showInputMessage="1" showErrorMessage="1" errorTitle="Klaida" promptTitle="Duomenų nevesti" prompt="Plokštės pavadinimas pateikiamas automatiškai." sqref="I8:K8" xr:uid="{00000000-0002-0000-0200-000018000000}">
      <formula1>"klaida"</formula1>
      <formula2>0</formula2>
    </dataValidation>
    <dataValidation type="list" operator="equal" allowBlank="1" showInputMessage="1" showErrorMessage="1" errorTitle="KLAIDA" error="Neteisingai įvesti duomenys" promptTitle="Įveskite plokštės storį" prompt="Pasirinkite iš sąrašo." sqref="N6" xr:uid="{00000000-0002-0000-0200-000019000000}">
      <formula1>"3,10,12,16,18,25,"</formula1>
    </dataValidation>
    <dataValidation type="list" operator="equal" showDropDown="1" showInputMessage="1" showErrorMessage="1" errorTitle="Klaida" promptTitle="Duomenų nevesti" prompt="Nekoreguoti" sqref="J6" xr:uid="{00000000-0002-0000-0200-00001A000000}">
      <formula1>"klaida"</formula1>
      <formula2>0</formula2>
    </dataValidation>
    <dataValidation type="list" operator="equal" allowBlank="1" showInputMessage="1" promptTitle="Iveskite plokštės kodą" prompt="Kodą pasirinkti galite iš sąrašo. (&quot;LMDP ir HDF asortimentas&quot;)._x000a_Kodą rasite stulpelyje &quot;Naujas Kodas&quot;" sqref="I6" xr:uid="{00000000-0002-0000-0200-00001B000000}">
      <formula1>"KLIENT,"</formula1>
    </dataValidation>
    <dataValidation operator="equal" allowBlank="1" showInputMessage="1" promptTitle="Nepildyti" prompt="Data" sqref="N3:O3" xr:uid="{00000000-0002-0000-0200-00001C000000}">
      <formula1>0</formula1>
      <formula2>0</formula2>
    </dataValidation>
    <dataValidation operator="equal" showDropDown="1" showInputMessage="1" errorTitle="Klaida" promptTitle="Duomenų nevesti" prompt="Nekoreguoti" sqref="N13" xr:uid="{00000000-0002-0000-0200-00001D000000}"/>
    <dataValidation type="list" operator="equal" allowBlank="1" showErrorMessage="1" errorTitle="Klaidingas įvedimas" error="Neteisingai įvesta reikšmė" sqref="F41:G130 I41:J130" xr:uid="{00000000-0002-0000-0200-00001E000000}">
      <formula1>kantai</formula1>
    </dataValidation>
    <dataValidation allowBlank="1" showErrorMessage="1" promptTitle="SVARBI  INFORMACIJA" prompt="DUOMENIS PILDYKITE TIK Į NAUJAUSIĄ PJOVIMO UŽSAKYMO FORMĄ, JĄ ATSISIUNTUS IŠ INTERNETINIO PUSLAPIO WWW.DIFORMA.LT" sqref="E4" xr:uid="{00000000-0002-0000-0200-00001F000000}"/>
    <dataValidation operator="equal" showDropDown="1" showErrorMessage="1" errorTitle="Klaida" promptTitle="Duomenų nevesti" prompt="Nekoreguoti" sqref="N11" xr:uid="{00000000-0002-0000-0200-000020000000}"/>
    <dataValidation allowBlank="1" showInputMessage="1" showErrorMessage="1" error="Klaida" promptTitle="Duomenų nevesti" prompt="Nekoreguoti" sqref="G26:G37 M26:M37" xr:uid="{00000000-0002-0000-0200-000021000000}"/>
  </dataValidations>
  <hyperlinks>
    <hyperlink ref="M2" r:id="rId1" xr:uid="{00000000-0004-0000-0200-000000000000}"/>
    <hyperlink ref="I2" r:id="rId2" xr:uid="{00000000-0004-0000-0200-000001000000}"/>
  </hyperlinks>
  <pageMargins left="0.59055118110236215" right="0.19685039370078741" top="0.39370078740157483" bottom="0.39370078740157483" header="0" footer="0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apas3"/>
  <dimension ref="A1:O131"/>
  <sheetViews>
    <sheetView zoomScale="110" zoomScaleNormal="110" workbookViewId="0">
      <selection activeCell="P17" sqref="P17"/>
    </sheetView>
  </sheetViews>
  <sheetFormatPr defaultRowHeight="14.4"/>
  <cols>
    <col min="1" max="1" width="3.5546875" customWidth="1"/>
    <col min="2" max="4" width="0" hidden="1" customWidth="1"/>
    <col min="5" max="5" width="6.21875" customWidth="1"/>
    <col min="6" max="7" width="11.21875" customWidth="1"/>
    <col min="8" max="8" width="6.21875" customWidth="1"/>
    <col min="9" max="10" width="11.21875" customWidth="1"/>
    <col min="11" max="11" width="2.44140625" customWidth="1"/>
    <col min="12" max="12" width="5.21875" customWidth="1"/>
    <col min="13" max="14" width="10.21875" customWidth="1"/>
    <col min="15" max="15" width="4.44140625" customWidth="1"/>
  </cols>
  <sheetData>
    <row r="1" spans="1:15" ht="12.6" customHeight="1">
      <c r="A1" s="1" t="s">
        <v>0</v>
      </c>
      <c r="B1" s="2"/>
      <c r="C1" s="3"/>
      <c r="D1" s="3"/>
      <c r="F1" s="4"/>
      <c r="G1" s="4"/>
      <c r="I1" t="s">
        <v>1</v>
      </c>
    </row>
    <row r="2" spans="1:15" ht="12.6" customHeight="1">
      <c r="A2" s="353">
        <f>MONTH($G$2)</f>
        <v>3</v>
      </c>
      <c r="B2" s="2"/>
      <c r="C2" s="3"/>
      <c r="D2" s="3"/>
      <c r="F2" s="354">
        <f>Užs1!F2</f>
        <v>46082</v>
      </c>
      <c r="G2" s="354">
        <f>Užs1!G2</f>
        <v>46112</v>
      </c>
      <c r="H2" s="350"/>
      <c r="I2" s="199" t="s">
        <v>448</v>
      </c>
      <c r="L2" s="5" t="s">
        <v>2</v>
      </c>
      <c r="M2" s="6" t="s">
        <v>3</v>
      </c>
      <c r="O2">
        <f ca="1">MONTH($N$3)</f>
        <v>2</v>
      </c>
    </row>
    <row r="3" spans="1:15" ht="35.1" customHeight="1">
      <c r="A3" s="469" t="s">
        <v>4</v>
      </c>
      <c r="B3" s="7"/>
      <c r="C3" s="8"/>
      <c r="D3" s="8"/>
      <c r="E3" s="472"/>
      <c r="F3" s="472"/>
      <c r="G3" s="9" t="s">
        <v>5</v>
      </c>
      <c r="H3" s="10"/>
      <c r="I3" s="10"/>
      <c r="J3" s="10"/>
      <c r="K3" s="10"/>
      <c r="L3" s="10"/>
      <c r="N3" s="479">
        <f ca="1">TODAY()</f>
        <v>46080</v>
      </c>
      <c r="O3" s="479"/>
    </row>
    <row r="4" spans="1:15" ht="20.100000000000001" customHeight="1">
      <c r="A4" s="470"/>
      <c r="B4" s="8"/>
      <c r="C4" s="7"/>
      <c r="D4" s="7"/>
      <c r="E4" s="210" t="s">
        <v>6</v>
      </c>
      <c r="F4" s="11" t="s">
        <v>7</v>
      </c>
      <c r="G4" s="501" t="str">
        <f>IF(Užs1!G4="","",Užs1!G4)</f>
        <v/>
      </c>
      <c r="H4" s="501"/>
      <c r="I4" s="501"/>
      <c r="J4" s="501"/>
      <c r="K4" s="501"/>
      <c r="L4" s="12" t="s">
        <v>8</v>
      </c>
      <c r="M4" s="501" t="str">
        <f>IF(Užs1!M4="","",Užs1!M4)</f>
        <v/>
      </c>
      <c r="N4" s="501"/>
      <c r="O4" s="10"/>
    </row>
    <row r="5" spans="1:15" ht="11.85" customHeight="1" thickBot="1">
      <c r="A5" s="470"/>
      <c r="B5" s="7"/>
      <c r="C5" s="7"/>
      <c r="D5" s="7"/>
      <c r="E5" s="10"/>
      <c r="F5" s="10"/>
      <c r="G5" s="482" t="s">
        <v>9</v>
      </c>
      <c r="H5" s="482"/>
      <c r="I5" s="482"/>
      <c r="J5" s="482"/>
      <c r="K5" s="482"/>
      <c r="L5" s="10"/>
      <c r="M5" s="454" t="s">
        <v>913</v>
      </c>
      <c r="N5" s="454"/>
      <c r="O5" s="10"/>
    </row>
    <row r="6" spans="1:15" ht="20.100000000000001" customHeight="1" thickBot="1">
      <c r="A6" s="470"/>
      <c r="B6" s="7"/>
      <c r="C6" s="7"/>
      <c r="D6" s="7"/>
      <c r="E6" s="13" t="s">
        <v>6</v>
      </c>
      <c r="F6" s="473" t="s">
        <v>1646</v>
      </c>
      <c r="G6" s="474"/>
      <c r="H6" s="217"/>
      <c r="I6" s="217"/>
      <c r="J6" s="189" t="str">
        <f>CONCATENATE(H6,I6,-N6)</f>
        <v>0</v>
      </c>
      <c r="K6" s="14" t="str">
        <f>CONCATENATE(H6,I6)</f>
        <v/>
      </c>
      <c r="L6" s="13" t="s">
        <v>6</v>
      </c>
      <c r="M6" s="10" t="s">
        <v>11</v>
      </c>
      <c r="N6" s="218"/>
      <c r="O6" s="222">
        <f>IF(I6="",0,LOOKUP(N12,'LMDP ir  HDF  Asortimentas'!S3:S197,'LMDP ir  HDF  Asortimentas'!K3:K197))</f>
        <v>0</v>
      </c>
    </row>
    <row r="7" spans="1:15" ht="11.85" customHeight="1">
      <c r="A7" s="470"/>
      <c r="B7" s="7"/>
      <c r="C7" s="7"/>
      <c r="D7" s="7"/>
      <c r="E7" s="13"/>
      <c r="F7" s="475" t="s">
        <v>12</v>
      </c>
      <c r="G7" s="475"/>
      <c r="H7" s="475"/>
      <c r="I7" s="475"/>
      <c r="J7" s="475"/>
      <c r="K7" s="475"/>
      <c r="L7" s="475"/>
      <c r="M7" s="475"/>
      <c r="N7" s="475"/>
      <c r="O7" s="10"/>
    </row>
    <row r="8" spans="1:15" ht="20.100000000000001" customHeight="1">
      <c r="A8" s="470"/>
      <c r="B8" s="7"/>
      <c r="C8" s="7"/>
      <c r="D8" s="7"/>
      <c r="E8" s="10"/>
      <c r="F8" s="15" t="s">
        <v>13</v>
      </c>
      <c r="G8" s="10"/>
      <c r="H8" s="497" t="b">
        <f ca="1">IF(E9="",(IF(J6=M12,LOOKUP(N12,'LMDP ir  HDF  Asortimentas'!S3:S197,'LMDP ir  HDF  Asortimentas'!J3:J197),LOOKUP(N12,'LMDP ir  HDF  Asortimentas'!S3:S197,'LMDP ir  HDF  Asortimentas'!U3:U197))))</f>
        <v>0</v>
      </c>
      <c r="I8" s="497"/>
      <c r="J8" s="497"/>
      <c r="K8" s="497"/>
      <c r="L8" s="497"/>
      <c r="M8" s="497"/>
      <c r="N8" s="16" t="s">
        <v>14</v>
      </c>
      <c r="O8" s="219">
        <f>IF(I6&gt;0,1,0)</f>
        <v>0</v>
      </c>
    </row>
    <row r="9" spans="1:15" ht="21.6" customHeight="1">
      <c r="A9" s="470"/>
      <c r="B9" s="7"/>
      <c r="C9" s="7"/>
      <c r="D9" s="7"/>
      <c r="E9" s="451" t="str">
        <f ca="1">IF(A2=O2,"","NEGALIOJANTI   UŽSAKYMO   FORMA")</f>
        <v>NEGALIOJANTI   UŽSAKYMO   FORMA</v>
      </c>
      <c r="F9" s="452"/>
      <c r="G9" s="452"/>
      <c r="H9" s="452"/>
      <c r="I9" s="452"/>
      <c r="J9" s="452"/>
      <c r="K9" s="452"/>
      <c r="L9" s="452"/>
      <c r="M9" s="452"/>
      <c r="N9" s="452"/>
      <c r="O9" s="453"/>
    </row>
    <row r="10" spans="1:15" ht="8.1" customHeight="1" thickBot="1">
      <c r="A10" s="470"/>
      <c r="B10" s="7"/>
      <c r="C10" s="7"/>
      <c r="D10" s="7"/>
      <c r="E10" s="10"/>
      <c r="F10" s="15"/>
      <c r="G10" s="10"/>
      <c r="H10" s="428" t="s">
        <v>11</v>
      </c>
      <c r="I10" s="429" t="s">
        <v>691</v>
      </c>
      <c r="J10" s="430" t="s">
        <v>692</v>
      </c>
      <c r="K10" s="431"/>
      <c r="L10" s="502" t="s">
        <v>1645</v>
      </c>
      <c r="M10" s="503"/>
      <c r="N10" s="16"/>
      <c r="O10" s="219"/>
    </row>
    <row r="11" spans="1:15" ht="16.05" customHeight="1" thickBot="1">
      <c r="A11" s="470"/>
      <c r="B11" s="7"/>
      <c r="C11" s="7"/>
      <c r="D11" s="7"/>
      <c r="E11" s="10"/>
      <c r="F11" s="15" t="s">
        <v>690</v>
      </c>
      <c r="G11" s="10"/>
      <c r="H11" s="422" t="str">
        <f ca="1">IF(E9="NEGALIOJANTI   UŽSAKYMO   FORMA","???",LOOKUP(N12,'LMDP ir  HDF  Asortimentas'!S3:S197,'LMDP ir  HDF  Asortimentas'!C3:C197))</f>
        <v>???</v>
      </c>
      <c r="I11" s="423" t="str">
        <f ca="1">IF(E9="NEGALIOJANTI   UŽSAKYMO   FORMA","???",LOOKUP(N12,'LMDP ir  HDF  Asortimentas'!S3:S197,'LMDP ir  HDF  Asortimentas'!E3:E197))</f>
        <v>???</v>
      </c>
      <c r="J11" s="424" t="str">
        <f ca="1">IF(E9="NEGALIOJANTI   UŽSAKYMO   FORMA","???",LOOKUP(N12,'LMDP ir  HDF  Asortimentas'!S3:S197,'LMDP ir  HDF  Asortimentas'!G3:G197))</f>
        <v>???</v>
      </c>
      <c r="K11" s="427" t="str">
        <f ca="1">IF(E9="NEGALIOJANTI   UŽSAKYMO   FORMA","???",LOOKUP(N12,'LMDP ir  HDF  Asortimentas'!S3:S197,'LMDP ir  HDF  Asortimentas'!H3:H197))</f>
        <v>???</v>
      </c>
      <c r="L11" s="504" t="str">
        <f ca="1">IF(E9="NEGALIOJANTI   UŽSAKYMO   FORMA","???",LOOKUP(N12,'LMDP ir  HDF  Asortimentas'!S3:S197,'LMDP ir  HDF  Asortimentas'!I3:I197))</f>
        <v>???</v>
      </c>
      <c r="M11" s="505"/>
      <c r="N11" s="220" t="s">
        <v>564</v>
      </c>
      <c r="O11" s="221">
        <f>O8+Užs1!O8+Užs3!O8+Užs4!O8+Užs5!O8</f>
        <v>1</v>
      </c>
    </row>
    <row r="12" spans="1:15" ht="15" customHeight="1" thickBot="1">
      <c r="A12" s="470"/>
      <c r="B12" s="7"/>
      <c r="C12" s="7"/>
      <c r="D12" s="7"/>
      <c r="E12" s="10"/>
      <c r="F12" s="15" t="s">
        <v>15</v>
      </c>
      <c r="G12" s="10"/>
      <c r="H12" s="425" t="str">
        <f>IF(I6="","",LOOKUP(N12,'LMDP ir  HDF  Asortimentas'!S3:S197,'LMDP ir  HDF  Asortimentas'!Q3:Q197))</f>
        <v/>
      </c>
      <c r="I12" s="432" t="str">
        <f>IF(I6="","",LOOKUP(N12,'LMDP ir  HDF  Asortimentas'!S3:S197,'LMDP ir  HDF  Asortimentas'!N3:N197))</f>
        <v/>
      </c>
      <c r="J12" s="432" t="str">
        <f>IF(I6="","",LOOKUP(N12,'LMDP ir  HDF  Asortimentas'!S3:S197,'LMDP ir  HDF  Asortimentas'!P3:P197))</f>
        <v/>
      </c>
      <c r="K12" s="14" t="s">
        <v>16</v>
      </c>
      <c r="L12" s="17" t="str">
        <f>IF(I6="","",LOOKUP(N12,'LMDP ir  HDF  Asortimentas'!S3:S197,'LMDP ir  HDF  Asortimentas'!B3:B197))</f>
        <v/>
      </c>
      <c r="M12" s="190" t="str">
        <f>IF(I6="","",LOOKUP(N12,'LMDP ir  HDF  Asortimentas'!S3:S197,'LMDP ir  HDF  Asortimentas'!R3:R197))</f>
        <v/>
      </c>
      <c r="N12" s="189" t="str">
        <f>CONCATENATE(I6,N8,N6)</f>
        <v>.</v>
      </c>
      <c r="O12" s="10"/>
    </row>
    <row r="13" spans="1:15" ht="14.55" customHeight="1" thickBot="1">
      <c r="A13" s="470"/>
      <c r="B13" s="7"/>
      <c r="C13" s="7"/>
      <c r="D13" s="7"/>
      <c r="E13" s="10"/>
      <c r="F13" s="224">
        <f>(G38+J38+N38)+Užs1!G13+Užs3!G13+Užs4!G13+Užs5!G13</f>
        <v>0</v>
      </c>
      <c r="G13" s="223">
        <f>G38+J38+N38</f>
        <v>0</v>
      </c>
      <c r="H13" s="290" t="s">
        <v>705</v>
      </c>
      <c r="I13" s="290" t="s">
        <v>17</v>
      </c>
      <c r="J13" s="290" t="s">
        <v>18</v>
      </c>
      <c r="K13" s="483" t="s">
        <v>539</v>
      </c>
      <c r="L13" s="483"/>
      <c r="M13" s="483"/>
      <c r="N13" s="202" t="str">
        <f>IF(I6="","",LOOKUP(N12,'LMDP ir  HDF  Asortimentas'!S3:S197,'LMDP ir  HDF  Asortimentas'!T3:T197))</f>
        <v/>
      </c>
      <c r="O13" s="216"/>
    </row>
    <row r="14" spans="1:15" ht="13.35" customHeight="1" thickBot="1">
      <c r="A14" s="470"/>
      <c r="B14" s="7"/>
      <c r="C14" s="7"/>
      <c r="D14" s="7"/>
      <c r="E14" s="10"/>
      <c r="F14" s="293" t="s">
        <v>573</v>
      </c>
      <c r="G14" s="294" t="s">
        <v>739</v>
      </c>
      <c r="H14" s="295" t="s">
        <v>575</v>
      </c>
      <c r="I14" s="295"/>
      <c r="J14" s="466" t="str">
        <f>IF(I6="","",LOOKUP(N12,'LMDP ir  HDF  Asortimentas'!S3:S197,'LMDP ir  HDF  Asortimentas'!W3:W197))</f>
        <v/>
      </c>
      <c r="K14" s="467"/>
      <c r="L14" s="10"/>
      <c r="M14" s="296" t="str">
        <f>IF(I6="","",LOOKUP(N12,'LMDP ir  HDF  Asortimentas'!S3:S197,'LMDP ir  HDF  Asortimentas'!AH3:AH197))</f>
        <v/>
      </c>
      <c r="N14" s="318" t="s">
        <v>738</v>
      </c>
      <c r="O14" s="10"/>
    </row>
    <row r="15" spans="1:15" ht="14.1" customHeight="1">
      <c r="A15" s="470"/>
      <c r="B15" s="7"/>
      <c r="C15" s="7"/>
      <c r="D15" s="7"/>
      <c r="E15" s="183"/>
      <c r="F15" s="184" t="s">
        <v>19</v>
      </c>
      <c r="G15" s="183"/>
      <c r="H15" s="183"/>
      <c r="I15" s="185"/>
      <c r="J15" s="462" t="str">
        <f>IF(I6="","",(IF(O23=1,LOOKUP(N23,'LMDP ir  HDF  Asortimentas'!S3:S197,'LMDP ir  HDF  Asortimentas'!Y3:Y197),(IF(H8="Neteisingas plokštės kodas arba storis","x",LOOKUP(N12,'LMDP ir  HDF  Asortimentas'!S3:S197,'LMDP ir  HDF  Asortimentas'!Y3:Y197))))))</f>
        <v/>
      </c>
      <c r="K15" s="462"/>
      <c r="L15" s="18" t="s">
        <v>20</v>
      </c>
      <c r="M15" s="19" t="str">
        <f>IF(I6="","",(IF(O23=1,LOOKUP(N23,'LMDP ir  HDF  Asortimentas'!S3:S197,'LMDP ir  HDF  Asortimentas'!AJ3:AJ197),(IF(H8="Neteisingas plokštės kodas arba storis","x",LOOKUP(N12,'LMDP ir  HDF  Asortimentas'!S3:S197,'LMDP ir  HDF  Asortimentas'!AJ3:AJ197))))))</f>
        <v/>
      </c>
      <c r="N15" s="317"/>
    </row>
    <row r="16" spans="1:15" ht="14.1" customHeight="1">
      <c r="A16" s="470"/>
      <c r="B16" s="7"/>
      <c r="C16" s="7"/>
      <c r="D16" s="7"/>
      <c r="E16" s="183"/>
      <c r="F16" s="184" t="s">
        <v>22</v>
      </c>
      <c r="G16" s="183"/>
      <c r="H16" s="183"/>
      <c r="I16" s="185"/>
      <c r="J16" s="462" t="str">
        <f>IF(I6="","",(IF(O23=1,LOOKUP(N23,'LMDP ir  HDF  Asortimentas'!S3:S197,'LMDP ir  HDF  Asortimentas'!Z3:Z197),(IF(H8="Neteisingas plokštės kodas arba storis","x",LOOKUP(N12,'LMDP ir  HDF  Asortimentas'!S3:S197,'LMDP ir  HDF  Asortimentas'!Z3:Z197))))))</f>
        <v/>
      </c>
      <c r="K16" s="462"/>
      <c r="L16" s="18" t="s">
        <v>20</v>
      </c>
      <c r="M16" s="19" t="str">
        <f>IF(I6="","",(IF(O23=1,LOOKUP(N23,'LMDP ir  HDF  Asortimentas'!S3:S197,'LMDP ir  HDF  Asortimentas'!AK3:AK197),(IF(H8="Neteisingas plokštės kodas arba storis","x",LOOKUP(N12,'LMDP ir  HDF  Asortimentas'!S3:S197,'LMDP ir  HDF  Asortimentas'!AK3:AK197))))))</f>
        <v/>
      </c>
      <c r="N16" s="300"/>
    </row>
    <row r="17" spans="1:15" ht="14.1" customHeight="1">
      <c r="A17" s="470"/>
      <c r="B17" s="7"/>
      <c r="C17" s="7"/>
      <c r="D17" s="7"/>
      <c r="E17" s="183"/>
      <c r="F17" s="184" t="s">
        <v>23</v>
      </c>
      <c r="G17" s="183"/>
      <c r="H17" s="183"/>
      <c r="I17" s="185"/>
      <c r="J17" s="462" t="str">
        <f>IF(I6="","",(IF(O23=1,LOOKUP(N23,'LMDP ir  HDF  Asortimentas'!S3:S197,'LMDP ir  HDF  Asortimentas'!AA3:AA197),(IF(H8="Neteisingas plokštės kodas arba storis","x",LOOKUP(N12,'LMDP ir  HDF  Asortimentas'!S3:S197,'LMDP ir  HDF  Asortimentas'!AA3:AA197))))))</f>
        <v/>
      </c>
      <c r="K17" s="462"/>
      <c r="L17" s="18" t="s">
        <v>20</v>
      </c>
      <c r="M17" s="19" t="str">
        <f>IF(I6="","",(IF(O23=1,LOOKUP(N23,'LMDP ir  HDF  Asortimentas'!S3:S197,'LMDP ir  HDF  Asortimentas'!AL3:AL197),(IF(H8="Neteisingas plokštės kodas arba storis","x",LOOKUP(N12,'LMDP ir  HDF  Asortimentas'!S3:S197,'LMDP ir  HDF  Asortimentas'!AL3:AL197))))))</f>
        <v/>
      </c>
      <c r="N17" s="332" t="str">
        <f>IF($I$6="","",(IF($O$23=1,LOOKUP($N$23,'LMDP ir  HDF  Asortimentas'!$S$3:$S$197,'LMDP ir  HDF  Asortimentas'!$AT$3:$AT$197),(IF($H$8="Neteisingas plokštės kodas arba storis","x",LOOKUP($N$12,'LMDP ir  HDF  Asortimentas'!$S$3:$S$197,'LMDP ir  HDF  Asortimentas'!$AT$3:$AT$197))))))</f>
        <v/>
      </c>
    </row>
    <row r="18" spans="1:15" ht="14.1" customHeight="1">
      <c r="A18" s="470"/>
      <c r="B18" s="7"/>
      <c r="C18" s="7"/>
      <c r="D18" s="7"/>
      <c r="E18" s="183"/>
      <c r="F18" s="184" t="s">
        <v>24</v>
      </c>
      <c r="G18" s="183"/>
      <c r="H18" s="183"/>
      <c r="I18" s="185"/>
      <c r="J18" s="462" t="str">
        <f>IF(I6="","",(IF(O23=1,LOOKUP(N23,'LMDP ir  HDF  Asortimentas'!S3:S197,'LMDP ir  HDF  Asortimentas'!AB3:AB197),(IF(H8="Neteisingas plokštės kodas arba storis","x",LOOKUP(N12,'LMDP ir  HDF  Asortimentas'!S3:S197,'LMDP ir  HDF  Asortimentas'!AB3:AB197))))))</f>
        <v/>
      </c>
      <c r="K18" s="462"/>
      <c r="L18" s="18" t="s">
        <v>20</v>
      </c>
      <c r="M18" s="19" t="str">
        <f>IF(I6="","",(IF(O23=1,LOOKUP(N23,'LMDP ir  HDF  Asortimentas'!S3:S197,'LMDP ir  HDF  Asortimentas'!AM3:AM197),(IF(H8="Neteisingas plokštės kodas arba storis","x",LOOKUP(N12,'LMDP ir  HDF  Asortimentas'!S3:S197,'LMDP ir  HDF  Asortimentas'!AM3:AM197))))))</f>
        <v/>
      </c>
      <c r="N18" s="332" t="str">
        <f>IF($I$6="","",(IF($O$23=1,LOOKUP($N$23,'LMDP ir  HDF  Asortimentas'!$S$3:$S$197,'LMDP ir  HDF  Asortimentas'!AU3:AU197),(IF($H$8="Neteisingas plokštės kodas arba storis","x",LOOKUP($N$12,'LMDP ir  HDF  Asortimentas'!$S$3:$S$197,'LMDP ir  HDF  Asortimentas'!AU3:AU197))))))</f>
        <v/>
      </c>
    </row>
    <row r="19" spans="1:15" ht="14.1" customHeight="1">
      <c r="A19" s="470"/>
      <c r="B19" s="7"/>
      <c r="C19" s="7"/>
      <c r="D19" s="7"/>
      <c r="E19" s="183"/>
      <c r="F19" s="184" t="s">
        <v>25</v>
      </c>
      <c r="G19" s="183"/>
      <c r="H19" s="183"/>
      <c r="I19" s="185"/>
      <c r="J19" s="462" t="str">
        <f>IF(I6="","",(IF(O23=1,LOOKUP(N23,'LMDP ir  HDF  Asortimentas'!S3:S197,'LMDP ir  HDF  Asortimentas'!AC3:AC197),(IF(H8="Neteisingas plokštės kodas arba storis","x",LOOKUP(N12,'LMDP ir  HDF  Asortimentas'!S3:S197,'LMDP ir  HDF  Asortimentas'!AC3:AC197))))))</f>
        <v/>
      </c>
      <c r="K19" s="462"/>
      <c r="L19" s="18" t="s">
        <v>20</v>
      </c>
      <c r="M19" s="19" t="str">
        <f>IF(I6="","",(IF(O23=1,LOOKUP(N23,'LMDP ir  HDF  Asortimentas'!S3:S197,'LMDP ir  HDF  Asortimentas'!AN3:AN197),(IF(H8="Neteisingas plokštės kodas arba storis","x",LOOKUP(N12,'LMDP ir  HDF  Asortimentas'!S3:S197,'LMDP ir  HDF  Asortimentas'!AN3:AN197))))))</f>
        <v/>
      </c>
      <c r="N19" s="332" t="str">
        <f>IF($I$6="","",(IF($O$23=1,LOOKUP($N$23,'LMDP ir  HDF  Asortimentas'!$S$3:$S$197,'LMDP ir  HDF  Asortimentas'!AV3:AV197),(IF($H$8="Neteisingas plokštės kodas arba storis","x",LOOKUP($N$12,'LMDP ir  HDF  Asortimentas'!$S$3:$S$197,'LMDP ir  HDF  Asortimentas'!AV3:AV197))))))</f>
        <v/>
      </c>
    </row>
    <row r="20" spans="1:15" ht="14.1" customHeight="1">
      <c r="A20" s="470"/>
      <c r="B20" s="7"/>
      <c r="C20" s="7"/>
      <c r="D20" s="7"/>
      <c r="E20" s="183"/>
      <c r="F20" s="184" t="s">
        <v>26</v>
      </c>
      <c r="G20" s="183"/>
      <c r="H20" s="183"/>
      <c r="I20" s="185"/>
      <c r="J20" s="462" t="str">
        <f>IF(I6="","",(IF(O23=1,LOOKUP(N23,'LMDP ir  HDF  Asortimentas'!S3:S197,'LMDP ir  HDF  Asortimentas'!AD3:AD197),(IF(H8="Neteisingas plokštės kodas arba storis","x",LOOKUP(N12,'LMDP ir  HDF  Asortimentas'!S3:S197,'LMDP ir  HDF  Asortimentas'!AD3:AD197))))))</f>
        <v/>
      </c>
      <c r="K20" s="462"/>
      <c r="L20" s="18" t="s">
        <v>20</v>
      </c>
      <c r="M20" s="19" t="str">
        <f>IF(I6="","",(IF(O23=1,LOOKUP(N23,'LMDP ir  HDF  Asortimentas'!S3:S197,'LMDP ir  HDF  Asortimentas'!AO3:AO197),(IF(H8="Neteisingas plokštės kodas arba storis","x",LOOKUP(N12,'LMDP ir  HDF  Asortimentas'!S3:S197,'LMDP ir  HDF  Asortimentas'!AO3:AO197))))))</f>
        <v/>
      </c>
      <c r="N20" s="300"/>
    </row>
    <row r="21" spans="1:15" ht="14.1" customHeight="1">
      <c r="A21" s="470"/>
      <c r="B21" s="7"/>
      <c r="C21" s="7"/>
      <c r="D21" s="7"/>
      <c r="E21" s="183"/>
      <c r="F21" s="184" t="s">
        <v>27</v>
      </c>
      <c r="G21" s="183"/>
      <c r="H21" s="183"/>
      <c r="I21" s="185"/>
      <c r="J21" s="462" t="str">
        <f>IF(I6="","",(IF(O23=1,LOOKUP(N23,'LMDP ir  HDF  Asortimentas'!S3:S197,'LMDP ir  HDF  Asortimentas'!AE3:AE197),(IF(H8="Neteisingas plokštės kodas arba storis","x",LOOKUP(N12,'LMDP ir  HDF  Asortimentas'!S3:S197,'LMDP ir  HDF  Asortimentas'!AE3:AE197))))))</f>
        <v/>
      </c>
      <c r="K21" s="462"/>
      <c r="L21" s="18" t="s">
        <v>20</v>
      </c>
      <c r="M21" s="19" t="str">
        <f>IF(I6="","",(IF(O23=1,LOOKUP(N23,'LMDP ir  HDF  Asortimentas'!S3:S197,'LMDP ir  HDF  Asortimentas'!AP3:AP197),(IF(H8="Neteisingas plokštės kodas arba storis","x",LOOKUP(N12,'LMDP ir  HDF  Asortimentas'!S3:S197,'LMDP ir  HDF  Asortimentas'!AP3:AP197))))))</f>
        <v/>
      </c>
      <c r="N21" s="300"/>
    </row>
    <row r="22" spans="1:15" ht="14.1" customHeight="1" thickBot="1">
      <c r="A22" s="470"/>
      <c r="B22" s="7"/>
      <c r="C22" s="7"/>
      <c r="D22" s="7"/>
      <c r="E22" s="183"/>
      <c r="F22" s="184" t="s">
        <v>28</v>
      </c>
      <c r="G22" s="183"/>
      <c r="H22" s="183"/>
      <c r="I22" s="185"/>
      <c r="J22" s="462" t="str">
        <f>IF(I6="","",(IF(O23=1,LOOKUP(N23,'LMDP ir  HDF  Asortimentas'!S3:S197,'LMDP ir  HDF  Asortimentas'!AF3:AF197),(IF(H8="Neteisingas plokštės kodas arba storis","x",LOOKUP(N12,'LMDP ir  HDF  Asortimentas'!S3:S197,'LMDP ir  HDF  Asortimentas'!AF3:AF197))))))</f>
        <v/>
      </c>
      <c r="K22" s="462"/>
      <c r="L22" s="18" t="s">
        <v>20</v>
      </c>
      <c r="M22" s="19" t="str">
        <f>IF(I6="","",(IF(O23=1,LOOKUP(N23,'LMDP ir  HDF  Asortimentas'!S3:S197,'LMDP ir  HDF  Asortimentas'!AQ3:AQ197),(IF(H8="Neteisingas plokštės kodas arba storis","x",LOOKUP(N12,'LMDP ir  HDF  Asortimentas'!S3:S197,'LMDP ir  HDF  Asortimentas'!AQ3:AQ197))))))</f>
        <v/>
      </c>
      <c r="N22" s="300"/>
    </row>
    <row r="23" spans="1:15" ht="20.100000000000001" customHeight="1" thickBot="1">
      <c r="A23" s="470"/>
      <c r="B23" s="7"/>
      <c r="C23" s="7"/>
      <c r="D23" s="7"/>
      <c r="E23" s="183"/>
      <c r="F23" s="186" t="s">
        <v>29</v>
      </c>
      <c r="G23" s="183"/>
      <c r="H23" s="183"/>
      <c r="I23" s="183"/>
      <c r="J23" s="498"/>
      <c r="K23" s="498"/>
      <c r="L23" s="464" t="str">
        <f>IF(J23="","",(IF(O23=1,LOOKUP(N23,'LMDP ir  HDF  Asortimentas'!S3:S197,'LMDP ir  HDF  Asortimentas'!J3:J197),LOOKUP(N23,'LMDP ir  HDF  Asortimentas'!S3:S197,'LMDP ir  HDF  Asortimentas'!U3:U197))))</f>
        <v/>
      </c>
      <c r="M23" s="464"/>
      <c r="N23" s="187" t="str">
        <f>CONCATENATE(J23,N8,(IF(N6&lt;"18",18,N6)))</f>
        <v>.18</v>
      </c>
      <c r="O23" s="328" t="str">
        <f>IF(J23="","",1)</f>
        <v/>
      </c>
    </row>
    <row r="24" spans="1:15" ht="15" thickBot="1">
      <c r="A24" s="470"/>
      <c r="B24" s="7"/>
      <c r="C24" s="7"/>
      <c r="D24" s="7"/>
      <c r="E24" s="183"/>
      <c r="F24" s="186" t="s">
        <v>30</v>
      </c>
      <c r="G24" s="183"/>
      <c r="H24" s="183"/>
      <c r="I24" s="183"/>
      <c r="J24" s="499" t="str">
        <f>IF(L23="","",J23)</f>
        <v/>
      </c>
      <c r="K24" s="499"/>
      <c r="L24" s="500"/>
      <c r="M24" s="500"/>
      <c r="N24" s="183"/>
      <c r="O24" s="297"/>
    </row>
    <row r="25" spans="1:15" ht="15" customHeight="1" thickBot="1">
      <c r="A25" s="484" t="s">
        <v>870</v>
      </c>
      <c r="B25" s="485"/>
      <c r="C25" s="485"/>
      <c r="D25" s="485"/>
      <c r="E25" s="485"/>
      <c r="F25" s="485"/>
      <c r="G25" s="485"/>
      <c r="H25" s="485"/>
      <c r="I25" s="485"/>
      <c r="J25" s="485"/>
      <c r="K25" s="485"/>
      <c r="L25" s="485"/>
      <c r="M25" s="485"/>
      <c r="N25" s="485"/>
      <c r="O25" s="486"/>
    </row>
    <row r="26" spans="1:15" ht="10.35" customHeight="1">
      <c r="A26" s="455" t="s">
        <v>21</v>
      </c>
      <c r="B26" s="188"/>
      <c r="C26" s="188"/>
      <c r="D26" s="188"/>
      <c r="E26" s="301" t="s">
        <v>31</v>
      </c>
      <c r="F26" s="302" t="s">
        <v>32</v>
      </c>
      <c r="G26" s="303">
        <f>' Kantų sąrašas - kiekis2'!N92+' Kantų sąrašas - kiekis2'!O92+' Kantų sąrašas - kiekis2'!P92+' Kantų sąrašas - kiekis2'!R92</f>
        <v>0</v>
      </c>
      <c r="H26" s="304" t="s">
        <v>33</v>
      </c>
      <c r="I26" s="465" t="s">
        <v>34</v>
      </c>
      <c r="J26" s="465"/>
      <c r="K26" s="465"/>
      <c r="L26" s="465"/>
      <c r="M26" s="305">
        <f>' Kantų sąrašas - kiekis2'!L92</f>
        <v>0</v>
      </c>
      <c r="N26" s="306" t="s">
        <v>35</v>
      </c>
      <c r="O26" s="455" t="s">
        <v>21</v>
      </c>
    </row>
    <row r="27" spans="1:15" ht="10.35" customHeight="1">
      <c r="A27" s="455"/>
      <c r="B27" s="188"/>
      <c r="C27" s="188"/>
      <c r="D27" s="188"/>
      <c r="E27" s="301" t="s">
        <v>31</v>
      </c>
      <c r="F27" s="302" t="s">
        <v>36</v>
      </c>
      <c r="G27" s="303">
        <f>' Kantų sąrašas - kiekis2'!Q92</f>
        <v>0</v>
      </c>
      <c r="H27" s="304" t="s">
        <v>33</v>
      </c>
      <c r="I27" s="465" t="s">
        <v>37</v>
      </c>
      <c r="J27" s="465"/>
      <c r="K27" s="465"/>
      <c r="L27" s="465"/>
      <c r="M27" s="303">
        <f>' Kantų sąrašas - kiekis2'!M92</f>
        <v>0</v>
      </c>
      <c r="N27" s="304" t="s">
        <v>725</v>
      </c>
      <c r="O27" s="455"/>
    </row>
    <row r="28" spans="1:15" ht="10.35" customHeight="1">
      <c r="A28" s="455"/>
      <c r="B28" s="188"/>
      <c r="C28" s="188"/>
      <c r="D28" s="188"/>
      <c r="E28" s="301" t="s">
        <v>31</v>
      </c>
      <c r="F28" s="302" t="s">
        <v>38</v>
      </c>
      <c r="G28" s="303">
        <f>' Kantų sąrašas - kiekis2'!S92</f>
        <v>0</v>
      </c>
      <c r="H28" s="304" t="s">
        <v>33</v>
      </c>
      <c r="I28" s="307"/>
      <c r="J28" s="307"/>
      <c r="K28" s="307"/>
      <c r="L28" s="307"/>
      <c r="M28" s="308"/>
      <c r="N28" s="304"/>
      <c r="O28" s="455"/>
    </row>
    <row r="29" spans="1:15" ht="10.35" customHeight="1">
      <c r="A29" s="455"/>
      <c r="B29" s="188"/>
      <c r="C29" s="188"/>
      <c r="D29" s="188"/>
      <c r="E29" s="309" t="s">
        <v>31</v>
      </c>
      <c r="F29" s="310" t="s">
        <v>726</v>
      </c>
      <c r="G29" s="311">
        <f>' Kantų sąrašas - kiekis2'!Z92</f>
        <v>0</v>
      </c>
      <c r="H29" s="304" t="s">
        <v>33</v>
      </c>
      <c r="I29" s="309" t="s">
        <v>40</v>
      </c>
      <c r="J29" s="468" t="s">
        <v>735</v>
      </c>
      <c r="K29" s="468"/>
      <c r="L29" s="468"/>
      <c r="M29" s="311">
        <f>' Kantų sąrašas - kiekis2'!AI92</f>
        <v>0</v>
      </c>
      <c r="N29" s="304" t="s">
        <v>33</v>
      </c>
      <c r="O29" s="455"/>
    </row>
    <row r="30" spans="1:15" ht="10.35" customHeight="1">
      <c r="A30" s="455"/>
      <c r="B30" s="188"/>
      <c r="C30" s="188"/>
      <c r="D30" s="188"/>
      <c r="E30" s="309" t="s">
        <v>31</v>
      </c>
      <c r="F30" s="310" t="s">
        <v>727</v>
      </c>
      <c r="G30" s="311">
        <f>' Kantų sąrašas - kiekis2'!AA92</f>
        <v>0</v>
      </c>
      <c r="H30" s="304" t="s">
        <v>33</v>
      </c>
      <c r="I30" s="309" t="s">
        <v>40</v>
      </c>
      <c r="J30" s="468" t="s">
        <v>736</v>
      </c>
      <c r="K30" s="468"/>
      <c r="L30" s="468"/>
      <c r="M30" s="311">
        <f>' Kantų sąrašas - kiekis2'!AJ92</f>
        <v>0</v>
      </c>
      <c r="N30" s="304" t="s">
        <v>33</v>
      </c>
      <c r="O30" s="455"/>
    </row>
    <row r="31" spans="1:15" ht="10.35" customHeight="1">
      <c r="A31" s="455"/>
      <c r="B31" s="188"/>
      <c r="C31" s="188"/>
      <c r="D31" s="188"/>
      <c r="E31" s="309" t="s">
        <v>31</v>
      </c>
      <c r="F31" s="310" t="s">
        <v>728</v>
      </c>
      <c r="G31" s="311">
        <f>' Kantų sąrašas - kiekis2'!AB92</f>
        <v>0</v>
      </c>
      <c r="H31" s="304" t="s">
        <v>33</v>
      </c>
      <c r="I31" s="309" t="s">
        <v>40</v>
      </c>
      <c r="J31" s="468" t="s">
        <v>737</v>
      </c>
      <c r="K31" s="468"/>
      <c r="L31" s="468"/>
      <c r="M31" s="311">
        <f>' Kantų sąrašas - kiekis2'!AK92</f>
        <v>0</v>
      </c>
      <c r="N31" s="304" t="s">
        <v>33</v>
      </c>
      <c r="O31" s="455"/>
    </row>
    <row r="32" spans="1:15" ht="10.35" customHeight="1">
      <c r="A32" s="455"/>
      <c r="B32" s="188"/>
      <c r="C32" s="188"/>
      <c r="D32" s="188"/>
      <c r="E32" s="301" t="s">
        <v>31</v>
      </c>
      <c r="F32" s="302" t="s">
        <v>39</v>
      </c>
      <c r="G32" s="303">
        <f>' Kantų sąrašas - kiekis2'!T92+' Kantų sąrašas - kiekis2'!AL92</f>
        <v>0</v>
      </c>
      <c r="H32" s="304" t="s">
        <v>33</v>
      </c>
      <c r="I32" s="301" t="s">
        <v>40</v>
      </c>
      <c r="J32" s="493" t="s">
        <v>41</v>
      </c>
      <c r="K32" s="493"/>
      <c r="L32" s="493"/>
      <c r="M32" s="303">
        <f>' Kantų sąrašas - kiekis2'!AC92</f>
        <v>0</v>
      </c>
      <c r="N32" s="304" t="s">
        <v>33</v>
      </c>
      <c r="O32" s="455"/>
    </row>
    <row r="33" spans="1:15" ht="10.35" customHeight="1">
      <c r="A33" s="455"/>
      <c r="B33" s="188"/>
      <c r="C33" s="188"/>
      <c r="D33" s="188"/>
      <c r="E33" s="301" t="s">
        <v>31</v>
      </c>
      <c r="F33" s="302" t="s">
        <v>42</v>
      </c>
      <c r="G33" s="303">
        <f>' Kantų sąrašas - kiekis2'!U92+' Kantų sąrašas - kiekis2'!AM92</f>
        <v>0</v>
      </c>
      <c r="H33" s="304" t="s">
        <v>33</v>
      </c>
      <c r="I33" s="301" t="s">
        <v>40</v>
      </c>
      <c r="J33" s="493" t="s">
        <v>43</v>
      </c>
      <c r="K33" s="493"/>
      <c r="L33" s="493"/>
      <c r="M33" s="303">
        <f>' Kantų sąrašas - kiekis2'!AD92</f>
        <v>0</v>
      </c>
      <c r="N33" s="304" t="s">
        <v>33</v>
      </c>
      <c r="O33" s="455"/>
    </row>
    <row r="34" spans="1:15" ht="10.35" customHeight="1">
      <c r="A34" s="455"/>
      <c r="B34" s="188"/>
      <c r="C34" s="188"/>
      <c r="D34" s="188"/>
      <c r="E34" s="301" t="s">
        <v>31</v>
      </c>
      <c r="F34" s="302" t="s">
        <v>44</v>
      </c>
      <c r="G34" s="303">
        <f>' Kantų sąrašas - kiekis2'!V92+' Kantų sąrašas - kiekis2'!AN92</f>
        <v>0</v>
      </c>
      <c r="H34" s="304" t="s">
        <v>33</v>
      </c>
      <c r="I34" s="301" t="s">
        <v>40</v>
      </c>
      <c r="J34" s="493" t="s">
        <v>45</v>
      </c>
      <c r="K34" s="493"/>
      <c r="L34" s="493"/>
      <c r="M34" s="303">
        <f>' Kantų sąrašas - kiekis2'!AE92</f>
        <v>0</v>
      </c>
      <c r="N34" s="304" t="s">
        <v>33</v>
      </c>
      <c r="O34" s="455"/>
    </row>
    <row r="35" spans="1:15" ht="10.35" customHeight="1">
      <c r="A35" s="455"/>
      <c r="B35" s="188"/>
      <c r="C35" s="188"/>
      <c r="D35" s="188"/>
      <c r="E35" s="301" t="s">
        <v>31</v>
      </c>
      <c r="F35" s="302" t="s">
        <v>46</v>
      </c>
      <c r="G35" s="303">
        <f>' Kantų sąrašas - kiekis2'!W92+' Kantų sąrašas - kiekis2'!AO92</f>
        <v>0</v>
      </c>
      <c r="H35" s="304" t="s">
        <v>33</v>
      </c>
      <c r="I35" s="301" t="s">
        <v>40</v>
      </c>
      <c r="J35" s="493" t="s">
        <v>47</v>
      </c>
      <c r="K35" s="493"/>
      <c r="L35" s="493"/>
      <c r="M35" s="303">
        <f>' Kantų sąrašas - kiekis2'!AF92</f>
        <v>0</v>
      </c>
      <c r="N35" s="304" t="s">
        <v>33</v>
      </c>
      <c r="O35" s="455"/>
    </row>
    <row r="36" spans="1:15" ht="10.35" customHeight="1">
      <c r="A36" s="455"/>
      <c r="B36" s="188"/>
      <c r="C36" s="188"/>
      <c r="D36" s="188"/>
      <c r="E36" s="301" t="s">
        <v>31</v>
      </c>
      <c r="F36" s="302" t="s">
        <v>48</v>
      </c>
      <c r="G36" s="303">
        <f>' Kantų sąrašas - kiekis2'!X92+' Kantų sąrašas - kiekis2'!AP92</f>
        <v>0</v>
      </c>
      <c r="H36" s="304" t="s">
        <v>33</v>
      </c>
      <c r="I36" s="301" t="s">
        <v>40</v>
      </c>
      <c r="J36" s="493" t="s">
        <v>49</v>
      </c>
      <c r="K36" s="493"/>
      <c r="L36" s="493"/>
      <c r="M36" s="303">
        <f>' Kantų sąrašas - kiekis2'!AG92</f>
        <v>0</v>
      </c>
      <c r="N36" s="304" t="s">
        <v>33</v>
      </c>
      <c r="O36" s="455"/>
    </row>
    <row r="37" spans="1:15" ht="10.35" customHeight="1" thickBot="1">
      <c r="A37" s="455"/>
      <c r="B37" s="188"/>
      <c r="C37" s="188"/>
      <c r="D37" s="188"/>
      <c r="E37" s="301" t="s">
        <v>31</v>
      </c>
      <c r="F37" s="302" t="s">
        <v>50</v>
      </c>
      <c r="G37" s="303">
        <f>' Kantų sąrašas - kiekis2'!Y92+' Kantų sąrašas - kiekis2'!AQ92</f>
        <v>0</v>
      </c>
      <c r="H37" s="304" t="s">
        <v>33</v>
      </c>
      <c r="I37" s="301" t="s">
        <v>40</v>
      </c>
      <c r="J37" s="493" t="s">
        <v>51</v>
      </c>
      <c r="K37" s="493"/>
      <c r="L37" s="493"/>
      <c r="M37" s="303">
        <f>' Kantų sąrašas - kiekis2'!AH92</f>
        <v>0</v>
      </c>
      <c r="N37" s="304" t="s">
        <v>33</v>
      </c>
      <c r="O37" s="455"/>
    </row>
    <row r="38" spans="1:15" ht="15" thickBot="1">
      <c r="A38" s="20"/>
      <c r="B38" s="7"/>
      <c r="C38" s="7"/>
      <c r="D38" s="7"/>
      <c r="E38" s="494" t="s">
        <v>52</v>
      </c>
      <c r="F38" s="494"/>
      <c r="G38" s="21">
        <f>IF(N6="",0,((G29*5)+(G30*5)+(G31*5)+(G32*1.3)+(G33*1.3)+(G34*1.6)+(G35*1.9)+(IF(N6="25",G36*3.2,G36*2.4))+(G37*4.2)+(M29*4.5)+(M30*4.5)+(M31*4.5)+(M32*1.21)+(M33*1.21)+(M34*1.48)+(M35*1.76)+(IF(N6="25",M36*2.77,M36*2.14))+(M37*3.48)))</f>
        <v>0</v>
      </c>
      <c r="H38" s="494" t="s">
        <v>53</v>
      </c>
      <c r="I38" s="494"/>
      <c r="J38" s="21">
        <f>IF(N6="",0,((G26*0.9)+(G27*(0.9-0.06)+(G28*2.2))))</f>
        <v>0</v>
      </c>
      <c r="K38" s="10"/>
      <c r="L38" s="495" t="s">
        <v>54</v>
      </c>
      <c r="M38" s="495"/>
      <c r="N38" s="21">
        <f>IF(N6="",0,(M27*O6))</f>
        <v>0</v>
      </c>
      <c r="O38" s="10"/>
    </row>
    <row r="39" spans="1:15" ht="29.1" customHeight="1">
      <c r="A39" s="10"/>
      <c r="B39" s="7"/>
      <c r="C39" s="7"/>
      <c r="D39" s="7"/>
      <c r="E39" s="496" t="s">
        <v>55</v>
      </c>
      <c r="F39" s="496"/>
      <c r="G39" s="496"/>
      <c r="H39" s="496"/>
      <c r="I39" s="496"/>
      <c r="J39" s="490" t="s">
        <v>893</v>
      </c>
      <c r="K39" s="491"/>
      <c r="L39" s="491"/>
      <c r="M39" s="491"/>
      <c r="N39" s="492"/>
      <c r="O39" s="22" t="s">
        <v>14</v>
      </c>
    </row>
    <row r="40" spans="1:15" ht="34.35" customHeight="1">
      <c r="A40" s="23" t="s">
        <v>56</v>
      </c>
      <c r="B40" s="24" t="s">
        <v>57</v>
      </c>
      <c r="C40" s="24" t="s">
        <v>58</v>
      </c>
      <c r="D40" s="24" t="s">
        <v>59</v>
      </c>
      <c r="E40" s="25" t="s">
        <v>60</v>
      </c>
      <c r="F40" s="26" t="s">
        <v>61</v>
      </c>
      <c r="G40" s="26" t="s">
        <v>61</v>
      </c>
      <c r="H40" s="25" t="s">
        <v>62</v>
      </c>
      <c r="I40" s="26" t="s">
        <v>61</v>
      </c>
      <c r="J40" s="26" t="s">
        <v>61</v>
      </c>
      <c r="K40" s="26" t="s">
        <v>63</v>
      </c>
      <c r="L40" s="27" t="s">
        <v>64</v>
      </c>
      <c r="M40" s="26" t="s">
        <v>65</v>
      </c>
      <c r="N40" s="26" t="s">
        <v>66</v>
      </c>
      <c r="O40" s="27" t="s">
        <v>67</v>
      </c>
    </row>
    <row r="41" spans="1:15" ht="18.600000000000001" customHeight="1">
      <c r="A41" s="28">
        <v>1</v>
      </c>
      <c r="B41" s="29" t="str">
        <f t="shared" ref="B41:B104" si="0">IF(E41="","",$G$4)</f>
        <v/>
      </c>
      <c r="C41" s="29" t="str">
        <f>IF(E41="","",$M$12)</f>
        <v/>
      </c>
      <c r="D41" s="29" t="str">
        <f t="shared" ref="D41:D104" si="1">IF(E41="","",$L$12)</f>
        <v/>
      </c>
      <c r="E41" s="30"/>
      <c r="F41" s="31"/>
      <c r="G41" s="31"/>
      <c r="H41" s="30"/>
      <c r="I41" s="31"/>
      <c r="J41" s="31"/>
      <c r="K41" s="32" t="str">
        <f t="shared" ref="K41" si="2">IF(E41="","",(IF(AND((E41&gt;710),(H41&gt;710)),$K$40,"")))</f>
        <v/>
      </c>
      <c r="L41" s="30"/>
      <c r="M41" s="33"/>
      <c r="N41" s="33"/>
      <c r="O41" s="34"/>
    </row>
    <row r="42" spans="1:15" ht="18.600000000000001" customHeight="1">
      <c r="A42" s="28" t="str">
        <f t="shared" ref="A42:A105" si="3">IF(D42="","",A41+1)</f>
        <v/>
      </c>
      <c r="B42" s="29" t="str">
        <f t="shared" si="0"/>
        <v/>
      </c>
      <c r="C42" s="29" t="str">
        <f>IF(E42="","",$M$12)</f>
        <v/>
      </c>
      <c r="D42" s="29" t="str">
        <f t="shared" si="1"/>
        <v/>
      </c>
      <c r="E42" s="30"/>
      <c r="F42" s="31"/>
      <c r="G42" s="31"/>
      <c r="H42" s="30"/>
      <c r="I42" s="31"/>
      <c r="J42" s="31"/>
      <c r="K42" s="32" t="str">
        <f t="shared" ref="K42:K104" si="4">IF(E42="","",(IF(AND((E42&gt;710),(H42&gt;710)),$K$40,"")))</f>
        <v/>
      </c>
      <c r="L42" s="30"/>
      <c r="M42" s="33"/>
      <c r="N42" s="33"/>
      <c r="O42" s="34"/>
    </row>
    <row r="43" spans="1:15" ht="18.600000000000001" customHeight="1">
      <c r="A43" s="28" t="str">
        <f t="shared" si="3"/>
        <v/>
      </c>
      <c r="B43" s="29" t="str">
        <f t="shared" si="0"/>
        <v/>
      </c>
      <c r="C43" s="29" t="str">
        <f t="shared" ref="C43:C106" si="5">IF(E43="","",$J$6)</f>
        <v/>
      </c>
      <c r="D43" s="29" t="str">
        <f t="shared" si="1"/>
        <v/>
      </c>
      <c r="E43" s="30"/>
      <c r="F43" s="31"/>
      <c r="G43" s="31"/>
      <c r="H43" s="30"/>
      <c r="I43" s="31"/>
      <c r="J43" s="31"/>
      <c r="K43" s="32" t="str">
        <f t="shared" si="4"/>
        <v/>
      </c>
      <c r="L43" s="30"/>
      <c r="M43" s="33"/>
      <c r="N43" s="33"/>
      <c r="O43" s="34"/>
    </row>
    <row r="44" spans="1:15" ht="18.600000000000001" customHeight="1">
      <c r="A44" s="28" t="str">
        <f t="shared" si="3"/>
        <v/>
      </c>
      <c r="B44" s="29" t="str">
        <f t="shared" si="0"/>
        <v/>
      </c>
      <c r="C44" s="29" t="str">
        <f t="shared" si="5"/>
        <v/>
      </c>
      <c r="D44" s="29" t="str">
        <f t="shared" si="1"/>
        <v/>
      </c>
      <c r="E44" s="30"/>
      <c r="F44" s="31"/>
      <c r="G44" s="31"/>
      <c r="H44" s="30"/>
      <c r="I44" s="31"/>
      <c r="J44" s="31"/>
      <c r="K44" s="32" t="str">
        <f t="shared" si="4"/>
        <v/>
      </c>
      <c r="L44" s="30"/>
      <c r="M44" s="33"/>
      <c r="N44" s="33"/>
      <c r="O44" s="34"/>
    </row>
    <row r="45" spans="1:15" ht="18.600000000000001" customHeight="1">
      <c r="A45" s="28" t="str">
        <f t="shared" si="3"/>
        <v/>
      </c>
      <c r="B45" s="29" t="str">
        <f t="shared" si="0"/>
        <v/>
      </c>
      <c r="C45" s="29" t="str">
        <f t="shared" si="5"/>
        <v/>
      </c>
      <c r="D45" s="29" t="str">
        <f t="shared" si="1"/>
        <v/>
      </c>
      <c r="E45" s="30"/>
      <c r="F45" s="31"/>
      <c r="G45" s="31"/>
      <c r="H45" s="30"/>
      <c r="I45" s="31"/>
      <c r="J45" s="31"/>
      <c r="K45" s="32" t="str">
        <f t="shared" si="4"/>
        <v/>
      </c>
      <c r="L45" s="30"/>
      <c r="M45" s="33"/>
      <c r="N45" s="33"/>
      <c r="O45" s="34"/>
    </row>
    <row r="46" spans="1:15" ht="18.600000000000001" customHeight="1">
      <c r="A46" s="28" t="str">
        <f t="shared" si="3"/>
        <v/>
      </c>
      <c r="B46" s="29" t="str">
        <f t="shared" si="0"/>
        <v/>
      </c>
      <c r="C46" s="29" t="str">
        <f t="shared" si="5"/>
        <v/>
      </c>
      <c r="D46" s="29" t="str">
        <f t="shared" si="1"/>
        <v/>
      </c>
      <c r="E46" s="30"/>
      <c r="F46" s="31"/>
      <c r="G46" s="31"/>
      <c r="H46" s="30"/>
      <c r="I46" s="31"/>
      <c r="J46" s="31"/>
      <c r="K46" s="32" t="str">
        <f t="shared" si="4"/>
        <v/>
      </c>
      <c r="L46" s="30"/>
      <c r="M46" s="33"/>
      <c r="N46" s="33"/>
      <c r="O46" s="34"/>
    </row>
    <row r="47" spans="1:15" ht="18.600000000000001" customHeight="1">
      <c r="A47" s="28" t="str">
        <f t="shared" si="3"/>
        <v/>
      </c>
      <c r="B47" s="29" t="str">
        <f t="shared" si="0"/>
        <v/>
      </c>
      <c r="C47" s="29" t="str">
        <f t="shared" si="5"/>
        <v/>
      </c>
      <c r="D47" s="29" t="str">
        <f t="shared" si="1"/>
        <v/>
      </c>
      <c r="E47" s="30"/>
      <c r="F47" s="31"/>
      <c r="G47" s="31"/>
      <c r="H47" s="30"/>
      <c r="I47" s="31"/>
      <c r="J47" s="31"/>
      <c r="K47" s="32" t="str">
        <f t="shared" si="4"/>
        <v/>
      </c>
      <c r="L47" s="30"/>
      <c r="M47" s="33"/>
      <c r="N47" s="33"/>
      <c r="O47" s="34"/>
    </row>
    <row r="48" spans="1:15" ht="18.600000000000001" customHeight="1">
      <c r="A48" s="28" t="str">
        <f t="shared" si="3"/>
        <v/>
      </c>
      <c r="B48" s="29" t="str">
        <f t="shared" si="0"/>
        <v/>
      </c>
      <c r="C48" s="29" t="str">
        <f t="shared" si="5"/>
        <v/>
      </c>
      <c r="D48" s="29" t="str">
        <f t="shared" si="1"/>
        <v/>
      </c>
      <c r="E48" s="30"/>
      <c r="F48" s="31"/>
      <c r="G48" s="31"/>
      <c r="H48" s="30"/>
      <c r="I48" s="31"/>
      <c r="J48" s="31"/>
      <c r="K48" s="32" t="str">
        <f t="shared" si="4"/>
        <v/>
      </c>
      <c r="L48" s="30"/>
      <c r="M48" s="33"/>
      <c r="N48" s="33"/>
      <c r="O48" s="34"/>
    </row>
    <row r="49" spans="1:15" ht="18.600000000000001" customHeight="1">
      <c r="A49" s="28" t="str">
        <f t="shared" si="3"/>
        <v/>
      </c>
      <c r="B49" s="29" t="str">
        <f t="shared" si="0"/>
        <v/>
      </c>
      <c r="C49" s="29" t="str">
        <f t="shared" si="5"/>
        <v/>
      </c>
      <c r="D49" s="29" t="str">
        <f t="shared" si="1"/>
        <v/>
      </c>
      <c r="E49" s="30"/>
      <c r="F49" s="31"/>
      <c r="G49" s="31"/>
      <c r="H49" s="30"/>
      <c r="I49" s="31"/>
      <c r="J49" s="31"/>
      <c r="K49" s="32" t="str">
        <f t="shared" si="4"/>
        <v/>
      </c>
      <c r="L49" s="30"/>
      <c r="M49" s="33"/>
      <c r="N49" s="33"/>
      <c r="O49" s="34"/>
    </row>
    <row r="50" spans="1:15" ht="18.600000000000001" customHeight="1">
      <c r="A50" s="28" t="str">
        <f t="shared" si="3"/>
        <v/>
      </c>
      <c r="B50" s="29" t="str">
        <f t="shared" si="0"/>
        <v/>
      </c>
      <c r="C50" s="29" t="str">
        <f t="shared" si="5"/>
        <v/>
      </c>
      <c r="D50" s="29" t="str">
        <f t="shared" si="1"/>
        <v/>
      </c>
      <c r="E50" s="30"/>
      <c r="F50" s="31"/>
      <c r="G50" s="31"/>
      <c r="H50" s="30"/>
      <c r="I50" s="31"/>
      <c r="J50" s="31"/>
      <c r="K50" s="32" t="str">
        <f t="shared" si="4"/>
        <v/>
      </c>
      <c r="L50" s="30"/>
      <c r="M50" s="33"/>
      <c r="N50" s="33"/>
      <c r="O50" s="34"/>
    </row>
    <row r="51" spans="1:15" ht="18.600000000000001" customHeight="1">
      <c r="A51" s="28" t="str">
        <f t="shared" si="3"/>
        <v/>
      </c>
      <c r="B51" s="29" t="str">
        <f t="shared" si="0"/>
        <v/>
      </c>
      <c r="C51" s="29" t="str">
        <f t="shared" si="5"/>
        <v/>
      </c>
      <c r="D51" s="29" t="str">
        <f t="shared" si="1"/>
        <v/>
      </c>
      <c r="E51" s="30"/>
      <c r="F51" s="31"/>
      <c r="G51" s="31"/>
      <c r="H51" s="30"/>
      <c r="I51" s="31"/>
      <c r="J51" s="31"/>
      <c r="K51" s="32" t="str">
        <f t="shared" si="4"/>
        <v/>
      </c>
      <c r="L51" s="30"/>
      <c r="M51" s="33"/>
      <c r="N51" s="33"/>
      <c r="O51" s="34"/>
    </row>
    <row r="52" spans="1:15" ht="18.600000000000001" customHeight="1">
      <c r="A52" s="28" t="str">
        <f t="shared" si="3"/>
        <v/>
      </c>
      <c r="B52" s="29" t="str">
        <f t="shared" si="0"/>
        <v/>
      </c>
      <c r="C52" s="29" t="str">
        <f t="shared" si="5"/>
        <v/>
      </c>
      <c r="D52" s="29" t="str">
        <f t="shared" si="1"/>
        <v/>
      </c>
      <c r="E52" s="30"/>
      <c r="F52" s="31"/>
      <c r="G52" s="31"/>
      <c r="H52" s="30"/>
      <c r="I52" s="31"/>
      <c r="J52" s="31"/>
      <c r="K52" s="32" t="str">
        <f t="shared" si="4"/>
        <v/>
      </c>
      <c r="L52" s="30"/>
      <c r="M52" s="33"/>
      <c r="N52" s="33"/>
      <c r="O52" s="34"/>
    </row>
    <row r="53" spans="1:15" ht="18.600000000000001" customHeight="1">
      <c r="A53" s="28" t="str">
        <f t="shared" si="3"/>
        <v/>
      </c>
      <c r="B53" s="29" t="str">
        <f t="shared" si="0"/>
        <v/>
      </c>
      <c r="C53" s="29" t="str">
        <f t="shared" si="5"/>
        <v/>
      </c>
      <c r="D53" s="29" t="str">
        <f t="shared" si="1"/>
        <v/>
      </c>
      <c r="E53" s="30"/>
      <c r="F53" s="31"/>
      <c r="G53" s="31"/>
      <c r="H53" s="30"/>
      <c r="I53" s="31"/>
      <c r="J53" s="31"/>
      <c r="K53" s="32" t="str">
        <f t="shared" si="4"/>
        <v/>
      </c>
      <c r="L53" s="30"/>
      <c r="M53" s="33"/>
      <c r="N53" s="33"/>
      <c r="O53" s="34"/>
    </row>
    <row r="54" spans="1:15" ht="18.600000000000001" customHeight="1">
      <c r="A54" s="28" t="str">
        <f t="shared" si="3"/>
        <v/>
      </c>
      <c r="B54" s="29" t="str">
        <f t="shared" si="0"/>
        <v/>
      </c>
      <c r="C54" s="29" t="str">
        <f t="shared" si="5"/>
        <v/>
      </c>
      <c r="D54" s="29" t="str">
        <f t="shared" si="1"/>
        <v/>
      </c>
      <c r="E54" s="30"/>
      <c r="F54" s="31"/>
      <c r="G54" s="31"/>
      <c r="H54" s="30"/>
      <c r="I54" s="31"/>
      <c r="J54" s="31"/>
      <c r="K54" s="32" t="str">
        <f t="shared" si="4"/>
        <v/>
      </c>
      <c r="L54" s="30"/>
      <c r="M54" s="33"/>
      <c r="N54" s="33"/>
      <c r="O54" s="34"/>
    </row>
    <row r="55" spans="1:15" ht="18.600000000000001" customHeight="1">
      <c r="A55" s="28" t="str">
        <f t="shared" si="3"/>
        <v/>
      </c>
      <c r="B55" s="29" t="str">
        <f t="shared" si="0"/>
        <v/>
      </c>
      <c r="C55" s="29" t="str">
        <f t="shared" si="5"/>
        <v/>
      </c>
      <c r="D55" s="29" t="str">
        <f t="shared" si="1"/>
        <v/>
      </c>
      <c r="E55" s="30"/>
      <c r="F55" s="31"/>
      <c r="G55" s="31"/>
      <c r="H55" s="30"/>
      <c r="I55" s="31"/>
      <c r="J55" s="31"/>
      <c r="K55" s="32" t="str">
        <f t="shared" si="4"/>
        <v/>
      </c>
      <c r="L55" s="30"/>
      <c r="M55" s="33"/>
      <c r="N55" s="33"/>
      <c r="O55" s="34"/>
    </row>
    <row r="56" spans="1:15" ht="18.600000000000001" customHeight="1">
      <c r="A56" s="28" t="str">
        <f t="shared" si="3"/>
        <v/>
      </c>
      <c r="B56" s="29" t="str">
        <f t="shared" si="0"/>
        <v/>
      </c>
      <c r="C56" s="29" t="str">
        <f t="shared" si="5"/>
        <v/>
      </c>
      <c r="D56" s="29" t="str">
        <f t="shared" si="1"/>
        <v/>
      </c>
      <c r="E56" s="30"/>
      <c r="F56" s="31"/>
      <c r="G56" s="31"/>
      <c r="H56" s="30"/>
      <c r="I56" s="31"/>
      <c r="J56" s="31"/>
      <c r="K56" s="32" t="str">
        <f t="shared" si="4"/>
        <v/>
      </c>
      <c r="L56" s="30"/>
      <c r="M56" s="33"/>
      <c r="N56" s="33"/>
      <c r="O56" s="34"/>
    </row>
    <row r="57" spans="1:15" ht="18.600000000000001" customHeight="1">
      <c r="A57" s="28" t="str">
        <f t="shared" si="3"/>
        <v/>
      </c>
      <c r="B57" s="29" t="str">
        <f t="shared" si="0"/>
        <v/>
      </c>
      <c r="C57" s="29" t="str">
        <f t="shared" si="5"/>
        <v/>
      </c>
      <c r="D57" s="29" t="str">
        <f t="shared" si="1"/>
        <v/>
      </c>
      <c r="E57" s="30"/>
      <c r="F57" s="31"/>
      <c r="G57" s="31"/>
      <c r="H57" s="30"/>
      <c r="I57" s="31"/>
      <c r="J57" s="31"/>
      <c r="K57" s="32" t="str">
        <f t="shared" si="4"/>
        <v/>
      </c>
      <c r="L57" s="30"/>
      <c r="M57" s="33"/>
      <c r="N57" s="33"/>
      <c r="O57" s="34"/>
    </row>
    <row r="58" spans="1:15" ht="18.600000000000001" customHeight="1">
      <c r="A58" s="28" t="str">
        <f t="shared" si="3"/>
        <v/>
      </c>
      <c r="B58" s="29" t="str">
        <f t="shared" si="0"/>
        <v/>
      </c>
      <c r="C58" s="29" t="str">
        <f t="shared" si="5"/>
        <v/>
      </c>
      <c r="D58" s="29" t="str">
        <f t="shared" si="1"/>
        <v/>
      </c>
      <c r="E58" s="30"/>
      <c r="F58" s="31"/>
      <c r="G58" s="31"/>
      <c r="H58" s="30"/>
      <c r="I58" s="31"/>
      <c r="J58" s="31"/>
      <c r="K58" s="32" t="str">
        <f t="shared" si="4"/>
        <v/>
      </c>
      <c r="L58" s="30"/>
      <c r="M58" s="33"/>
      <c r="N58" s="33"/>
      <c r="O58" s="34"/>
    </row>
    <row r="59" spans="1:15" ht="18.600000000000001" customHeight="1">
      <c r="A59" s="28" t="str">
        <f t="shared" si="3"/>
        <v/>
      </c>
      <c r="B59" s="29" t="str">
        <f t="shared" si="0"/>
        <v/>
      </c>
      <c r="C59" s="29" t="str">
        <f t="shared" si="5"/>
        <v/>
      </c>
      <c r="D59" s="29" t="str">
        <f t="shared" si="1"/>
        <v/>
      </c>
      <c r="E59" s="30"/>
      <c r="F59" s="31"/>
      <c r="G59" s="31"/>
      <c r="H59" s="30"/>
      <c r="I59" s="31"/>
      <c r="J59" s="31"/>
      <c r="K59" s="32" t="str">
        <f t="shared" si="4"/>
        <v/>
      </c>
      <c r="L59" s="30"/>
      <c r="M59" s="33"/>
      <c r="N59" s="33"/>
      <c r="O59" s="34"/>
    </row>
    <row r="60" spans="1:15" ht="18.600000000000001" customHeight="1">
      <c r="A60" s="28" t="str">
        <f t="shared" si="3"/>
        <v/>
      </c>
      <c r="B60" s="29" t="str">
        <f t="shared" si="0"/>
        <v/>
      </c>
      <c r="C60" s="29" t="str">
        <f t="shared" si="5"/>
        <v/>
      </c>
      <c r="D60" s="29" t="str">
        <f t="shared" si="1"/>
        <v/>
      </c>
      <c r="E60" s="30"/>
      <c r="F60" s="31"/>
      <c r="G60" s="31"/>
      <c r="H60" s="30"/>
      <c r="I60" s="31"/>
      <c r="J60" s="31"/>
      <c r="K60" s="32" t="str">
        <f t="shared" si="4"/>
        <v/>
      </c>
      <c r="L60" s="30"/>
      <c r="M60" s="33"/>
      <c r="N60" s="33"/>
      <c r="O60" s="34"/>
    </row>
    <row r="61" spans="1:15" ht="18.600000000000001" customHeight="1">
      <c r="A61" s="28" t="str">
        <f t="shared" si="3"/>
        <v/>
      </c>
      <c r="B61" s="29" t="str">
        <f t="shared" si="0"/>
        <v/>
      </c>
      <c r="C61" s="29" t="str">
        <f t="shared" si="5"/>
        <v/>
      </c>
      <c r="D61" s="29" t="str">
        <f t="shared" si="1"/>
        <v/>
      </c>
      <c r="E61" s="30"/>
      <c r="F61" s="31"/>
      <c r="G61" s="31"/>
      <c r="H61" s="30"/>
      <c r="I61" s="31"/>
      <c r="J61" s="31"/>
      <c r="K61" s="32" t="str">
        <f t="shared" si="4"/>
        <v/>
      </c>
      <c r="L61" s="30"/>
      <c r="M61" s="33"/>
      <c r="N61" s="33"/>
      <c r="O61" s="34"/>
    </row>
    <row r="62" spans="1:15" ht="18.600000000000001" customHeight="1">
      <c r="A62" s="28" t="str">
        <f t="shared" si="3"/>
        <v/>
      </c>
      <c r="B62" s="29" t="str">
        <f t="shared" si="0"/>
        <v/>
      </c>
      <c r="C62" s="29" t="str">
        <f t="shared" si="5"/>
        <v/>
      </c>
      <c r="D62" s="29" t="str">
        <f t="shared" si="1"/>
        <v/>
      </c>
      <c r="E62" s="30"/>
      <c r="F62" s="31"/>
      <c r="G62" s="31"/>
      <c r="H62" s="30"/>
      <c r="I62" s="31"/>
      <c r="J62" s="31"/>
      <c r="K62" s="32" t="str">
        <f t="shared" si="4"/>
        <v/>
      </c>
      <c r="L62" s="30"/>
      <c r="M62" s="33"/>
      <c r="N62" s="33"/>
      <c r="O62" s="34"/>
    </row>
    <row r="63" spans="1:15" ht="18.600000000000001" customHeight="1">
      <c r="A63" s="28" t="str">
        <f t="shared" si="3"/>
        <v/>
      </c>
      <c r="B63" s="29" t="str">
        <f t="shared" si="0"/>
        <v/>
      </c>
      <c r="C63" s="29" t="str">
        <f t="shared" si="5"/>
        <v/>
      </c>
      <c r="D63" s="29" t="str">
        <f t="shared" si="1"/>
        <v/>
      </c>
      <c r="E63" s="30"/>
      <c r="F63" s="31"/>
      <c r="G63" s="31"/>
      <c r="H63" s="30"/>
      <c r="I63" s="31"/>
      <c r="J63" s="31"/>
      <c r="K63" s="32" t="str">
        <f t="shared" si="4"/>
        <v/>
      </c>
      <c r="L63" s="30"/>
      <c r="M63" s="33"/>
      <c r="N63" s="33"/>
      <c r="O63" s="34"/>
    </row>
    <row r="64" spans="1:15" ht="18.600000000000001" customHeight="1">
      <c r="A64" s="28" t="str">
        <f t="shared" si="3"/>
        <v/>
      </c>
      <c r="B64" s="29" t="str">
        <f t="shared" si="0"/>
        <v/>
      </c>
      <c r="C64" s="29" t="str">
        <f t="shared" si="5"/>
        <v/>
      </c>
      <c r="D64" s="29" t="str">
        <f t="shared" si="1"/>
        <v/>
      </c>
      <c r="E64" s="30"/>
      <c r="F64" s="31"/>
      <c r="G64" s="31"/>
      <c r="H64" s="30"/>
      <c r="I64" s="31"/>
      <c r="J64" s="31"/>
      <c r="K64" s="32" t="str">
        <f t="shared" si="4"/>
        <v/>
      </c>
      <c r="L64" s="30"/>
      <c r="M64" s="33"/>
      <c r="N64" s="33"/>
      <c r="O64" s="34"/>
    </row>
    <row r="65" spans="1:15" ht="18.600000000000001" customHeight="1">
      <c r="A65" s="28" t="str">
        <f t="shared" si="3"/>
        <v/>
      </c>
      <c r="B65" s="29" t="str">
        <f t="shared" si="0"/>
        <v/>
      </c>
      <c r="C65" s="29" t="str">
        <f t="shared" si="5"/>
        <v/>
      </c>
      <c r="D65" s="29" t="str">
        <f t="shared" si="1"/>
        <v/>
      </c>
      <c r="E65" s="30"/>
      <c r="F65" s="31"/>
      <c r="G65" s="31"/>
      <c r="H65" s="30"/>
      <c r="I65" s="31"/>
      <c r="J65" s="31"/>
      <c r="K65" s="32" t="str">
        <f t="shared" si="4"/>
        <v/>
      </c>
      <c r="L65" s="30"/>
      <c r="M65" s="33"/>
      <c r="N65" s="33"/>
      <c r="O65" s="34"/>
    </row>
    <row r="66" spans="1:15" ht="18.600000000000001" customHeight="1">
      <c r="A66" s="28" t="str">
        <f t="shared" si="3"/>
        <v/>
      </c>
      <c r="B66" s="29" t="str">
        <f t="shared" si="0"/>
        <v/>
      </c>
      <c r="C66" s="29" t="str">
        <f t="shared" si="5"/>
        <v/>
      </c>
      <c r="D66" s="29" t="str">
        <f t="shared" si="1"/>
        <v/>
      </c>
      <c r="E66" s="30"/>
      <c r="F66" s="31"/>
      <c r="G66" s="31"/>
      <c r="H66" s="30"/>
      <c r="I66" s="31"/>
      <c r="J66" s="31"/>
      <c r="K66" s="32" t="str">
        <f t="shared" si="4"/>
        <v/>
      </c>
      <c r="L66" s="30"/>
      <c r="M66" s="33"/>
      <c r="N66" s="33"/>
      <c r="O66" s="34"/>
    </row>
    <row r="67" spans="1:15" ht="18.600000000000001" customHeight="1">
      <c r="A67" s="28" t="str">
        <f t="shared" si="3"/>
        <v/>
      </c>
      <c r="B67" s="29" t="str">
        <f t="shared" si="0"/>
        <v/>
      </c>
      <c r="C67" s="29" t="str">
        <f t="shared" si="5"/>
        <v/>
      </c>
      <c r="D67" s="29" t="str">
        <f t="shared" si="1"/>
        <v/>
      </c>
      <c r="E67" s="30"/>
      <c r="F67" s="31"/>
      <c r="G67" s="31"/>
      <c r="H67" s="30"/>
      <c r="I67" s="31"/>
      <c r="J67" s="31"/>
      <c r="K67" s="32" t="str">
        <f t="shared" si="4"/>
        <v/>
      </c>
      <c r="L67" s="30"/>
      <c r="M67" s="33"/>
      <c r="N67" s="33"/>
      <c r="O67" s="34"/>
    </row>
    <row r="68" spans="1:15" ht="18.600000000000001" customHeight="1">
      <c r="A68" s="28" t="str">
        <f t="shared" si="3"/>
        <v/>
      </c>
      <c r="B68" s="29" t="str">
        <f t="shared" si="0"/>
        <v/>
      </c>
      <c r="C68" s="29" t="str">
        <f t="shared" si="5"/>
        <v/>
      </c>
      <c r="D68" s="29" t="str">
        <f t="shared" si="1"/>
        <v/>
      </c>
      <c r="E68" s="30"/>
      <c r="F68" s="31"/>
      <c r="G68" s="31"/>
      <c r="H68" s="30"/>
      <c r="I68" s="31"/>
      <c r="J68" s="31"/>
      <c r="K68" s="32" t="str">
        <f t="shared" si="4"/>
        <v/>
      </c>
      <c r="L68" s="30"/>
      <c r="M68" s="33"/>
      <c r="N68" s="33"/>
      <c r="O68" s="34"/>
    </row>
    <row r="69" spans="1:15" ht="18.600000000000001" customHeight="1">
      <c r="A69" s="28" t="str">
        <f t="shared" si="3"/>
        <v/>
      </c>
      <c r="B69" s="29" t="str">
        <f t="shared" si="0"/>
        <v/>
      </c>
      <c r="C69" s="29" t="str">
        <f t="shared" si="5"/>
        <v/>
      </c>
      <c r="D69" s="29" t="str">
        <f t="shared" si="1"/>
        <v/>
      </c>
      <c r="E69" s="30"/>
      <c r="F69" s="31"/>
      <c r="G69" s="31"/>
      <c r="H69" s="30"/>
      <c r="I69" s="31"/>
      <c r="J69" s="31"/>
      <c r="K69" s="32" t="str">
        <f t="shared" si="4"/>
        <v/>
      </c>
      <c r="L69" s="30"/>
      <c r="M69" s="33"/>
      <c r="N69" s="33"/>
      <c r="O69" s="34"/>
    </row>
    <row r="70" spans="1:15" ht="18.600000000000001" customHeight="1">
      <c r="A70" s="28" t="str">
        <f t="shared" si="3"/>
        <v/>
      </c>
      <c r="B70" s="29" t="str">
        <f t="shared" si="0"/>
        <v/>
      </c>
      <c r="C70" s="29" t="str">
        <f t="shared" si="5"/>
        <v/>
      </c>
      <c r="D70" s="29" t="str">
        <f t="shared" si="1"/>
        <v/>
      </c>
      <c r="E70" s="30"/>
      <c r="F70" s="31"/>
      <c r="G70" s="31"/>
      <c r="H70" s="30"/>
      <c r="I70" s="31"/>
      <c r="J70" s="31"/>
      <c r="K70" s="32" t="str">
        <f t="shared" si="4"/>
        <v/>
      </c>
      <c r="L70" s="30"/>
      <c r="M70" s="33"/>
      <c r="N70" s="33"/>
      <c r="O70" s="34"/>
    </row>
    <row r="71" spans="1:15" ht="18.600000000000001" customHeight="1">
      <c r="A71" s="28" t="str">
        <f t="shared" si="3"/>
        <v/>
      </c>
      <c r="B71" s="29" t="str">
        <f t="shared" si="0"/>
        <v/>
      </c>
      <c r="C71" s="29" t="str">
        <f t="shared" si="5"/>
        <v/>
      </c>
      <c r="D71" s="29" t="str">
        <f t="shared" si="1"/>
        <v/>
      </c>
      <c r="E71" s="30"/>
      <c r="F71" s="31"/>
      <c r="G71" s="31"/>
      <c r="H71" s="30"/>
      <c r="I71" s="31"/>
      <c r="J71" s="31"/>
      <c r="K71" s="32" t="str">
        <f t="shared" si="4"/>
        <v/>
      </c>
      <c r="L71" s="30"/>
      <c r="M71" s="33"/>
      <c r="N71" s="33"/>
      <c r="O71" s="34"/>
    </row>
    <row r="72" spans="1:15" ht="18.600000000000001" customHeight="1">
      <c r="A72" s="28" t="str">
        <f t="shared" si="3"/>
        <v/>
      </c>
      <c r="B72" s="29" t="str">
        <f t="shared" si="0"/>
        <v/>
      </c>
      <c r="C72" s="29" t="str">
        <f t="shared" si="5"/>
        <v/>
      </c>
      <c r="D72" s="29" t="str">
        <f t="shared" si="1"/>
        <v/>
      </c>
      <c r="E72" s="30"/>
      <c r="F72" s="31"/>
      <c r="G72" s="31"/>
      <c r="H72" s="30"/>
      <c r="I72" s="31"/>
      <c r="J72" s="31"/>
      <c r="K72" s="32" t="str">
        <f t="shared" si="4"/>
        <v/>
      </c>
      <c r="L72" s="30"/>
      <c r="M72" s="33"/>
      <c r="N72" s="33"/>
      <c r="O72" s="34"/>
    </row>
    <row r="73" spans="1:15" ht="18.600000000000001" customHeight="1">
      <c r="A73" s="28" t="str">
        <f t="shared" si="3"/>
        <v/>
      </c>
      <c r="B73" s="29" t="str">
        <f t="shared" si="0"/>
        <v/>
      </c>
      <c r="C73" s="29" t="str">
        <f t="shared" si="5"/>
        <v/>
      </c>
      <c r="D73" s="29" t="str">
        <f t="shared" si="1"/>
        <v/>
      </c>
      <c r="E73" s="30"/>
      <c r="F73" s="31"/>
      <c r="G73" s="31"/>
      <c r="H73" s="30"/>
      <c r="I73" s="31"/>
      <c r="J73" s="31"/>
      <c r="K73" s="32" t="str">
        <f t="shared" si="4"/>
        <v/>
      </c>
      <c r="L73" s="30"/>
      <c r="M73" s="33"/>
      <c r="N73" s="33"/>
      <c r="O73" s="34"/>
    </row>
    <row r="74" spans="1:15" ht="18.600000000000001" customHeight="1">
      <c r="A74" s="28" t="str">
        <f t="shared" si="3"/>
        <v/>
      </c>
      <c r="B74" s="29" t="str">
        <f t="shared" si="0"/>
        <v/>
      </c>
      <c r="C74" s="29" t="str">
        <f t="shared" si="5"/>
        <v/>
      </c>
      <c r="D74" s="29" t="str">
        <f t="shared" si="1"/>
        <v/>
      </c>
      <c r="E74" s="30"/>
      <c r="F74" s="31"/>
      <c r="G74" s="31"/>
      <c r="H74" s="30"/>
      <c r="I74" s="31"/>
      <c r="J74" s="31"/>
      <c r="K74" s="32" t="str">
        <f t="shared" si="4"/>
        <v/>
      </c>
      <c r="L74" s="30"/>
      <c r="M74" s="33"/>
      <c r="N74" s="33"/>
      <c r="O74" s="34"/>
    </row>
    <row r="75" spans="1:15" ht="18.600000000000001" customHeight="1">
      <c r="A75" s="28" t="str">
        <f t="shared" si="3"/>
        <v/>
      </c>
      <c r="B75" s="29" t="str">
        <f t="shared" si="0"/>
        <v/>
      </c>
      <c r="C75" s="29" t="str">
        <f t="shared" si="5"/>
        <v/>
      </c>
      <c r="D75" s="29" t="str">
        <f t="shared" si="1"/>
        <v/>
      </c>
      <c r="E75" s="30"/>
      <c r="F75" s="31"/>
      <c r="G75" s="31"/>
      <c r="H75" s="30"/>
      <c r="I75" s="31"/>
      <c r="J75" s="31"/>
      <c r="K75" s="32" t="str">
        <f t="shared" si="4"/>
        <v/>
      </c>
      <c r="L75" s="30"/>
      <c r="M75" s="33"/>
      <c r="N75" s="33"/>
      <c r="O75" s="34"/>
    </row>
    <row r="76" spans="1:15" ht="18.600000000000001" customHeight="1">
      <c r="A76" s="28" t="str">
        <f t="shared" si="3"/>
        <v/>
      </c>
      <c r="B76" s="29" t="str">
        <f t="shared" si="0"/>
        <v/>
      </c>
      <c r="C76" s="29" t="str">
        <f t="shared" si="5"/>
        <v/>
      </c>
      <c r="D76" s="29" t="str">
        <f t="shared" si="1"/>
        <v/>
      </c>
      <c r="E76" s="30"/>
      <c r="F76" s="31"/>
      <c r="G76" s="31"/>
      <c r="H76" s="30"/>
      <c r="I76" s="31"/>
      <c r="J76" s="31"/>
      <c r="K76" s="32" t="str">
        <f t="shared" si="4"/>
        <v/>
      </c>
      <c r="L76" s="30"/>
      <c r="M76" s="33"/>
      <c r="N76" s="33"/>
      <c r="O76" s="34"/>
    </row>
    <row r="77" spans="1:15" ht="18.600000000000001" customHeight="1">
      <c r="A77" s="28" t="str">
        <f t="shared" si="3"/>
        <v/>
      </c>
      <c r="B77" s="29" t="str">
        <f t="shared" si="0"/>
        <v/>
      </c>
      <c r="C77" s="29" t="str">
        <f t="shared" si="5"/>
        <v/>
      </c>
      <c r="D77" s="29" t="str">
        <f t="shared" si="1"/>
        <v/>
      </c>
      <c r="E77" s="30"/>
      <c r="F77" s="31"/>
      <c r="G77" s="31"/>
      <c r="H77" s="30"/>
      <c r="I77" s="31"/>
      <c r="J77" s="31"/>
      <c r="K77" s="32" t="str">
        <f t="shared" si="4"/>
        <v/>
      </c>
      <c r="L77" s="30"/>
      <c r="M77" s="33"/>
      <c r="N77" s="33"/>
      <c r="O77" s="34"/>
    </row>
    <row r="78" spans="1:15" ht="18.600000000000001" customHeight="1">
      <c r="A78" s="28" t="str">
        <f t="shared" si="3"/>
        <v/>
      </c>
      <c r="B78" s="29" t="str">
        <f t="shared" si="0"/>
        <v/>
      </c>
      <c r="C78" s="29" t="str">
        <f t="shared" si="5"/>
        <v/>
      </c>
      <c r="D78" s="29" t="str">
        <f t="shared" si="1"/>
        <v/>
      </c>
      <c r="E78" s="30"/>
      <c r="F78" s="31"/>
      <c r="G78" s="31"/>
      <c r="H78" s="30"/>
      <c r="I78" s="31"/>
      <c r="J78" s="31"/>
      <c r="K78" s="32" t="str">
        <f t="shared" si="4"/>
        <v/>
      </c>
      <c r="L78" s="30"/>
      <c r="M78" s="33"/>
      <c r="N78" s="33"/>
      <c r="O78" s="34"/>
    </row>
    <row r="79" spans="1:15" ht="18.600000000000001" customHeight="1">
      <c r="A79" s="28" t="str">
        <f t="shared" si="3"/>
        <v/>
      </c>
      <c r="B79" s="29" t="str">
        <f t="shared" si="0"/>
        <v/>
      </c>
      <c r="C79" s="29" t="str">
        <f t="shared" si="5"/>
        <v/>
      </c>
      <c r="D79" s="29" t="str">
        <f t="shared" si="1"/>
        <v/>
      </c>
      <c r="E79" s="30"/>
      <c r="F79" s="31"/>
      <c r="G79" s="31"/>
      <c r="H79" s="30"/>
      <c r="I79" s="31"/>
      <c r="J79" s="31"/>
      <c r="K79" s="32" t="str">
        <f t="shared" si="4"/>
        <v/>
      </c>
      <c r="L79" s="30"/>
      <c r="M79" s="33"/>
      <c r="N79" s="33"/>
      <c r="O79" s="34"/>
    </row>
    <row r="80" spans="1:15" ht="18.600000000000001" customHeight="1">
      <c r="A80" s="28" t="str">
        <f t="shared" si="3"/>
        <v/>
      </c>
      <c r="B80" s="29" t="str">
        <f t="shared" si="0"/>
        <v/>
      </c>
      <c r="C80" s="29" t="str">
        <f t="shared" si="5"/>
        <v/>
      </c>
      <c r="D80" s="29" t="str">
        <f t="shared" si="1"/>
        <v/>
      </c>
      <c r="E80" s="30"/>
      <c r="F80" s="31"/>
      <c r="G80" s="31"/>
      <c r="H80" s="30"/>
      <c r="I80" s="31"/>
      <c r="J80" s="31"/>
      <c r="K80" s="32" t="str">
        <f t="shared" si="4"/>
        <v/>
      </c>
      <c r="L80" s="30"/>
      <c r="M80" s="33"/>
      <c r="N80" s="33"/>
      <c r="O80" s="34"/>
    </row>
    <row r="81" spans="1:15" ht="18.600000000000001" customHeight="1">
      <c r="A81" s="28" t="str">
        <f t="shared" si="3"/>
        <v/>
      </c>
      <c r="B81" s="29" t="str">
        <f t="shared" si="0"/>
        <v/>
      </c>
      <c r="C81" s="29" t="str">
        <f t="shared" si="5"/>
        <v/>
      </c>
      <c r="D81" s="29" t="str">
        <f t="shared" si="1"/>
        <v/>
      </c>
      <c r="E81" s="30"/>
      <c r="F81" s="31"/>
      <c r="G81" s="31"/>
      <c r="H81" s="30"/>
      <c r="I81" s="31"/>
      <c r="J81" s="31"/>
      <c r="K81" s="32" t="str">
        <f t="shared" si="4"/>
        <v/>
      </c>
      <c r="L81" s="30"/>
      <c r="M81" s="33"/>
      <c r="N81" s="33"/>
      <c r="O81" s="34"/>
    </row>
    <row r="82" spans="1:15" ht="18.600000000000001" customHeight="1">
      <c r="A82" s="28" t="str">
        <f t="shared" si="3"/>
        <v/>
      </c>
      <c r="B82" s="29" t="str">
        <f t="shared" si="0"/>
        <v/>
      </c>
      <c r="C82" s="29" t="str">
        <f t="shared" si="5"/>
        <v/>
      </c>
      <c r="D82" s="29" t="str">
        <f t="shared" si="1"/>
        <v/>
      </c>
      <c r="E82" s="30"/>
      <c r="F82" s="31"/>
      <c r="G82" s="31"/>
      <c r="H82" s="30"/>
      <c r="I82" s="31"/>
      <c r="J82" s="31"/>
      <c r="K82" s="32" t="str">
        <f t="shared" si="4"/>
        <v/>
      </c>
      <c r="L82" s="30"/>
      <c r="M82" s="33"/>
      <c r="N82" s="33"/>
      <c r="O82" s="34"/>
    </row>
    <row r="83" spans="1:15" ht="18.600000000000001" customHeight="1">
      <c r="A83" s="28" t="str">
        <f t="shared" si="3"/>
        <v/>
      </c>
      <c r="B83" s="29" t="str">
        <f t="shared" si="0"/>
        <v/>
      </c>
      <c r="C83" s="29" t="str">
        <f t="shared" si="5"/>
        <v/>
      </c>
      <c r="D83" s="29" t="str">
        <f t="shared" si="1"/>
        <v/>
      </c>
      <c r="E83" s="30"/>
      <c r="F83" s="31"/>
      <c r="G83" s="31"/>
      <c r="H83" s="30"/>
      <c r="I83" s="31"/>
      <c r="J83" s="31"/>
      <c r="K83" s="32" t="str">
        <f t="shared" si="4"/>
        <v/>
      </c>
      <c r="L83" s="30"/>
      <c r="M83" s="33"/>
      <c r="N83" s="33"/>
      <c r="O83" s="34"/>
    </row>
    <row r="84" spans="1:15" ht="18.600000000000001" customHeight="1">
      <c r="A84" s="28" t="str">
        <f t="shared" si="3"/>
        <v/>
      </c>
      <c r="B84" s="29" t="str">
        <f t="shared" si="0"/>
        <v/>
      </c>
      <c r="C84" s="29" t="str">
        <f t="shared" si="5"/>
        <v/>
      </c>
      <c r="D84" s="29" t="str">
        <f t="shared" si="1"/>
        <v/>
      </c>
      <c r="E84" s="30"/>
      <c r="F84" s="31"/>
      <c r="G84" s="31"/>
      <c r="H84" s="30"/>
      <c r="I84" s="31"/>
      <c r="J84" s="31"/>
      <c r="K84" s="32" t="str">
        <f t="shared" si="4"/>
        <v/>
      </c>
      <c r="L84" s="30"/>
      <c r="M84" s="33"/>
      <c r="N84" s="33"/>
      <c r="O84" s="34"/>
    </row>
    <row r="85" spans="1:15" ht="18.600000000000001" customHeight="1">
      <c r="A85" s="28" t="str">
        <f t="shared" si="3"/>
        <v/>
      </c>
      <c r="B85" s="29" t="str">
        <f t="shared" si="0"/>
        <v/>
      </c>
      <c r="C85" s="29" t="str">
        <f t="shared" si="5"/>
        <v/>
      </c>
      <c r="D85" s="29" t="str">
        <f t="shared" si="1"/>
        <v/>
      </c>
      <c r="E85" s="30"/>
      <c r="F85" s="31"/>
      <c r="G85" s="31"/>
      <c r="H85" s="30"/>
      <c r="I85" s="31"/>
      <c r="J85" s="31"/>
      <c r="K85" s="32" t="str">
        <f t="shared" si="4"/>
        <v/>
      </c>
      <c r="L85" s="30"/>
      <c r="M85" s="33"/>
      <c r="N85" s="33"/>
      <c r="O85" s="34"/>
    </row>
    <row r="86" spans="1:15" ht="18.600000000000001" customHeight="1">
      <c r="A86" s="28" t="str">
        <f t="shared" si="3"/>
        <v/>
      </c>
      <c r="B86" s="29" t="str">
        <f t="shared" si="0"/>
        <v/>
      </c>
      <c r="C86" s="29" t="str">
        <f t="shared" si="5"/>
        <v/>
      </c>
      <c r="D86" s="29" t="str">
        <f t="shared" si="1"/>
        <v/>
      </c>
      <c r="E86" s="30"/>
      <c r="F86" s="31"/>
      <c r="G86" s="31"/>
      <c r="H86" s="30"/>
      <c r="I86" s="31"/>
      <c r="J86" s="31"/>
      <c r="K86" s="32" t="str">
        <f t="shared" si="4"/>
        <v/>
      </c>
      <c r="L86" s="30"/>
      <c r="M86" s="33"/>
      <c r="N86" s="33"/>
      <c r="O86" s="34"/>
    </row>
    <row r="87" spans="1:15" ht="18.600000000000001" customHeight="1">
      <c r="A87" s="28" t="str">
        <f t="shared" si="3"/>
        <v/>
      </c>
      <c r="B87" s="29" t="str">
        <f t="shared" si="0"/>
        <v/>
      </c>
      <c r="C87" s="29" t="str">
        <f t="shared" si="5"/>
        <v/>
      </c>
      <c r="D87" s="29" t="str">
        <f t="shared" si="1"/>
        <v/>
      </c>
      <c r="E87" s="30"/>
      <c r="F87" s="31"/>
      <c r="G87" s="31"/>
      <c r="H87" s="30"/>
      <c r="I87" s="31"/>
      <c r="J87" s="31"/>
      <c r="K87" s="32" t="str">
        <f t="shared" si="4"/>
        <v/>
      </c>
      <c r="L87" s="30"/>
      <c r="M87" s="33"/>
      <c r="N87" s="33"/>
      <c r="O87" s="34"/>
    </row>
    <row r="88" spans="1:15" ht="18.600000000000001" customHeight="1">
      <c r="A88" s="28" t="str">
        <f t="shared" si="3"/>
        <v/>
      </c>
      <c r="B88" s="29" t="str">
        <f t="shared" si="0"/>
        <v/>
      </c>
      <c r="C88" s="29" t="str">
        <f t="shared" si="5"/>
        <v/>
      </c>
      <c r="D88" s="29" t="str">
        <f t="shared" si="1"/>
        <v/>
      </c>
      <c r="E88" s="30"/>
      <c r="F88" s="31"/>
      <c r="G88" s="31"/>
      <c r="H88" s="30"/>
      <c r="I88" s="31"/>
      <c r="J88" s="31"/>
      <c r="K88" s="32" t="str">
        <f t="shared" si="4"/>
        <v/>
      </c>
      <c r="L88" s="30"/>
      <c r="M88" s="33"/>
      <c r="N88" s="33"/>
      <c r="O88" s="34"/>
    </row>
    <row r="89" spans="1:15" ht="18.600000000000001" customHeight="1">
      <c r="A89" s="28" t="str">
        <f t="shared" si="3"/>
        <v/>
      </c>
      <c r="B89" s="29" t="str">
        <f t="shared" si="0"/>
        <v/>
      </c>
      <c r="C89" s="29" t="str">
        <f t="shared" si="5"/>
        <v/>
      </c>
      <c r="D89" s="29" t="str">
        <f t="shared" si="1"/>
        <v/>
      </c>
      <c r="E89" s="30"/>
      <c r="F89" s="31"/>
      <c r="G89" s="31"/>
      <c r="H89" s="30"/>
      <c r="I89" s="31"/>
      <c r="J89" s="31"/>
      <c r="K89" s="32" t="str">
        <f t="shared" si="4"/>
        <v/>
      </c>
      <c r="L89" s="30"/>
      <c r="M89" s="33"/>
      <c r="N89" s="33"/>
      <c r="O89" s="34"/>
    </row>
    <row r="90" spans="1:15" ht="18.600000000000001" customHeight="1">
      <c r="A90" s="28" t="str">
        <f t="shared" si="3"/>
        <v/>
      </c>
      <c r="B90" s="29" t="str">
        <f t="shared" si="0"/>
        <v/>
      </c>
      <c r="C90" s="29" t="str">
        <f t="shared" si="5"/>
        <v/>
      </c>
      <c r="D90" s="29" t="str">
        <f t="shared" si="1"/>
        <v/>
      </c>
      <c r="E90" s="30"/>
      <c r="F90" s="31"/>
      <c r="G90" s="31"/>
      <c r="H90" s="30"/>
      <c r="I90" s="31"/>
      <c r="J90" s="31"/>
      <c r="K90" s="32" t="str">
        <f t="shared" si="4"/>
        <v/>
      </c>
      <c r="L90" s="30"/>
      <c r="M90" s="33"/>
      <c r="N90" s="33"/>
      <c r="O90" s="34"/>
    </row>
    <row r="91" spans="1:15" ht="18.600000000000001" customHeight="1">
      <c r="A91" s="28" t="str">
        <f t="shared" si="3"/>
        <v/>
      </c>
      <c r="B91" s="29" t="str">
        <f t="shared" si="0"/>
        <v/>
      </c>
      <c r="C91" s="29" t="str">
        <f t="shared" si="5"/>
        <v/>
      </c>
      <c r="D91" s="29" t="str">
        <f t="shared" si="1"/>
        <v/>
      </c>
      <c r="E91" s="30"/>
      <c r="F91" s="31"/>
      <c r="G91" s="31"/>
      <c r="H91" s="30"/>
      <c r="I91" s="31"/>
      <c r="J91" s="31"/>
      <c r="K91" s="32" t="str">
        <f t="shared" si="4"/>
        <v/>
      </c>
      <c r="L91" s="30"/>
      <c r="M91" s="33"/>
      <c r="N91" s="33"/>
      <c r="O91" s="34"/>
    </row>
    <row r="92" spans="1:15" ht="18.600000000000001" customHeight="1">
      <c r="A92" s="28" t="str">
        <f t="shared" si="3"/>
        <v/>
      </c>
      <c r="B92" s="29" t="str">
        <f t="shared" si="0"/>
        <v/>
      </c>
      <c r="C92" s="29" t="str">
        <f t="shared" si="5"/>
        <v/>
      </c>
      <c r="D92" s="29" t="str">
        <f t="shared" si="1"/>
        <v/>
      </c>
      <c r="E92" s="30"/>
      <c r="F92" s="31"/>
      <c r="G92" s="31"/>
      <c r="H92" s="30"/>
      <c r="I92" s="31"/>
      <c r="J92" s="31"/>
      <c r="K92" s="32" t="str">
        <f t="shared" si="4"/>
        <v/>
      </c>
      <c r="L92" s="30"/>
      <c r="M92" s="33"/>
      <c r="N92" s="33"/>
      <c r="O92" s="34"/>
    </row>
    <row r="93" spans="1:15" ht="18.600000000000001" customHeight="1">
      <c r="A93" s="28" t="str">
        <f t="shared" si="3"/>
        <v/>
      </c>
      <c r="B93" s="29" t="str">
        <f t="shared" si="0"/>
        <v/>
      </c>
      <c r="C93" s="29" t="str">
        <f t="shared" si="5"/>
        <v/>
      </c>
      <c r="D93" s="29" t="str">
        <f t="shared" si="1"/>
        <v/>
      </c>
      <c r="E93" s="30"/>
      <c r="F93" s="31"/>
      <c r="G93" s="31"/>
      <c r="H93" s="30"/>
      <c r="I93" s="31"/>
      <c r="J93" s="31"/>
      <c r="K93" s="32" t="str">
        <f t="shared" si="4"/>
        <v/>
      </c>
      <c r="L93" s="30"/>
      <c r="M93" s="33"/>
      <c r="N93" s="33"/>
      <c r="O93" s="34"/>
    </row>
    <row r="94" spans="1:15" ht="18.600000000000001" customHeight="1">
      <c r="A94" s="28" t="str">
        <f t="shared" si="3"/>
        <v/>
      </c>
      <c r="B94" s="29" t="str">
        <f t="shared" si="0"/>
        <v/>
      </c>
      <c r="C94" s="29" t="str">
        <f t="shared" si="5"/>
        <v/>
      </c>
      <c r="D94" s="29" t="str">
        <f t="shared" si="1"/>
        <v/>
      </c>
      <c r="E94" s="30"/>
      <c r="F94" s="31"/>
      <c r="G94" s="31"/>
      <c r="H94" s="30"/>
      <c r="I94" s="31"/>
      <c r="J94" s="31"/>
      <c r="K94" s="32" t="str">
        <f t="shared" si="4"/>
        <v/>
      </c>
      <c r="L94" s="30"/>
      <c r="M94" s="33"/>
      <c r="N94" s="33"/>
      <c r="O94" s="34"/>
    </row>
    <row r="95" spans="1:15" ht="18.600000000000001" customHeight="1">
      <c r="A95" s="28" t="str">
        <f t="shared" si="3"/>
        <v/>
      </c>
      <c r="B95" s="29" t="str">
        <f t="shared" si="0"/>
        <v/>
      </c>
      <c r="C95" s="29" t="str">
        <f t="shared" si="5"/>
        <v/>
      </c>
      <c r="D95" s="29" t="str">
        <f t="shared" si="1"/>
        <v/>
      </c>
      <c r="E95" s="30"/>
      <c r="F95" s="31"/>
      <c r="G95" s="31"/>
      <c r="H95" s="30"/>
      <c r="I95" s="31"/>
      <c r="J95" s="31"/>
      <c r="K95" s="32" t="str">
        <f t="shared" si="4"/>
        <v/>
      </c>
      <c r="L95" s="30"/>
      <c r="M95" s="33"/>
      <c r="N95" s="33"/>
      <c r="O95" s="34"/>
    </row>
    <row r="96" spans="1:15" ht="18.600000000000001" customHeight="1">
      <c r="A96" s="28" t="str">
        <f t="shared" si="3"/>
        <v/>
      </c>
      <c r="B96" s="29" t="str">
        <f t="shared" si="0"/>
        <v/>
      </c>
      <c r="C96" s="29" t="str">
        <f t="shared" si="5"/>
        <v/>
      </c>
      <c r="D96" s="29" t="str">
        <f t="shared" si="1"/>
        <v/>
      </c>
      <c r="E96" s="30"/>
      <c r="F96" s="31"/>
      <c r="G96" s="31"/>
      <c r="H96" s="30"/>
      <c r="I96" s="31"/>
      <c r="J96" s="31"/>
      <c r="K96" s="32" t="str">
        <f t="shared" si="4"/>
        <v/>
      </c>
      <c r="L96" s="30"/>
      <c r="M96" s="33"/>
      <c r="N96" s="33"/>
      <c r="O96" s="34"/>
    </row>
    <row r="97" spans="1:15" ht="18.600000000000001" customHeight="1">
      <c r="A97" s="28" t="str">
        <f t="shared" si="3"/>
        <v/>
      </c>
      <c r="B97" s="29" t="str">
        <f t="shared" si="0"/>
        <v/>
      </c>
      <c r="C97" s="29" t="str">
        <f t="shared" si="5"/>
        <v/>
      </c>
      <c r="D97" s="29" t="str">
        <f t="shared" si="1"/>
        <v/>
      </c>
      <c r="E97" s="30"/>
      <c r="F97" s="31"/>
      <c r="G97" s="31"/>
      <c r="H97" s="30"/>
      <c r="I97" s="31"/>
      <c r="J97" s="31"/>
      <c r="K97" s="32" t="str">
        <f t="shared" si="4"/>
        <v/>
      </c>
      <c r="L97" s="30"/>
      <c r="M97" s="33"/>
      <c r="N97" s="33"/>
      <c r="O97" s="34"/>
    </row>
    <row r="98" spans="1:15" ht="18.600000000000001" customHeight="1">
      <c r="A98" s="28" t="str">
        <f t="shared" si="3"/>
        <v/>
      </c>
      <c r="B98" s="29" t="str">
        <f t="shared" si="0"/>
        <v/>
      </c>
      <c r="C98" s="29" t="str">
        <f t="shared" si="5"/>
        <v/>
      </c>
      <c r="D98" s="29" t="str">
        <f t="shared" si="1"/>
        <v/>
      </c>
      <c r="E98" s="30"/>
      <c r="F98" s="31"/>
      <c r="G98" s="31"/>
      <c r="H98" s="30"/>
      <c r="I98" s="31"/>
      <c r="J98" s="31"/>
      <c r="K98" s="32" t="str">
        <f t="shared" si="4"/>
        <v/>
      </c>
      <c r="L98" s="30"/>
      <c r="M98" s="33"/>
      <c r="N98" s="33"/>
      <c r="O98" s="34"/>
    </row>
    <row r="99" spans="1:15" ht="18.600000000000001" customHeight="1">
      <c r="A99" s="28" t="str">
        <f t="shared" si="3"/>
        <v/>
      </c>
      <c r="B99" s="29" t="str">
        <f t="shared" si="0"/>
        <v/>
      </c>
      <c r="C99" s="29" t="str">
        <f t="shared" si="5"/>
        <v/>
      </c>
      <c r="D99" s="29" t="str">
        <f t="shared" si="1"/>
        <v/>
      </c>
      <c r="E99" s="30"/>
      <c r="F99" s="31"/>
      <c r="G99" s="31"/>
      <c r="H99" s="30"/>
      <c r="I99" s="31"/>
      <c r="J99" s="31"/>
      <c r="K99" s="32" t="str">
        <f t="shared" si="4"/>
        <v/>
      </c>
      <c r="L99" s="30"/>
      <c r="M99" s="33"/>
      <c r="N99" s="33"/>
      <c r="O99" s="34"/>
    </row>
    <row r="100" spans="1:15" ht="18.600000000000001" customHeight="1">
      <c r="A100" s="28" t="str">
        <f t="shared" si="3"/>
        <v/>
      </c>
      <c r="B100" s="29" t="str">
        <f t="shared" si="0"/>
        <v/>
      </c>
      <c r="C100" s="29" t="str">
        <f t="shared" si="5"/>
        <v/>
      </c>
      <c r="D100" s="29" t="str">
        <f t="shared" si="1"/>
        <v/>
      </c>
      <c r="E100" s="30"/>
      <c r="F100" s="31"/>
      <c r="G100" s="31"/>
      <c r="H100" s="30"/>
      <c r="I100" s="31"/>
      <c r="J100" s="31"/>
      <c r="K100" s="32" t="str">
        <f t="shared" si="4"/>
        <v/>
      </c>
      <c r="L100" s="30"/>
      <c r="M100" s="33"/>
      <c r="N100" s="33"/>
      <c r="O100" s="34"/>
    </row>
    <row r="101" spans="1:15" ht="18.600000000000001" customHeight="1">
      <c r="A101" s="28" t="str">
        <f t="shared" si="3"/>
        <v/>
      </c>
      <c r="B101" s="29" t="str">
        <f t="shared" si="0"/>
        <v/>
      </c>
      <c r="C101" s="29" t="str">
        <f t="shared" si="5"/>
        <v/>
      </c>
      <c r="D101" s="29" t="str">
        <f t="shared" si="1"/>
        <v/>
      </c>
      <c r="E101" s="30"/>
      <c r="F101" s="31"/>
      <c r="G101" s="31"/>
      <c r="H101" s="30"/>
      <c r="I101" s="31"/>
      <c r="J101" s="31"/>
      <c r="K101" s="32" t="str">
        <f t="shared" si="4"/>
        <v/>
      </c>
      <c r="L101" s="30"/>
      <c r="M101" s="33"/>
      <c r="N101" s="33"/>
      <c r="O101" s="34"/>
    </row>
    <row r="102" spans="1:15" ht="18.600000000000001" customHeight="1">
      <c r="A102" s="28" t="str">
        <f t="shared" si="3"/>
        <v/>
      </c>
      <c r="B102" s="29" t="str">
        <f t="shared" si="0"/>
        <v/>
      </c>
      <c r="C102" s="29" t="str">
        <f t="shared" si="5"/>
        <v/>
      </c>
      <c r="D102" s="29" t="str">
        <f t="shared" si="1"/>
        <v/>
      </c>
      <c r="E102" s="30"/>
      <c r="F102" s="31"/>
      <c r="G102" s="31"/>
      <c r="H102" s="30"/>
      <c r="I102" s="31"/>
      <c r="J102" s="31"/>
      <c r="K102" s="32" t="str">
        <f t="shared" si="4"/>
        <v/>
      </c>
      <c r="L102" s="30"/>
      <c r="M102" s="33"/>
      <c r="N102" s="33"/>
      <c r="O102" s="34"/>
    </row>
    <row r="103" spans="1:15" ht="18.600000000000001" customHeight="1">
      <c r="A103" s="28" t="str">
        <f t="shared" si="3"/>
        <v/>
      </c>
      <c r="B103" s="29" t="str">
        <f t="shared" si="0"/>
        <v/>
      </c>
      <c r="C103" s="29" t="str">
        <f t="shared" si="5"/>
        <v/>
      </c>
      <c r="D103" s="29" t="str">
        <f t="shared" si="1"/>
        <v/>
      </c>
      <c r="E103" s="30"/>
      <c r="F103" s="31"/>
      <c r="G103" s="31"/>
      <c r="H103" s="30"/>
      <c r="I103" s="31"/>
      <c r="J103" s="31"/>
      <c r="K103" s="32" t="str">
        <f t="shared" si="4"/>
        <v/>
      </c>
      <c r="L103" s="30"/>
      <c r="M103" s="33"/>
      <c r="N103" s="33"/>
      <c r="O103" s="34"/>
    </row>
    <row r="104" spans="1:15" ht="18.600000000000001" customHeight="1">
      <c r="A104" s="28" t="str">
        <f t="shared" si="3"/>
        <v/>
      </c>
      <c r="B104" s="29" t="str">
        <f t="shared" si="0"/>
        <v/>
      </c>
      <c r="C104" s="29" t="str">
        <f t="shared" si="5"/>
        <v/>
      </c>
      <c r="D104" s="29" t="str">
        <f t="shared" si="1"/>
        <v/>
      </c>
      <c r="E104" s="30"/>
      <c r="F104" s="31"/>
      <c r="G104" s="31"/>
      <c r="H104" s="30"/>
      <c r="I104" s="31"/>
      <c r="J104" s="31"/>
      <c r="K104" s="32" t="str">
        <f t="shared" si="4"/>
        <v/>
      </c>
      <c r="L104" s="30"/>
      <c r="M104" s="33"/>
      <c r="N104" s="33"/>
      <c r="O104" s="34"/>
    </row>
    <row r="105" spans="1:15" ht="18.600000000000001" customHeight="1">
      <c r="A105" s="28" t="str">
        <f t="shared" si="3"/>
        <v/>
      </c>
      <c r="B105" s="29" t="str">
        <f t="shared" ref="B105:B130" si="6">IF(E105="","",$G$4)</f>
        <v/>
      </c>
      <c r="C105" s="29" t="str">
        <f t="shared" si="5"/>
        <v/>
      </c>
      <c r="D105" s="29" t="str">
        <f t="shared" ref="D105:D130" si="7">IF(E105="","",$L$12)</f>
        <v/>
      </c>
      <c r="E105" s="30"/>
      <c r="F105" s="31"/>
      <c r="G105" s="31"/>
      <c r="H105" s="30"/>
      <c r="I105" s="31"/>
      <c r="J105" s="31"/>
      <c r="K105" s="32" t="str">
        <f t="shared" ref="K105:K130" si="8">IF(E105="","",(IF(AND((E105&gt;710),(H105&gt;710)),$K$40,"")))</f>
        <v/>
      </c>
      <c r="L105" s="30"/>
      <c r="M105" s="33"/>
      <c r="N105" s="33"/>
      <c r="O105" s="34"/>
    </row>
    <row r="106" spans="1:15" ht="18.600000000000001" customHeight="1">
      <c r="A106" s="28" t="str">
        <f t="shared" ref="A106:A130" si="9">IF(D106="","",A105+1)</f>
        <v/>
      </c>
      <c r="B106" s="29" t="str">
        <f t="shared" si="6"/>
        <v/>
      </c>
      <c r="C106" s="29" t="str">
        <f t="shared" si="5"/>
        <v/>
      </c>
      <c r="D106" s="29" t="str">
        <f t="shared" si="7"/>
        <v/>
      </c>
      <c r="E106" s="30"/>
      <c r="F106" s="31"/>
      <c r="G106" s="31"/>
      <c r="H106" s="30"/>
      <c r="I106" s="31"/>
      <c r="J106" s="31"/>
      <c r="K106" s="32" t="str">
        <f t="shared" si="8"/>
        <v/>
      </c>
      <c r="L106" s="30"/>
      <c r="M106" s="33"/>
      <c r="N106" s="33"/>
      <c r="O106" s="34"/>
    </row>
    <row r="107" spans="1:15" ht="18.600000000000001" customHeight="1">
      <c r="A107" s="28" t="str">
        <f t="shared" si="9"/>
        <v/>
      </c>
      <c r="B107" s="29" t="str">
        <f t="shared" si="6"/>
        <v/>
      </c>
      <c r="C107" s="29" t="str">
        <f t="shared" ref="C107:C130" si="10">IF(E107="","",$J$6)</f>
        <v/>
      </c>
      <c r="D107" s="29" t="str">
        <f t="shared" si="7"/>
        <v/>
      </c>
      <c r="E107" s="30"/>
      <c r="F107" s="31"/>
      <c r="G107" s="31"/>
      <c r="H107" s="30"/>
      <c r="I107" s="31"/>
      <c r="J107" s="31"/>
      <c r="K107" s="32" t="str">
        <f t="shared" si="8"/>
        <v/>
      </c>
      <c r="L107" s="30"/>
      <c r="M107" s="33"/>
      <c r="N107" s="33"/>
      <c r="O107" s="34"/>
    </row>
    <row r="108" spans="1:15" ht="18.600000000000001" customHeight="1">
      <c r="A108" s="28" t="str">
        <f t="shared" si="9"/>
        <v/>
      </c>
      <c r="B108" s="29" t="str">
        <f t="shared" si="6"/>
        <v/>
      </c>
      <c r="C108" s="29" t="str">
        <f t="shared" si="10"/>
        <v/>
      </c>
      <c r="D108" s="29" t="str">
        <f t="shared" si="7"/>
        <v/>
      </c>
      <c r="E108" s="30"/>
      <c r="F108" s="31"/>
      <c r="G108" s="31"/>
      <c r="H108" s="30"/>
      <c r="I108" s="31"/>
      <c r="J108" s="31"/>
      <c r="K108" s="32" t="str">
        <f t="shared" si="8"/>
        <v/>
      </c>
      <c r="L108" s="30"/>
      <c r="M108" s="33"/>
      <c r="N108" s="33"/>
      <c r="O108" s="34"/>
    </row>
    <row r="109" spans="1:15" ht="18.600000000000001" customHeight="1">
      <c r="A109" s="28" t="str">
        <f t="shared" si="9"/>
        <v/>
      </c>
      <c r="B109" s="29" t="str">
        <f t="shared" si="6"/>
        <v/>
      </c>
      <c r="C109" s="29" t="str">
        <f t="shared" si="10"/>
        <v/>
      </c>
      <c r="D109" s="29" t="str">
        <f t="shared" si="7"/>
        <v/>
      </c>
      <c r="E109" s="30"/>
      <c r="F109" s="31"/>
      <c r="G109" s="31"/>
      <c r="H109" s="30"/>
      <c r="I109" s="31"/>
      <c r="J109" s="31"/>
      <c r="K109" s="32" t="str">
        <f t="shared" si="8"/>
        <v/>
      </c>
      <c r="L109" s="30"/>
      <c r="M109" s="33"/>
      <c r="N109" s="33"/>
      <c r="O109" s="34"/>
    </row>
    <row r="110" spans="1:15" ht="18.600000000000001" customHeight="1">
      <c r="A110" s="28" t="str">
        <f t="shared" si="9"/>
        <v/>
      </c>
      <c r="B110" s="29" t="str">
        <f t="shared" si="6"/>
        <v/>
      </c>
      <c r="C110" s="29" t="str">
        <f t="shared" si="10"/>
        <v/>
      </c>
      <c r="D110" s="29" t="str">
        <f t="shared" si="7"/>
        <v/>
      </c>
      <c r="E110" s="30"/>
      <c r="F110" s="31"/>
      <c r="G110" s="31"/>
      <c r="H110" s="30"/>
      <c r="I110" s="31"/>
      <c r="J110" s="31"/>
      <c r="K110" s="32" t="str">
        <f t="shared" si="8"/>
        <v/>
      </c>
      <c r="L110" s="30"/>
      <c r="M110" s="33"/>
      <c r="N110" s="33"/>
      <c r="O110" s="34"/>
    </row>
    <row r="111" spans="1:15" ht="18.600000000000001" customHeight="1">
      <c r="A111" s="28" t="str">
        <f t="shared" si="9"/>
        <v/>
      </c>
      <c r="B111" s="29" t="str">
        <f t="shared" si="6"/>
        <v/>
      </c>
      <c r="C111" s="29" t="str">
        <f t="shared" si="10"/>
        <v/>
      </c>
      <c r="D111" s="29" t="str">
        <f t="shared" si="7"/>
        <v/>
      </c>
      <c r="E111" s="30"/>
      <c r="F111" s="31"/>
      <c r="G111" s="31"/>
      <c r="H111" s="30"/>
      <c r="I111" s="31"/>
      <c r="J111" s="31"/>
      <c r="K111" s="32" t="str">
        <f t="shared" si="8"/>
        <v/>
      </c>
      <c r="L111" s="30"/>
      <c r="M111" s="33"/>
      <c r="N111" s="33"/>
      <c r="O111" s="34"/>
    </row>
    <row r="112" spans="1:15" ht="18.600000000000001" customHeight="1">
      <c r="A112" s="28" t="str">
        <f t="shared" si="9"/>
        <v/>
      </c>
      <c r="B112" s="29" t="str">
        <f t="shared" si="6"/>
        <v/>
      </c>
      <c r="C112" s="29" t="str">
        <f t="shared" si="10"/>
        <v/>
      </c>
      <c r="D112" s="29" t="str">
        <f t="shared" si="7"/>
        <v/>
      </c>
      <c r="E112" s="30"/>
      <c r="F112" s="31"/>
      <c r="G112" s="31"/>
      <c r="H112" s="30"/>
      <c r="I112" s="31"/>
      <c r="J112" s="31"/>
      <c r="K112" s="32" t="str">
        <f t="shared" si="8"/>
        <v/>
      </c>
      <c r="L112" s="30"/>
      <c r="M112" s="33"/>
      <c r="N112" s="33"/>
      <c r="O112" s="34"/>
    </row>
    <row r="113" spans="1:15" ht="18.600000000000001" customHeight="1">
      <c r="A113" s="28" t="str">
        <f t="shared" si="9"/>
        <v/>
      </c>
      <c r="B113" s="29" t="str">
        <f t="shared" si="6"/>
        <v/>
      </c>
      <c r="C113" s="29" t="str">
        <f t="shared" si="10"/>
        <v/>
      </c>
      <c r="D113" s="29" t="str">
        <f t="shared" si="7"/>
        <v/>
      </c>
      <c r="E113" s="30"/>
      <c r="F113" s="31"/>
      <c r="G113" s="31"/>
      <c r="H113" s="30"/>
      <c r="I113" s="31"/>
      <c r="J113" s="31"/>
      <c r="K113" s="32" t="str">
        <f t="shared" si="8"/>
        <v/>
      </c>
      <c r="L113" s="30"/>
      <c r="M113" s="33"/>
      <c r="N113" s="33"/>
      <c r="O113" s="34"/>
    </row>
    <row r="114" spans="1:15" ht="18.600000000000001" customHeight="1">
      <c r="A114" s="28" t="str">
        <f t="shared" si="9"/>
        <v/>
      </c>
      <c r="B114" s="29" t="str">
        <f t="shared" si="6"/>
        <v/>
      </c>
      <c r="C114" s="29" t="str">
        <f t="shared" si="10"/>
        <v/>
      </c>
      <c r="D114" s="29" t="str">
        <f t="shared" si="7"/>
        <v/>
      </c>
      <c r="E114" s="30"/>
      <c r="F114" s="31"/>
      <c r="G114" s="31"/>
      <c r="H114" s="30"/>
      <c r="I114" s="31"/>
      <c r="J114" s="31"/>
      <c r="K114" s="32" t="str">
        <f t="shared" si="8"/>
        <v/>
      </c>
      <c r="L114" s="30"/>
      <c r="M114" s="33"/>
      <c r="N114" s="33"/>
      <c r="O114" s="34"/>
    </row>
    <row r="115" spans="1:15" ht="18.600000000000001" customHeight="1">
      <c r="A115" s="28" t="str">
        <f t="shared" si="9"/>
        <v/>
      </c>
      <c r="B115" s="29" t="str">
        <f t="shared" si="6"/>
        <v/>
      </c>
      <c r="C115" s="29" t="str">
        <f t="shared" si="10"/>
        <v/>
      </c>
      <c r="D115" s="29" t="str">
        <f t="shared" si="7"/>
        <v/>
      </c>
      <c r="E115" s="30"/>
      <c r="F115" s="31"/>
      <c r="G115" s="31"/>
      <c r="H115" s="30"/>
      <c r="I115" s="31"/>
      <c r="J115" s="31"/>
      <c r="K115" s="32" t="str">
        <f t="shared" si="8"/>
        <v/>
      </c>
      <c r="L115" s="30"/>
      <c r="M115" s="33"/>
      <c r="N115" s="33"/>
      <c r="O115" s="34"/>
    </row>
    <row r="116" spans="1:15" ht="18.600000000000001" customHeight="1">
      <c r="A116" s="28" t="str">
        <f t="shared" si="9"/>
        <v/>
      </c>
      <c r="B116" s="29" t="str">
        <f t="shared" si="6"/>
        <v/>
      </c>
      <c r="C116" s="29" t="str">
        <f t="shared" si="10"/>
        <v/>
      </c>
      <c r="D116" s="29" t="str">
        <f t="shared" si="7"/>
        <v/>
      </c>
      <c r="E116" s="30"/>
      <c r="F116" s="31"/>
      <c r="G116" s="31"/>
      <c r="H116" s="30"/>
      <c r="I116" s="31"/>
      <c r="J116" s="31"/>
      <c r="K116" s="32" t="str">
        <f t="shared" si="8"/>
        <v/>
      </c>
      <c r="L116" s="30"/>
      <c r="M116" s="33"/>
      <c r="N116" s="33"/>
      <c r="O116" s="34"/>
    </row>
    <row r="117" spans="1:15" ht="18.600000000000001" customHeight="1">
      <c r="A117" s="28" t="str">
        <f t="shared" si="9"/>
        <v/>
      </c>
      <c r="B117" s="29" t="str">
        <f t="shared" si="6"/>
        <v/>
      </c>
      <c r="C117" s="29" t="str">
        <f t="shared" si="10"/>
        <v/>
      </c>
      <c r="D117" s="29" t="str">
        <f t="shared" si="7"/>
        <v/>
      </c>
      <c r="E117" s="30"/>
      <c r="F117" s="31"/>
      <c r="G117" s="31"/>
      <c r="H117" s="30"/>
      <c r="I117" s="31"/>
      <c r="J117" s="31"/>
      <c r="K117" s="32" t="str">
        <f t="shared" si="8"/>
        <v/>
      </c>
      <c r="L117" s="30"/>
      <c r="M117" s="33"/>
      <c r="N117" s="33"/>
      <c r="O117" s="34"/>
    </row>
    <row r="118" spans="1:15" ht="18.600000000000001" customHeight="1">
      <c r="A118" s="28" t="str">
        <f t="shared" si="9"/>
        <v/>
      </c>
      <c r="B118" s="29" t="str">
        <f t="shared" si="6"/>
        <v/>
      </c>
      <c r="C118" s="29" t="str">
        <f t="shared" si="10"/>
        <v/>
      </c>
      <c r="D118" s="29" t="str">
        <f t="shared" si="7"/>
        <v/>
      </c>
      <c r="E118" s="30"/>
      <c r="F118" s="31"/>
      <c r="G118" s="31"/>
      <c r="H118" s="30"/>
      <c r="I118" s="31"/>
      <c r="J118" s="31"/>
      <c r="K118" s="32" t="str">
        <f t="shared" si="8"/>
        <v/>
      </c>
      <c r="L118" s="30"/>
      <c r="M118" s="33"/>
      <c r="N118" s="33"/>
      <c r="O118" s="34"/>
    </row>
    <row r="119" spans="1:15" ht="18.600000000000001" customHeight="1">
      <c r="A119" s="28" t="str">
        <f t="shared" si="9"/>
        <v/>
      </c>
      <c r="B119" s="29" t="str">
        <f t="shared" si="6"/>
        <v/>
      </c>
      <c r="C119" s="29" t="str">
        <f t="shared" si="10"/>
        <v/>
      </c>
      <c r="D119" s="29" t="str">
        <f t="shared" si="7"/>
        <v/>
      </c>
      <c r="E119" s="30"/>
      <c r="F119" s="31"/>
      <c r="G119" s="31"/>
      <c r="H119" s="30"/>
      <c r="I119" s="31"/>
      <c r="J119" s="31"/>
      <c r="K119" s="32" t="str">
        <f t="shared" si="8"/>
        <v/>
      </c>
      <c r="L119" s="30"/>
      <c r="M119" s="33"/>
      <c r="N119" s="33"/>
      <c r="O119" s="34"/>
    </row>
    <row r="120" spans="1:15" ht="18.600000000000001" customHeight="1">
      <c r="A120" s="28" t="str">
        <f t="shared" si="9"/>
        <v/>
      </c>
      <c r="B120" s="29" t="str">
        <f t="shared" si="6"/>
        <v/>
      </c>
      <c r="C120" s="29" t="str">
        <f t="shared" si="10"/>
        <v/>
      </c>
      <c r="D120" s="29" t="str">
        <f t="shared" si="7"/>
        <v/>
      </c>
      <c r="E120" s="30"/>
      <c r="F120" s="31"/>
      <c r="G120" s="31"/>
      <c r="H120" s="30"/>
      <c r="I120" s="31"/>
      <c r="J120" s="31"/>
      <c r="K120" s="32" t="str">
        <f t="shared" si="8"/>
        <v/>
      </c>
      <c r="L120" s="30"/>
      <c r="M120" s="33"/>
      <c r="N120" s="33"/>
      <c r="O120" s="34"/>
    </row>
    <row r="121" spans="1:15" ht="18.600000000000001" customHeight="1">
      <c r="A121" s="28" t="str">
        <f t="shared" si="9"/>
        <v/>
      </c>
      <c r="B121" s="29" t="str">
        <f t="shared" si="6"/>
        <v/>
      </c>
      <c r="C121" s="29" t="str">
        <f t="shared" si="10"/>
        <v/>
      </c>
      <c r="D121" s="29" t="str">
        <f t="shared" si="7"/>
        <v/>
      </c>
      <c r="E121" s="30"/>
      <c r="F121" s="31"/>
      <c r="G121" s="31"/>
      <c r="H121" s="30"/>
      <c r="I121" s="31"/>
      <c r="J121" s="31"/>
      <c r="K121" s="32" t="str">
        <f t="shared" si="8"/>
        <v/>
      </c>
      <c r="L121" s="30"/>
      <c r="M121" s="33"/>
      <c r="N121" s="33"/>
      <c r="O121" s="34"/>
    </row>
    <row r="122" spans="1:15" ht="18.600000000000001" customHeight="1">
      <c r="A122" s="28" t="str">
        <f t="shared" si="9"/>
        <v/>
      </c>
      <c r="B122" s="29" t="str">
        <f t="shared" si="6"/>
        <v/>
      </c>
      <c r="C122" s="29" t="str">
        <f t="shared" si="10"/>
        <v/>
      </c>
      <c r="D122" s="29" t="str">
        <f t="shared" si="7"/>
        <v/>
      </c>
      <c r="E122" s="30"/>
      <c r="F122" s="31"/>
      <c r="G122" s="31"/>
      <c r="H122" s="30"/>
      <c r="I122" s="31"/>
      <c r="J122" s="31"/>
      <c r="K122" s="32" t="str">
        <f t="shared" si="8"/>
        <v/>
      </c>
      <c r="L122" s="30"/>
      <c r="M122" s="33"/>
      <c r="N122" s="33"/>
      <c r="O122" s="34"/>
    </row>
    <row r="123" spans="1:15" ht="18.600000000000001" customHeight="1">
      <c r="A123" s="28" t="str">
        <f t="shared" si="9"/>
        <v/>
      </c>
      <c r="B123" s="29" t="str">
        <f t="shared" si="6"/>
        <v/>
      </c>
      <c r="C123" s="29" t="str">
        <f t="shared" si="10"/>
        <v/>
      </c>
      <c r="D123" s="29" t="str">
        <f t="shared" si="7"/>
        <v/>
      </c>
      <c r="E123" s="30"/>
      <c r="F123" s="31"/>
      <c r="G123" s="31"/>
      <c r="H123" s="30"/>
      <c r="I123" s="31"/>
      <c r="J123" s="31"/>
      <c r="K123" s="32" t="str">
        <f t="shared" si="8"/>
        <v/>
      </c>
      <c r="L123" s="30"/>
      <c r="M123" s="33"/>
      <c r="N123" s="33"/>
      <c r="O123" s="34"/>
    </row>
    <row r="124" spans="1:15" ht="18.600000000000001" customHeight="1">
      <c r="A124" s="28" t="str">
        <f t="shared" si="9"/>
        <v/>
      </c>
      <c r="B124" s="29" t="str">
        <f t="shared" si="6"/>
        <v/>
      </c>
      <c r="C124" s="29" t="str">
        <f t="shared" si="10"/>
        <v/>
      </c>
      <c r="D124" s="29" t="str">
        <f t="shared" si="7"/>
        <v/>
      </c>
      <c r="E124" s="30"/>
      <c r="F124" s="31"/>
      <c r="G124" s="31"/>
      <c r="H124" s="30"/>
      <c r="I124" s="31"/>
      <c r="J124" s="31"/>
      <c r="K124" s="32" t="str">
        <f t="shared" si="8"/>
        <v/>
      </c>
      <c r="L124" s="30"/>
      <c r="M124" s="33"/>
      <c r="N124" s="33"/>
      <c r="O124" s="34"/>
    </row>
    <row r="125" spans="1:15" ht="18.600000000000001" customHeight="1">
      <c r="A125" s="28" t="str">
        <f t="shared" si="9"/>
        <v/>
      </c>
      <c r="B125" s="29" t="str">
        <f t="shared" si="6"/>
        <v/>
      </c>
      <c r="C125" s="29" t="str">
        <f t="shared" si="10"/>
        <v/>
      </c>
      <c r="D125" s="29" t="str">
        <f t="shared" si="7"/>
        <v/>
      </c>
      <c r="E125" s="30"/>
      <c r="F125" s="31"/>
      <c r="G125" s="31"/>
      <c r="H125" s="30"/>
      <c r="I125" s="31"/>
      <c r="J125" s="31"/>
      <c r="K125" s="32" t="str">
        <f t="shared" si="8"/>
        <v/>
      </c>
      <c r="L125" s="30"/>
      <c r="M125" s="33"/>
      <c r="N125" s="33"/>
      <c r="O125" s="34"/>
    </row>
    <row r="126" spans="1:15" ht="18.600000000000001" customHeight="1">
      <c r="A126" s="28" t="str">
        <f t="shared" si="9"/>
        <v/>
      </c>
      <c r="B126" s="29" t="str">
        <f t="shared" si="6"/>
        <v/>
      </c>
      <c r="C126" s="29" t="str">
        <f t="shared" si="10"/>
        <v/>
      </c>
      <c r="D126" s="29" t="str">
        <f t="shared" si="7"/>
        <v/>
      </c>
      <c r="E126" s="30"/>
      <c r="F126" s="31"/>
      <c r="G126" s="31"/>
      <c r="H126" s="30"/>
      <c r="I126" s="31"/>
      <c r="J126" s="31"/>
      <c r="K126" s="32" t="str">
        <f t="shared" si="8"/>
        <v/>
      </c>
      <c r="L126" s="30"/>
      <c r="M126" s="33"/>
      <c r="N126" s="33"/>
      <c r="O126" s="34"/>
    </row>
    <row r="127" spans="1:15" ht="18.600000000000001" customHeight="1">
      <c r="A127" s="28" t="str">
        <f t="shared" si="9"/>
        <v/>
      </c>
      <c r="B127" s="29" t="str">
        <f t="shared" si="6"/>
        <v/>
      </c>
      <c r="C127" s="29" t="str">
        <f t="shared" si="10"/>
        <v/>
      </c>
      <c r="D127" s="29" t="str">
        <f t="shared" si="7"/>
        <v/>
      </c>
      <c r="E127" s="30"/>
      <c r="F127" s="31"/>
      <c r="G127" s="31"/>
      <c r="H127" s="30"/>
      <c r="I127" s="31"/>
      <c r="J127" s="31"/>
      <c r="K127" s="32" t="str">
        <f t="shared" si="8"/>
        <v/>
      </c>
      <c r="L127" s="30"/>
      <c r="M127" s="33"/>
      <c r="N127" s="33"/>
      <c r="O127" s="34"/>
    </row>
    <row r="128" spans="1:15" ht="18.600000000000001" customHeight="1">
      <c r="A128" s="28" t="str">
        <f t="shared" si="9"/>
        <v/>
      </c>
      <c r="B128" s="29" t="str">
        <f t="shared" si="6"/>
        <v/>
      </c>
      <c r="C128" s="29" t="str">
        <f t="shared" si="10"/>
        <v/>
      </c>
      <c r="D128" s="29" t="str">
        <f t="shared" si="7"/>
        <v/>
      </c>
      <c r="E128" s="30"/>
      <c r="F128" s="31"/>
      <c r="G128" s="31"/>
      <c r="H128" s="30"/>
      <c r="I128" s="31"/>
      <c r="J128" s="31"/>
      <c r="K128" s="32" t="str">
        <f t="shared" si="8"/>
        <v/>
      </c>
      <c r="L128" s="30"/>
      <c r="M128" s="33"/>
      <c r="N128" s="33"/>
      <c r="O128" s="34"/>
    </row>
    <row r="129" spans="1:15" ht="18.600000000000001" customHeight="1">
      <c r="A129" s="28" t="str">
        <f t="shared" si="9"/>
        <v/>
      </c>
      <c r="B129" s="29" t="str">
        <f t="shared" si="6"/>
        <v/>
      </c>
      <c r="C129" s="29" t="str">
        <f t="shared" si="10"/>
        <v/>
      </c>
      <c r="D129" s="29" t="str">
        <f t="shared" si="7"/>
        <v/>
      </c>
      <c r="E129" s="30"/>
      <c r="F129" s="31"/>
      <c r="G129" s="31"/>
      <c r="H129" s="30"/>
      <c r="I129" s="31"/>
      <c r="J129" s="31"/>
      <c r="K129" s="32" t="str">
        <f t="shared" si="8"/>
        <v/>
      </c>
      <c r="L129" s="30"/>
      <c r="M129" s="33"/>
      <c r="N129" s="33"/>
      <c r="O129" s="34"/>
    </row>
    <row r="130" spans="1:15" ht="18.600000000000001" customHeight="1" thickBot="1">
      <c r="A130" s="28" t="str">
        <f t="shared" si="9"/>
        <v/>
      </c>
      <c r="B130" s="29" t="str">
        <f t="shared" si="6"/>
        <v/>
      </c>
      <c r="C130" s="29" t="str">
        <f t="shared" si="10"/>
        <v/>
      </c>
      <c r="D130" s="29" t="str">
        <f t="shared" si="7"/>
        <v/>
      </c>
      <c r="E130" s="30"/>
      <c r="F130" s="31"/>
      <c r="G130" s="31"/>
      <c r="H130" s="30"/>
      <c r="I130" s="31"/>
      <c r="J130" s="31"/>
      <c r="K130" s="32" t="str">
        <f t="shared" si="8"/>
        <v/>
      </c>
      <c r="L130" s="30"/>
      <c r="M130" s="33"/>
      <c r="N130" s="33"/>
      <c r="O130" s="34"/>
    </row>
    <row r="131" spans="1:15" ht="16.8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</row>
  </sheetData>
  <sheetProtection password="ECE5" sheet="1" objects="1" scenarios="1"/>
  <mergeCells count="46">
    <mergeCell ref="A25:O25"/>
    <mergeCell ref="G4:K4"/>
    <mergeCell ref="M4:N4"/>
    <mergeCell ref="G5:K5"/>
    <mergeCell ref="M5:N5"/>
    <mergeCell ref="J16:K16"/>
    <mergeCell ref="L10:M10"/>
    <mergeCell ref="L11:M11"/>
    <mergeCell ref="J14:K14"/>
    <mergeCell ref="E9:O9"/>
    <mergeCell ref="J17:K17"/>
    <mergeCell ref="J18:K18"/>
    <mergeCell ref="J19:K19"/>
    <mergeCell ref="J20:K20"/>
    <mergeCell ref="J21:K21"/>
    <mergeCell ref="A26:A37"/>
    <mergeCell ref="I26:L26"/>
    <mergeCell ref="K13:M13"/>
    <mergeCell ref="J15:K15"/>
    <mergeCell ref="A3:A24"/>
    <mergeCell ref="E3:F3"/>
    <mergeCell ref="F6:G6"/>
    <mergeCell ref="F7:N7"/>
    <mergeCell ref="H8:M8"/>
    <mergeCell ref="J22:K22"/>
    <mergeCell ref="J23:K23"/>
    <mergeCell ref="L23:M23"/>
    <mergeCell ref="J24:K24"/>
    <mergeCell ref="L24:M24"/>
    <mergeCell ref="N3:O3"/>
    <mergeCell ref="O26:O37"/>
    <mergeCell ref="I27:L27"/>
    <mergeCell ref="J32:L32"/>
    <mergeCell ref="J33:L33"/>
    <mergeCell ref="J34:L34"/>
    <mergeCell ref="J35:L35"/>
    <mergeCell ref="J29:L29"/>
    <mergeCell ref="J30:L30"/>
    <mergeCell ref="J31:L31"/>
    <mergeCell ref="E39:I39"/>
    <mergeCell ref="J39:N39"/>
    <mergeCell ref="J36:L36"/>
    <mergeCell ref="J37:L37"/>
    <mergeCell ref="E38:F38"/>
    <mergeCell ref="H38:I38"/>
    <mergeCell ref="L38:M38"/>
  </mergeCells>
  <dataValidations xWindow="354" yWindow="380" count="34">
    <dataValidation allowBlank="1" showErrorMessage="1" promptTitle="SVARBI  INFORMACIJA" prompt="DUOMENIS PILDYKITE TIK Į NAUJAUSIĄ PJOVIMO UŽSAKYMO FORMĄ, JĄ ATSISIUNTUS IŠ INTERNETINIO PUSLAPIO WWW.DIFORMA.LT" sqref="E4" xr:uid="{00000000-0002-0000-0300-000000000000}"/>
    <dataValidation type="list" operator="equal" allowBlank="1" showErrorMessage="1" errorTitle="Klaidingas įvedimas" error="Neteisingai įvesta reikšmė" sqref="F41:G130 I41:J130" xr:uid="{00000000-0002-0000-0300-000001000000}">
      <formula1>kantai</formula1>
    </dataValidation>
    <dataValidation operator="equal" showDropDown="1" showInputMessage="1" errorTitle="Klaida" promptTitle="Duomenų nevesti" prompt="Nekoreguoti" sqref="N13" xr:uid="{00000000-0002-0000-0300-000002000000}"/>
    <dataValidation operator="equal" allowBlank="1" showInputMessage="1" promptTitle="Nepildyti" prompt="Data" sqref="N3:O3" xr:uid="{00000000-0002-0000-0300-000003000000}">
      <formula1>0</formula1>
      <formula2>0</formula2>
    </dataValidation>
    <dataValidation type="list" operator="equal" allowBlank="1" showInputMessage="1" promptTitle="Iveskite plokštės kodą" prompt="Kodą pasirinkti galite iš sąrašo. (&quot;LMDP ir HDF asortimentas&quot;)._x000a_Kodą rasite stulpelyje &quot;Naujas Kodas&quot;" sqref="I6" xr:uid="{00000000-0002-0000-0300-000004000000}">
      <formula1>"KLIENT,"</formula1>
    </dataValidation>
    <dataValidation type="list" operator="equal" showDropDown="1" showInputMessage="1" showErrorMessage="1" errorTitle="Klaida" promptTitle="Duomenų nevesti" prompt="Nekoreguoti" sqref="J6" xr:uid="{00000000-0002-0000-0300-000005000000}">
      <formula1>"klaida"</formula1>
      <formula2>0</formula2>
    </dataValidation>
    <dataValidation type="list" operator="equal" allowBlank="1" showInputMessage="1" showErrorMessage="1" errorTitle="KLAIDA" error="Neteisingai įvesti duomenys" promptTitle="Įveskite plokštės storį" prompt="Pasirinkite iš sąrašo." sqref="N6" xr:uid="{00000000-0002-0000-0300-000006000000}">
      <formula1>"3,10,12,16,18,25,"</formula1>
    </dataValidation>
    <dataValidation type="list" operator="equal" showDropDown="1" showInputMessage="1" showErrorMessage="1" errorTitle="Klaida" promptTitle="Duomenų nevesti" prompt="Plokštės pavadinimas pateikiamas automatiškai." sqref="I8:K8" xr:uid="{00000000-0002-0000-0300-000007000000}">
      <formula1>"klaida"</formula1>
      <formula2>0</formula2>
    </dataValidation>
    <dataValidation type="list" operator="equal" showDropDown="1" showInputMessage="1" showErrorMessage="1" errorTitle="Klaida" promptTitle="Nepildyti" prompt="Nekoreguoti" sqref="K23:K24" xr:uid="{00000000-0002-0000-0300-000008000000}">
      <formula1>0</formula1>
      <formula2>0</formula2>
    </dataValidation>
    <dataValidation operator="equal" allowBlank="1" prompt="Nepildyti" sqref="J38:K38 M38" xr:uid="{00000000-0002-0000-0300-000009000000}">
      <formula1>0</formula1>
      <formula2>0</formula2>
    </dataValidation>
    <dataValidation operator="equal" allowBlank="1" showErrorMessage="1" errorTitle="Klaidingas įvedimas" error="Neteisingai įvesta reikšmė" sqref="A40:O40 L41:L130 B41:E130 H41:H130" xr:uid="{00000000-0002-0000-0300-00000A000000}">
      <formula1>0</formula1>
      <formula2>0</formula2>
    </dataValidation>
    <dataValidation operator="equal" allowBlank="1" showInputMessage="1" showErrorMessage="1" errorTitle="Klaidingas įvedimas" error="Neteisingai įvesta reikšmė" promptTitle="Duomenų nevesti" prompt="Eilučių numeracija vykdoma automatiškai" sqref="A41" xr:uid="{00000000-0002-0000-0300-00000B000000}">
      <formula1>0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N41:N130" xr:uid="{00000000-0002-0000-0300-00000C000000}">
      <formula1>"Kliento kantas,Kliento PVC,"</formula1>
      <formula2>0</formula2>
    </dataValidation>
    <dataValidation type="list" operator="equal" showDropDown="1" showInputMessage="1" showErrorMessage="1" errorTitle="Klaida" error="Neteisingai įvesta reikšmė" promptTitle="Duomenų nevesti" prompt="Eilutės numeracija vykdoma automatiškai" sqref="A42:A130" xr:uid="{00000000-0002-0000-0300-00000D000000}">
      <formula1>0</formula1>
      <formula2>0</formula2>
    </dataValidation>
    <dataValidation type="list" operator="equal" showInputMessage="1" errorTitle="Klaida" error="Neteisingai įvesta reikšmė" promptTitle="Suvesti pagal poreikį" prompt="Kai pridedamas detalės brėžinys - pažymėkite  ,,+&quot;" sqref="O41:O130" xr:uid="{00000000-0002-0000-0300-00000E000000}">
      <formula1>"+,"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M41:M130" xr:uid="{00000000-0002-0000-0300-00000F000000}">
      <formula1>"Storinta detale,Skyles lankstams,Apvalinimas,Briaunos nuvertimas,Kampu pjovimas,,,"</formula1>
      <formula2>0</formula2>
    </dataValidation>
    <dataValidation type="list" operator="equal" showDropDown="1" showInputMessage="1" showErrorMessage="1" errorTitle="Klaida" promptTitle="Duomenų nevesti" prompt="Nekoreguoti" sqref="L12:M12 L8:N8 N10" xr:uid="{00000000-0002-0000-0300-000010000000}">
      <formula1>"Klaida"</formula1>
      <formula2>0</formula2>
    </dataValidation>
    <dataValidation operator="equal" showDropDown="1" showInputMessage="1" errorTitle="Klaida" promptTitle="Duomenų nevesti" prompt="Lapo išmatavimai pateikiami automatiškai." sqref="I12:J12" xr:uid="{00000000-0002-0000-0300-000011000000}">
      <formula1>0</formula1>
      <formula2>0</formula2>
    </dataValidation>
    <dataValidation operator="equal" showDropDown="1" showInputMessage="1" showErrorMessage="1" errorTitle="Klaida" promptTitle="Duomenų nevesti" prompt="Plokštės pavadinimas pateikiamas automatiškai." sqref="H8 H10:J10" xr:uid="{00000000-0002-0000-0300-000012000000}">
      <formula1>0</formula1>
      <formula2>0</formula2>
    </dataValidation>
    <dataValidation operator="equal" showDropDown="1" showInputMessage="1" showErrorMessage="1" errorTitle="Klaida" promptTitle="Nepildyti" prompt="Nekoreguoti" sqref="K15" xr:uid="{00000000-0002-0000-0300-000013000000}">
      <formula1>0</formula1>
      <formula2>0</formula2>
    </dataValidation>
    <dataValidation operator="equal" showDropDown="1" showInputMessage="1" showErrorMessage="1" errorTitle="Klaida" promptTitle="Įrašyti, kai kanto spalva ne pagal plokštę" prompt="Nurodyti LMD plokštės kodą be raidės" sqref="M23" xr:uid="{00000000-0002-0000-0300-000014000000}">
      <formula1>0</formula1>
      <formula2>0</formula2>
    </dataValidation>
    <dataValidation operator="equal" showDropDown="1" showInputMessage="1" showErrorMessage="1" errorTitle="Klaida" promptTitle="Duomenų nevesti" prompt="Nekoreguoti" sqref="N12 J15:J22 K16:K22 M15:M22" xr:uid="{00000000-0002-0000-0300-000015000000}">
      <formula1>0</formula1>
      <formula2>0</formula2>
    </dataValidation>
    <dataValidation operator="equal" showDropDown="1" showErrorMessage="1" errorTitle="Klaida" promptTitle="Duomenų nevesti" prompt="Nekoreguoti" sqref="N23" xr:uid="{00000000-0002-0000-0300-000016000000}">
      <formula1>0</formula1>
      <formula2>0</formula2>
    </dataValidation>
    <dataValidation operator="equal" showDropDown="1" showErrorMessage="1" errorTitle="Klaida" promptTitle="Įrašyti, kai kanto spalva ne pagal plokštę" prompt="Nurodyti LMD plokštės kodą be raidės" sqref="L23:L24 M24" xr:uid="{00000000-0002-0000-0300-000017000000}">
      <formula1>0</formula1>
      <formula2>0</formula2>
    </dataValidation>
    <dataValidation operator="equal" showDropDown="1" showInputMessage="1" showErrorMessage="1" errorTitle="Klaida" promptTitle="Duomenis įvesti tik tada, kai kanto spalva bus ne pagal plokštę" prompt="Nurodyti LMDP kodą be pradinės raidės" sqref="J23" xr:uid="{00000000-0002-0000-0300-000018000000}">
      <formula1>0</formula1>
      <formula2>0</formula2>
    </dataValidation>
    <dataValidation operator="equal" showDropDown="1" showInputMessage="1" showErrorMessage="1" errorTitle="Klaida" promptTitle="Dauomenų nevesti" prompt="Nekoreguoti" sqref="J24" xr:uid="{00000000-0002-0000-0300-000019000000}">
      <formula1>0</formula1>
      <formula2>0</formula2>
    </dataValidation>
    <dataValidation operator="equal" showDropDown="1" showErrorMessage="1" errorTitle="Klaida" prompt="_x000a_" sqref="K6 K12" xr:uid="{00000000-0002-0000-0300-00001A000000}">
      <formula1>0</formula1>
      <formula2>0</formula2>
    </dataValidation>
    <dataValidation operator="equal" showDropDown="1" showInputMessage="1" showErrorMessage="1" errorTitle="Klaida" promptTitle="Duomenų nevesti" prompt="Lapo išmatavimai pateikiami automatiškai." sqref="H12" xr:uid="{00000000-0002-0000-0300-00001B000000}">
      <formula1>0</formula1>
      <formula2>0</formula2>
    </dataValidation>
    <dataValidation type="list" operator="equal" allowBlank="1" showInputMessage="1" showErrorMessage="1" errorTitle="Klaida" promptTitle="Įveskite kodo raidę (jeigu kodas su raide), arba pasirinkite iš sąrašo" prompt="LMDP IR HDF pilną kodą pasitikrinkite Asortimento lakšte." sqref="H6" xr:uid="{00000000-0002-0000-0300-00001C000000}">
      <formula1>"R,PB,PU,PD,PF,PK,HB,HU,HD,"</formula1>
    </dataValidation>
    <dataValidation operator="equal" allowBlank="1" showInputMessage="1" promptTitle="Duomenų nevesti" prompt="Užsakovo vardas, pavardė arba įmonės pavadinimas kopijuojamas_x000a_" sqref="G4:K4" xr:uid="{00000000-0002-0000-0300-00001D000000}"/>
    <dataValidation allowBlank="1" showInputMessage="1" showErrorMessage="1" promptTitle="Duomenų nevesti" prompt="Tel. Nr. kopijuojamas" sqref="M4:N4" xr:uid="{00000000-0002-0000-0300-00001E000000}"/>
    <dataValidation operator="equal" showDropDown="1" showErrorMessage="1" errorTitle="Klaida" promptTitle="Duomenų nevesti" prompt="Nekoreguoti" sqref="N11" xr:uid="{00000000-0002-0000-0300-00001F000000}"/>
    <dataValidation operator="equal" showDropDown="1" showInputMessage="1" showErrorMessage="1" errorTitle="Klaida" promptTitle="Duomenų nevesti" prompt="Informacija pateikiama automatiškai." sqref="H11:M11" xr:uid="{00000000-0002-0000-0300-000020000000}"/>
    <dataValidation allowBlank="1" showInputMessage="1" showErrorMessage="1" error="Klaida" promptTitle="Duomenų nevesti" prompt="Nekoreguoti" sqref="M26:M37 G26:G37" xr:uid="{00000000-0002-0000-0300-000021000000}"/>
  </dataValidations>
  <hyperlinks>
    <hyperlink ref="M2" r:id="rId1" xr:uid="{00000000-0004-0000-0300-000000000000}"/>
    <hyperlink ref="I2" r:id="rId2" xr:uid="{00000000-0004-0000-0300-000001000000}"/>
  </hyperlinks>
  <pageMargins left="0.59055118110236215" right="0.19685039370078741" top="0.39370078740157483" bottom="0.39370078740157483" header="0" footer="0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apas4"/>
  <dimension ref="A1:O131"/>
  <sheetViews>
    <sheetView zoomScale="110" zoomScaleNormal="110" workbookViewId="0">
      <selection activeCell="S13" sqref="S13"/>
    </sheetView>
  </sheetViews>
  <sheetFormatPr defaultRowHeight="14.4"/>
  <cols>
    <col min="1" max="1" width="3.5546875" customWidth="1"/>
    <col min="2" max="4" width="0" hidden="1" customWidth="1"/>
    <col min="5" max="5" width="6.21875" customWidth="1"/>
    <col min="6" max="7" width="11.21875" customWidth="1"/>
    <col min="8" max="8" width="6.21875" customWidth="1"/>
    <col min="9" max="10" width="11.21875" customWidth="1"/>
    <col min="11" max="11" width="2.44140625" customWidth="1"/>
    <col min="12" max="12" width="5.21875" customWidth="1"/>
    <col min="13" max="14" width="10.21875" customWidth="1"/>
    <col min="15" max="15" width="4.44140625" customWidth="1"/>
  </cols>
  <sheetData>
    <row r="1" spans="1:15" ht="12.6" customHeight="1">
      <c r="A1" s="1" t="s">
        <v>0</v>
      </c>
      <c r="B1" s="2"/>
      <c r="C1" s="3"/>
      <c r="D1" s="3"/>
      <c r="F1" s="4"/>
      <c r="I1" t="s">
        <v>1</v>
      </c>
    </row>
    <row r="2" spans="1:15" ht="12.6" customHeight="1">
      <c r="A2" s="353">
        <f>MONTH($G$2)</f>
        <v>3</v>
      </c>
      <c r="B2" s="2"/>
      <c r="C2" s="3"/>
      <c r="D2" s="3"/>
      <c r="F2" s="354">
        <f>Užs2!F2</f>
        <v>46082</v>
      </c>
      <c r="G2" s="354">
        <f>Užs2!G2</f>
        <v>46112</v>
      </c>
      <c r="H2" s="350"/>
      <c r="I2" s="199" t="s">
        <v>448</v>
      </c>
      <c r="L2" s="5" t="s">
        <v>2</v>
      </c>
      <c r="M2" s="6" t="s">
        <v>3</v>
      </c>
      <c r="O2">
        <f ca="1">MONTH($N$3)</f>
        <v>2</v>
      </c>
    </row>
    <row r="3" spans="1:15" ht="35.1" customHeight="1">
      <c r="A3" s="469" t="s">
        <v>4</v>
      </c>
      <c r="B3" s="7"/>
      <c r="C3" s="8"/>
      <c r="D3" s="8"/>
      <c r="E3" s="472"/>
      <c r="F3" s="472"/>
      <c r="G3" s="9" t="s">
        <v>5</v>
      </c>
      <c r="H3" s="10"/>
      <c r="I3" s="10"/>
      <c r="J3" s="10"/>
      <c r="K3" s="10"/>
      <c r="L3" s="10"/>
      <c r="N3" s="479">
        <f ca="1">TODAY()</f>
        <v>46080</v>
      </c>
      <c r="O3" s="479"/>
    </row>
    <row r="4" spans="1:15" ht="20.100000000000001" customHeight="1">
      <c r="A4" s="470"/>
      <c r="B4" s="8"/>
      <c r="C4" s="7"/>
      <c r="D4" s="7"/>
      <c r="E4" s="210" t="s">
        <v>6</v>
      </c>
      <c r="F4" s="11" t="s">
        <v>7</v>
      </c>
      <c r="G4" s="501" t="str">
        <f>IF(Užs1!G4="","",Užs1!G4)</f>
        <v/>
      </c>
      <c r="H4" s="501"/>
      <c r="I4" s="501"/>
      <c r="J4" s="501"/>
      <c r="K4" s="501"/>
      <c r="L4" s="12" t="s">
        <v>8</v>
      </c>
      <c r="M4" s="501" t="str">
        <f>IF(Užs1!M4="","",Užs1!M4)</f>
        <v/>
      </c>
      <c r="N4" s="501"/>
      <c r="O4" s="10"/>
    </row>
    <row r="5" spans="1:15" ht="11.85" customHeight="1" thickBot="1">
      <c r="A5" s="470"/>
      <c r="B5" s="7"/>
      <c r="C5" s="7"/>
      <c r="D5" s="7"/>
      <c r="E5" s="10"/>
      <c r="F5" s="10"/>
      <c r="G5" s="482" t="s">
        <v>9</v>
      </c>
      <c r="H5" s="482"/>
      <c r="I5" s="482"/>
      <c r="J5" s="482"/>
      <c r="K5" s="482"/>
      <c r="L5" s="10"/>
      <c r="M5" s="454" t="s">
        <v>913</v>
      </c>
      <c r="N5" s="454"/>
      <c r="O5" s="10"/>
    </row>
    <row r="6" spans="1:15" ht="20.100000000000001" customHeight="1" thickBot="1">
      <c r="A6" s="470"/>
      <c r="B6" s="7"/>
      <c r="C6" s="7"/>
      <c r="D6" s="7"/>
      <c r="E6" s="13" t="s">
        <v>6</v>
      </c>
      <c r="F6" s="473" t="s">
        <v>1646</v>
      </c>
      <c r="G6" s="474"/>
      <c r="H6" s="217"/>
      <c r="I6" s="217"/>
      <c r="J6" s="189" t="str">
        <f>CONCATENATE(H6,I6,-N6)</f>
        <v>0</v>
      </c>
      <c r="K6" s="14" t="str">
        <f>CONCATENATE(H6,I6)</f>
        <v/>
      </c>
      <c r="L6" s="13" t="s">
        <v>6</v>
      </c>
      <c r="M6" s="10" t="s">
        <v>11</v>
      </c>
      <c r="N6" s="218"/>
      <c r="O6" s="222">
        <f>IF(I6="",0,LOOKUP(N12,'LMDP ir  HDF  Asortimentas'!S3:S197,'LMDP ir  HDF  Asortimentas'!K3:K197))</f>
        <v>0</v>
      </c>
    </row>
    <row r="7" spans="1:15" ht="11.85" customHeight="1">
      <c r="A7" s="470"/>
      <c r="B7" s="7"/>
      <c r="C7" s="7"/>
      <c r="D7" s="7"/>
      <c r="E7" s="13"/>
      <c r="F7" s="475" t="s">
        <v>12</v>
      </c>
      <c r="G7" s="475"/>
      <c r="H7" s="475"/>
      <c r="I7" s="475"/>
      <c r="J7" s="475"/>
      <c r="K7" s="475"/>
      <c r="L7" s="475"/>
      <c r="M7" s="475"/>
      <c r="N7" s="475"/>
      <c r="O7" s="10"/>
    </row>
    <row r="8" spans="1:15" ht="20.100000000000001" customHeight="1">
      <c r="A8" s="470"/>
      <c r="B8" s="7"/>
      <c r="C8" s="7"/>
      <c r="D8" s="7"/>
      <c r="E8" s="10"/>
      <c r="F8" s="15" t="s">
        <v>13</v>
      </c>
      <c r="G8" s="10"/>
      <c r="H8" s="497" t="b">
        <f ca="1">IF(E9="",(IF(J6=M12,LOOKUP(N12,'LMDP ir  HDF  Asortimentas'!S3:S197,'LMDP ir  HDF  Asortimentas'!J3:J197),LOOKUP(N12,'LMDP ir  HDF  Asortimentas'!S3:S197,'LMDP ir  HDF  Asortimentas'!U3:U197))))</f>
        <v>0</v>
      </c>
      <c r="I8" s="497"/>
      <c r="J8" s="497"/>
      <c r="K8" s="497"/>
      <c r="L8" s="497"/>
      <c r="M8" s="497"/>
      <c r="N8" s="16" t="s">
        <v>14</v>
      </c>
      <c r="O8" s="219">
        <f>IF(I6&gt;0,1,0)</f>
        <v>0</v>
      </c>
    </row>
    <row r="9" spans="1:15" ht="22.8" customHeight="1">
      <c r="A9" s="470"/>
      <c r="B9" s="7"/>
      <c r="C9" s="7"/>
      <c r="D9" s="7"/>
      <c r="E9" s="451" t="str">
        <f ca="1">IF(A2=O2,"","NEGALIOJANTI   UŽSAKYMO   FORMA")</f>
        <v>NEGALIOJANTI   UŽSAKYMO   FORMA</v>
      </c>
      <c r="F9" s="452"/>
      <c r="G9" s="452"/>
      <c r="H9" s="452"/>
      <c r="I9" s="452"/>
      <c r="J9" s="452"/>
      <c r="K9" s="452"/>
      <c r="L9" s="452"/>
      <c r="M9" s="452"/>
      <c r="N9" s="452"/>
      <c r="O9" s="453"/>
    </row>
    <row r="10" spans="1:15" ht="8.1" customHeight="1" thickBot="1">
      <c r="A10" s="470"/>
      <c r="B10" s="7"/>
      <c r="C10" s="7"/>
      <c r="D10" s="7"/>
      <c r="E10" s="10"/>
      <c r="F10" s="15"/>
      <c r="G10" s="10"/>
      <c r="H10" s="428" t="s">
        <v>11</v>
      </c>
      <c r="I10" s="429" t="s">
        <v>691</v>
      </c>
      <c r="J10" s="430" t="s">
        <v>692</v>
      </c>
      <c r="K10" s="431"/>
      <c r="L10" s="502" t="s">
        <v>1645</v>
      </c>
      <c r="M10" s="503"/>
      <c r="N10" s="16"/>
      <c r="O10" s="219"/>
    </row>
    <row r="11" spans="1:15" ht="16.05" customHeight="1" thickBot="1">
      <c r="A11" s="470"/>
      <c r="B11" s="7"/>
      <c r="C11" s="7"/>
      <c r="D11" s="7"/>
      <c r="E11" s="10"/>
      <c r="F11" s="15" t="s">
        <v>690</v>
      </c>
      <c r="G11" s="10"/>
      <c r="H11" s="422" t="str">
        <f ca="1">IF(E9="NEGALIOJANTI   UŽSAKYMO   FORMA","???",LOOKUP(N12,'LMDP ir  HDF  Asortimentas'!S3:S197,'LMDP ir  HDF  Asortimentas'!C3:C197))</f>
        <v>???</v>
      </c>
      <c r="I11" s="423" t="str">
        <f ca="1">IF(E9="NEGALIOJANTI   UŽSAKYMO   FORMA","???",LOOKUP(N12,'LMDP ir  HDF  Asortimentas'!S3:S197,'LMDP ir  HDF  Asortimentas'!E3:E197))</f>
        <v>???</v>
      </c>
      <c r="J11" s="424" t="str">
        <f ca="1">IF(E9="NEGALIOJANTI   UŽSAKYMO   FORMA","???",LOOKUP(N12,'LMDP ir  HDF  Asortimentas'!S3:S197,'LMDP ir  HDF  Asortimentas'!G3:G197))</f>
        <v>???</v>
      </c>
      <c r="K11" s="427" t="str">
        <f ca="1">IF(E9="NEGALIOJANTI   UŽSAKYMO   FORMA","???",LOOKUP(N12,'LMDP ir  HDF  Asortimentas'!S3:S197,'LMDP ir  HDF  Asortimentas'!H3:H197))</f>
        <v>???</v>
      </c>
      <c r="L11" s="504" t="str">
        <f ca="1">IF(E9="NEGALIOJANTI   UŽSAKYMO   FORMA","???",LOOKUP(N12,'LMDP ir  HDF  Asortimentas'!S3:S197,'LMDP ir  HDF  Asortimentas'!I3:I197))</f>
        <v>???</v>
      </c>
      <c r="M11" s="505"/>
      <c r="N11" s="220" t="s">
        <v>565</v>
      </c>
      <c r="O11" s="221">
        <f>O8+Užs1!O8+Užs2!O8+Užs4!O8+Užs5!O8</f>
        <v>1</v>
      </c>
    </row>
    <row r="12" spans="1:15" ht="15" customHeight="1" thickBot="1">
      <c r="A12" s="470"/>
      <c r="B12" s="7"/>
      <c r="C12" s="7"/>
      <c r="D12" s="7"/>
      <c r="E12" s="10"/>
      <c r="F12" s="15" t="s">
        <v>15</v>
      </c>
      <c r="G12" s="10"/>
      <c r="H12" s="425" t="str">
        <f>IF(I6="","",LOOKUP(N12,'LMDP ir  HDF  Asortimentas'!S3:S197,'LMDP ir  HDF  Asortimentas'!Q3:Q197))</f>
        <v/>
      </c>
      <c r="I12" s="432" t="str">
        <f>IF(I6="","",LOOKUP(N12,'LMDP ir  HDF  Asortimentas'!S3:S197,'LMDP ir  HDF  Asortimentas'!N3:N197))</f>
        <v/>
      </c>
      <c r="J12" s="432" t="str">
        <f>IF(I6="","",LOOKUP(N12,'LMDP ir  HDF  Asortimentas'!S3:S197,'LMDP ir  HDF  Asortimentas'!P3:P197))</f>
        <v/>
      </c>
      <c r="K12" s="14" t="s">
        <v>16</v>
      </c>
      <c r="L12" s="17" t="str">
        <f>IF(I6="","",LOOKUP(N12,'LMDP ir  HDF  Asortimentas'!S3:S197,'LMDP ir  HDF  Asortimentas'!B3:B197))</f>
        <v/>
      </c>
      <c r="M12" s="190" t="str">
        <f>IF(I6="","",LOOKUP(N12,'LMDP ir  HDF  Asortimentas'!S3:S197,'LMDP ir  HDF  Asortimentas'!R3:R197))</f>
        <v/>
      </c>
      <c r="N12" s="189" t="str">
        <f>CONCATENATE(I6,N8,N6)</f>
        <v>.</v>
      </c>
      <c r="O12" s="10"/>
    </row>
    <row r="13" spans="1:15" ht="14.55" customHeight="1" thickBot="1">
      <c r="A13" s="470"/>
      <c r="B13" s="7"/>
      <c r="C13" s="7"/>
      <c r="D13" s="7"/>
      <c r="E13" s="10"/>
      <c r="F13" s="224">
        <f>(G38+J38+N38)+Užs1!G13+Užs2!G13+Užs4!G13+Užs5!G13</f>
        <v>0</v>
      </c>
      <c r="G13" s="223">
        <f>G38+J38+N38</f>
        <v>0</v>
      </c>
      <c r="H13" s="290" t="s">
        <v>705</v>
      </c>
      <c r="I13" s="290" t="s">
        <v>17</v>
      </c>
      <c r="J13" s="290" t="s">
        <v>18</v>
      </c>
      <c r="K13" s="483" t="s">
        <v>539</v>
      </c>
      <c r="L13" s="483"/>
      <c r="M13" s="483"/>
      <c r="N13" s="202" t="str">
        <f>IF(I6="","",LOOKUP(N12,'LMDP ir  HDF  Asortimentas'!S3:S197,'LMDP ir  HDF  Asortimentas'!T3:T197))</f>
        <v/>
      </c>
      <c r="O13" s="201"/>
    </row>
    <row r="14" spans="1:15" ht="13.35" customHeight="1" thickBot="1">
      <c r="A14" s="470"/>
      <c r="B14" s="7"/>
      <c r="C14" s="7"/>
      <c r="D14" s="7"/>
      <c r="E14" s="10"/>
      <c r="F14" s="293" t="s">
        <v>573</v>
      </c>
      <c r="G14" s="294" t="s">
        <v>740</v>
      </c>
      <c r="H14" s="295" t="s">
        <v>575</v>
      </c>
      <c r="I14" s="295"/>
      <c r="J14" s="466" t="str">
        <f>IF(I6="","",LOOKUP(N12,'LMDP ir  HDF  Asortimentas'!S3:S197,'LMDP ir  HDF  Asortimentas'!W3:W197))</f>
        <v/>
      </c>
      <c r="K14" s="467"/>
      <c r="L14" s="10"/>
      <c r="M14" s="296" t="str">
        <f>IF(I6="","",LOOKUP(N12,'LMDP ir  HDF  Asortimentas'!S3:S197,'LMDP ir  HDF  Asortimentas'!AH3:AH197))</f>
        <v/>
      </c>
      <c r="N14" s="318" t="s">
        <v>738</v>
      </c>
      <c r="O14" s="10"/>
    </row>
    <row r="15" spans="1:15" ht="14.1" customHeight="1">
      <c r="A15" s="470"/>
      <c r="B15" s="7"/>
      <c r="C15" s="7"/>
      <c r="D15" s="7"/>
      <c r="E15" s="183"/>
      <c r="F15" s="184" t="s">
        <v>19</v>
      </c>
      <c r="G15" s="183"/>
      <c r="H15" s="183"/>
      <c r="I15" s="185"/>
      <c r="J15" s="462" t="str">
        <f>IF(I6="","",(IF(O23=1,LOOKUP(N23,'LMDP ir  HDF  Asortimentas'!S3:S197,'LMDP ir  HDF  Asortimentas'!Y3:Y197),(IF(H8="Neteisingas plokštės kodas arba storis","x",LOOKUP(N12,'LMDP ir  HDF  Asortimentas'!S3:S197,'LMDP ir  HDF  Asortimentas'!Y3:Y197))))))</f>
        <v/>
      </c>
      <c r="K15" s="462"/>
      <c r="L15" s="18" t="s">
        <v>20</v>
      </c>
      <c r="M15" s="19" t="str">
        <f>IF(I6="","",(IF(O23=1,LOOKUP(N23,'LMDP ir  HDF  Asortimentas'!S3:S197,'LMDP ir  HDF  Asortimentas'!AJ3:AJ197),(IF(H8="Neteisingas plokštės kodas arba storis","x",LOOKUP(N12,'LMDP ir  HDF  Asortimentas'!S3:S197,'LMDP ir  HDF  Asortimentas'!AJ3:AJ197))))))</f>
        <v/>
      </c>
      <c r="N15" s="317"/>
    </row>
    <row r="16" spans="1:15" ht="14.1" customHeight="1">
      <c r="A16" s="470"/>
      <c r="B16" s="7"/>
      <c r="C16" s="7"/>
      <c r="D16" s="7"/>
      <c r="E16" s="183"/>
      <c r="F16" s="184" t="s">
        <v>22</v>
      </c>
      <c r="G16" s="183"/>
      <c r="H16" s="183"/>
      <c r="I16" s="185"/>
      <c r="J16" s="462" t="str">
        <f>IF(I6="","",(IF(O23=1,LOOKUP(N23,'LMDP ir  HDF  Asortimentas'!S3:S197,'LMDP ir  HDF  Asortimentas'!Z3:Z197),(IF(H8="Neteisingas plokštės kodas arba storis","x",LOOKUP(N12,'LMDP ir  HDF  Asortimentas'!S3:S197,'LMDP ir  HDF  Asortimentas'!Z3:Z197))))))</f>
        <v/>
      </c>
      <c r="K16" s="462"/>
      <c r="L16" s="18" t="s">
        <v>20</v>
      </c>
      <c r="M16" s="19" t="str">
        <f>IF(I6="","",(IF(O23=1,LOOKUP(N23,'LMDP ir  HDF  Asortimentas'!S3:S197,'LMDP ir  HDF  Asortimentas'!AK3:AK197),(IF(H8="Neteisingas plokštės kodas arba storis","x",LOOKUP(N12,'LMDP ir  HDF  Asortimentas'!S3:S197,'LMDP ir  HDF  Asortimentas'!AK3:AK197))))))</f>
        <v/>
      </c>
      <c r="N16" s="300"/>
    </row>
    <row r="17" spans="1:15" ht="14.1" customHeight="1">
      <c r="A17" s="470"/>
      <c r="B17" s="7"/>
      <c r="C17" s="7"/>
      <c r="D17" s="7"/>
      <c r="E17" s="183"/>
      <c r="F17" s="184" t="s">
        <v>23</v>
      </c>
      <c r="G17" s="183"/>
      <c r="H17" s="183"/>
      <c r="I17" s="185"/>
      <c r="J17" s="462" t="str">
        <f>IF(I6="","",(IF(O23=1,LOOKUP(N23,'LMDP ir  HDF  Asortimentas'!S3:S197,'LMDP ir  HDF  Asortimentas'!AA3:AA197),(IF(H8="Neteisingas plokštės kodas arba storis","x",LOOKUP(N12,'LMDP ir  HDF  Asortimentas'!S3:S197,'LMDP ir  HDF  Asortimentas'!AA3:AA197))))))</f>
        <v/>
      </c>
      <c r="K17" s="462"/>
      <c r="L17" s="18" t="s">
        <v>20</v>
      </c>
      <c r="M17" s="19" t="str">
        <f>IF(I6="","",(IF(O23=1,LOOKUP(N23,'LMDP ir  HDF  Asortimentas'!S3:S197,'LMDP ir  HDF  Asortimentas'!AL3:AL197),(IF(H8="Neteisingas plokštės kodas arba storis","x",LOOKUP(N12,'LMDP ir  HDF  Asortimentas'!S3:S197,'LMDP ir  HDF  Asortimentas'!AL3:AL197))))))</f>
        <v/>
      </c>
      <c r="N17" s="332" t="str">
        <f>IF($I$6="","",(IF($O$23=1,LOOKUP($N$23,'LMDP ir  HDF  Asortimentas'!$S$3:$S$197,'LMDP ir  HDF  Asortimentas'!$AT$3:$AT$197),(IF($H$8="Neteisingas plokštės kodas arba storis","x",LOOKUP($N$12,'LMDP ir  HDF  Asortimentas'!$S$3:$S$197,'LMDP ir  HDF  Asortimentas'!$AT$3:$AT$197))))))</f>
        <v/>
      </c>
    </row>
    <row r="18" spans="1:15" ht="14.1" customHeight="1">
      <c r="A18" s="470"/>
      <c r="B18" s="7"/>
      <c r="C18" s="7"/>
      <c r="D18" s="7"/>
      <c r="E18" s="183"/>
      <c r="F18" s="184" t="s">
        <v>24</v>
      </c>
      <c r="G18" s="183"/>
      <c r="H18" s="183"/>
      <c r="I18" s="185"/>
      <c r="J18" s="462" t="str">
        <f>IF(I6="","",(IF(O23=1,LOOKUP(N23,'LMDP ir  HDF  Asortimentas'!S3:S197,'LMDP ir  HDF  Asortimentas'!AB3:AB197),(IF(H8="Neteisingas plokštės kodas arba storis","x",LOOKUP(N12,'LMDP ir  HDF  Asortimentas'!S3:S197,'LMDP ir  HDF  Asortimentas'!AB3:AB197))))))</f>
        <v/>
      </c>
      <c r="K18" s="462"/>
      <c r="L18" s="18" t="s">
        <v>20</v>
      </c>
      <c r="M18" s="19" t="str">
        <f>IF(I6="","",(IF(O23=1,LOOKUP(N23,'LMDP ir  HDF  Asortimentas'!S3:S197,'LMDP ir  HDF  Asortimentas'!AM3:AM197),(IF(H8="Neteisingas plokštės kodas arba storis","x",LOOKUP(N12,'LMDP ir  HDF  Asortimentas'!S3:S197,'LMDP ir  HDF  Asortimentas'!AM3:AM197))))))</f>
        <v/>
      </c>
      <c r="N18" s="332" t="str">
        <f>IF($I$6="","",(IF($O$23=1,LOOKUP($N$23,'LMDP ir  HDF  Asortimentas'!$S$3:$S$197,'LMDP ir  HDF  Asortimentas'!AU3:AU197),(IF($H$8="Neteisingas plokštės kodas arba storis","x",LOOKUP($N$12,'LMDP ir  HDF  Asortimentas'!$S$3:$S$197,'LMDP ir  HDF  Asortimentas'!AU3:AU197))))))</f>
        <v/>
      </c>
    </row>
    <row r="19" spans="1:15" ht="14.1" customHeight="1">
      <c r="A19" s="470"/>
      <c r="B19" s="7"/>
      <c r="C19" s="7"/>
      <c r="D19" s="7"/>
      <c r="E19" s="183"/>
      <c r="F19" s="184" t="s">
        <v>25</v>
      </c>
      <c r="G19" s="183"/>
      <c r="H19" s="183"/>
      <c r="I19" s="185"/>
      <c r="J19" s="462" t="str">
        <f>IF(I6="","",(IF(O23=1,LOOKUP(N23,'LMDP ir  HDF  Asortimentas'!S3:S197,'LMDP ir  HDF  Asortimentas'!AC3:AC197),(IF(H8="Neteisingas plokštės kodas arba storis","x",LOOKUP(N12,'LMDP ir  HDF  Asortimentas'!S3:S197,'LMDP ir  HDF  Asortimentas'!AC3:AC197))))))</f>
        <v/>
      </c>
      <c r="K19" s="462"/>
      <c r="L19" s="18" t="s">
        <v>20</v>
      </c>
      <c r="M19" s="19" t="str">
        <f>IF(I6="","",(IF(O23=1,LOOKUP(N23,'LMDP ir  HDF  Asortimentas'!S3:S197,'LMDP ir  HDF  Asortimentas'!AN3:AN197),(IF(H8="Neteisingas plokštės kodas arba storis","x",LOOKUP(N12,'LMDP ir  HDF  Asortimentas'!S3:S197,'LMDP ir  HDF  Asortimentas'!AN3:AN197))))))</f>
        <v/>
      </c>
      <c r="N19" s="332" t="str">
        <f>IF($I$6="","",(IF($O$23=1,LOOKUP($N$23,'LMDP ir  HDF  Asortimentas'!$S$3:$S$197,'LMDP ir  HDF  Asortimentas'!AV3:AV197),(IF($H$8="Neteisingas plokštės kodas arba storis","x",LOOKUP($N$12,'LMDP ir  HDF  Asortimentas'!$S$3:$S$197,'LMDP ir  HDF  Asortimentas'!AV3:AV197))))))</f>
        <v/>
      </c>
    </row>
    <row r="20" spans="1:15" ht="14.1" customHeight="1">
      <c r="A20" s="470"/>
      <c r="B20" s="7"/>
      <c r="C20" s="7"/>
      <c r="D20" s="7"/>
      <c r="E20" s="183"/>
      <c r="F20" s="184" t="s">
        <v>26</v>
      </c>
      <c r="G20" s="183"/>
      <c r="H20" s="183"/>
      <c r="I20" s="185"/>
      <c r="J20" s="462" t="str">
        <f>IF(I6="","",(IF(O23=1,LOOKUP(N23,'LMDP ir  HDF  Asortimentas'!S3:S197,'LMDP ir  HDF  Asortimentas'!AD3:AD197),(IF(H8="Neteisingas plokštės kodas arba storis","x",LOOKUP(N12,'LMDP ir  HDF  Asortimentas'!S3:S197,'LMDP ir  HDF  Asortimentas'!AD3:AD197))))))</f>
        <v/>
      </c>
      <c r="K20" s="462"/>
      <c r="L20" s="18" t="s">
        <v>20</v>
      </c>
      <c r="M20" s="19" t="str">
        <f>IF(I6="","",(IF(O23=1,LOOKUP(N23,'LMDP ir  HDF  Asortimentas'!S3:S197,'LMDP ir  HDF  Asortimentas'!AO3:AO197),(IF(H8="Neteisingas plokštės kodas arba storis","x",LOOKUP(N12,'LMDP ir  HDF  Asortimentas'!S3:S197,'LMDP ir  HDF  Asortimentas'!AO3:AO197))))))</f>
        <v/>
      </c>
      <c r="N20" s="300"/>
    </row>
    <row r="21" spans="1:15" ht="14.1" customHeight="1">
      <c r="A21" s="470"/>
      <c r="B21" s="7"/>
      <c r="C21" s="7"/>
      <c r="D21" s="7"/>
      <c r="E21" s="183"/>
      <c r="F21" s="184" t="s">
        <v>27</v>
      </c>
      <c r="G21" s="183"/>
      <c r="H21" s="183"/>
      <c r="I21" s="185"/>
      <c r="J21" s="462" t="str">
        <f>IF(I6="","",(IF(O23=1,LOOKUP(N23,'LMDP ir  HDF  Asortimentas'!S3:S197,'LMDP ir  HDF  Asortimentas'!AE3:AE197),(IF(H8="Neteisingas plokštės kodas arba storis","x",LOOKUP(N12,'LMDP ir  HDF  Asortimentas'!S3:S197,'LMDP ir  HDF  Asortimentas'!AE3:AE197))))))</f>
        <v/>
      </c>
      <c r="K21" s="462"/>
      <c r="L21" s="18" t="s">
        <v>20</v>
      </c>
      <c r="M21" s="19" t="str">
        <f>IF(I6="","",(IF(O23=1,LOOKUP(N23,'LMDP ir  HDF  Asortimentas'!S3:S197,'LMDP ir  HDF  Asortimentas'!AP3:AP197),(IF(H8="Neteisingas plokštės kodas arba storis","x",LOOKUP(N12,'LMDP ir  HDF  Asortimentas'!S3:S197,'LMDP ir  HDF  Asortimentas'!AP3:AP197))))))</f>
        <v/>
      </c>
      <c r="N21" s="300"/>
    </row>
    <row r="22" spans="1:15" ht="14.1" customHeight="1" thickBot="1">
      <c r="A22" s="470"/>
      <c r="B22" s="7"/>
      <c r="C22" s="7"/>
      <c r="D22" s="7"/>
      <c r="E22" s="183"/>
      <c r="F22" s="184" t="s">
        <v>28</v>
      </c>
      <c r="G22" s="183"/>
      <c r="H22" s="183"/>
      <c r="I22" s="185"/>
      <c r="J22" s="462" t="str">
        <f>IF(I6="","",(IF(O23=1,LOOKUP(N23,'LMDP ir  HDF  Asortimentas'!S3:S197,'LMDP ir  HDF  Asortimentas'!AF3:AF197),(IF(H8="Neteisingas plokštės kodas arba storis","x",LOOKUP(N12,'LMDP ir  HDF  Asortimentas'!S3:S197,'LMDP ir  HDF  Asortimentas'!AF3:AF197))))))</f>
        <v/>
      </c>
      <c r="K22" s="462"/>
      <c r="L22" s="18" t="s">
        <v>20</v>
      </c>
      <c r="M22" s="19" t="str">
        <f>IF(I6="","",(IF(O23=1,LOOKUP(N23,'LMDP ir  HDF  Asortimentas'!S3:S197,'LMDP ir  HDF  Asortimentas'!AQ3:AQ197),(IF(H8="Neteisingas plokštės kodas arba storis","x",LOOKUP(N12,'LMDP ir  HDF  Asortimentas'!S3:S197,'LMDP ir  HDF  Asortimentas'!AQ3:AQ197))))))</f>
        <v/>
      </c>
      <c r="N22" s="300"/>
    </row>
    <row r="23" spans="1:15" ht="20.100000000000001" customHeight="1" thickBot="1">
      <c r="A23" s="470"/>
      <c r="B23" s="7"/>
      <c r="C23" s="7"/>
      <c r="D23" s="7"/>
      <c r="E23" s="183"/>
      <c r="F23" s="186" t="s">
        <v>29</v>
      </c>
      <c r="G23" s="183"/>
      <c r="H23" s="183"/>
      <c r="I23" s="183"/>
      <c r="J23" s="498"/>
      <c r="K23" s="498"/>
      <c r="L23" s="464" t="str">
        <f>IF(J23="","",(IF(O23=1,LOOKUP(N23,'LMDP ir  HDF  Asortimentas'!S3:S197,'LMDP ir  HDF  Asortimentas'!J3:J197),LOOKUP(N23,'LMDP ir  HDF  Asortimentas'!S3:S197,'LMDP ir  HDF  Asortimentas'!U3:U197))))</f>
        <v/>
      </c>
      <c r="M23" s="464"/>
      <c r="N23" s="187" t="str">
        <f>CONCATENATE(J23,N8,(IF(N6&lt;"18",18,N6)))</f>
        <v>.18</v>
      </c>
      <c r="O23" s="328" t="str">
        <f>IF(J23="","",1)</f>
        <v/>
      </c>
    </row>
    <row r="24" spans="1:15" ht="15" thickBot="1">
      <c r="A24" s="470"/>
      <c r="B24" s="7"/>
      <c r="C24" s="7"/>
      <c r="D24" s="7"/>
      <c r="E24" s="183"/>
      <c r="F24" s="186" t="s">
        <v>30</v>
      </c>
      <c r="G24" s="183"/>
      <c r="H24" s="183"/>
      <c r="I24" s="183"/>
      <c r="J24" s="499" t="str">
        <f>IF(L23="","",J23)</f>
        <v/>
      </c>
      <c r="K24" s="499"/>
      <c r="L24" s="500"/>
      <c r="M24" s="500"/>
      <c r="N24" s="183"/>
      <c r="O24" s="297"/>
    </row>
    <row r="25" spans="1:15" ht="15" customHeight="1" thickBot="1">
      <c r="A25" s="484" t="s">
        <v>870</v>
      </c>
      <c r="B25" s="485"/>
      <c r="C25" s="485"/>
      <c r="D25" s="485"/>
      <c r="E25" s="485"/>
      <c r="F25" s="485"/>
      <c r="G25" s="485"/>
      <c r="H25" s="485"/>
      <c r="I25" s="485"/>
      <c r="J25" s="485"/>
      <c r="K25" s="485"/>
      <c r="L25" s="485"/>
      <c r="M25" s="485"/>
      <c r="N25" s="485"/>
      <c r="O25" s="486"/>
    </row>
    <row r="26" spans="1:15" ht="10.35" customHeight="1">
      <c r="A26" s="455" t="s">
        <v>21</v>
      </c>
      <c r="B26" s="188"/>
      <c r="C26" s="188"/>
      <c r="D26" s="188"/>
      <c r="E26" s="301" t="s">
        <v>31</v>
      </c>
      <c r="F26" s="302" t="s">
        <v>32</v>
      </c>
      <c r="G26" s="303">
        <f>' Kantų sąrašas - kiekis3'!N92+' Kantų sąrašas - kiekis3'!O92+' Kantų sąrašas - kiekis3'!P92+' Kantų sąrašas - kiekis3'!R92</f>
        <v>0</v>
      </c>
      <c r="H26" s="304" t="s">
        <v>33</v>
      </c>
      <c r="I26" s="465" t="s">
        <v>34</v>
      </c>
      <c r="J26" s="465"/>
      <c r="K26" s="465"/>
      <c r="L26" s="465"/>
      <c r="M26" s="305">
        <f>' Kantų sąrašas - kiekis3'!L92</f>
        <v>0</v>
      </c>
      <c r="N26" s="306" t="s">
        <v>35</v>
      </c>
      <c r="O26" s="455" t="s">
        <v>21</v>
      </c>
    </row>
    <row r="27" spans="1:15" ht="10.35" customHeight="1">
      <c r="A27" s="455"/>
      <c r="B27" s="188"/>
      <c r="C27" s="188"/>
      <c r="D27" s="188"/>
      <c r="E27" s="301" t="s">
        <v>31</v>
      </c>
      <c r="F27" s="302" t="s">
        <v>36</v>
      </c>
      <c r="G27" s="303">
        <f>' Kantų sąrašas - kiekis3'!Q92</f>
        <v>0</v>
      </c>
      <c r="H27" s="304" t="s">
        <v>33</v>
      </c>
      <c r="I27" s="465" t="s">
        <v>37</v>
      </c>
      <c r="J27" s="465"/>
      <c r="K27" s="465"/>
      <c r="L27" s="465"/>
      <c r="M27" s="303">
        <f>' Kantų sąrašas - kiekis3'!M92</f>
        <v>0</v>
      </c>
      <c r="N27" s="304" t="s">
        <v>725</v>
      </c>
      <c r="O27" s="455"/>
    </row>
    <row r="28" spans="1:15" ht="10.35" customHeight="1">
      <c r="A28" s="455"/>
      <c r="B28" s="188"/>
      <c r="C28" s="188"/>
      <c r="D28" s="188"/>
      <c r="E28" s="301" t="s">
        <v>31</v>
      </c>
      <c r="F28" s="302" t="s">
        <v>38</v>
      </c>
      <c r="G28" s="303">
        <f>' Kantų sąrašas - kiekis3'!S92</f>
        <v>0</v>
      </c>
      <c r="H28" s="304" t="s">
        <v>33</v>
      </c>
      <c r="I28" s="307"/>
      <c r="J28" s="307"/>
      <c r="K28" s="307"/>
      <c r="L28" s="307"/>
      <c r="M28" s="308"/>
      <c r="N28" s="304"/>
      <c r="O28" s="455"/>
    </row>
    <row r="29" spans="1:15" ht="10.35" customHeight="1">
      <c r="A29" s="455"/>
      <c r="B29" s="188"/>
      <c r="C29" s="188"/>
      <c r="D29" s="188"/>
      <c r="E29" s="309" t="s">
        <v>31</v>
      </c>
      <c r="F29" s="310" t="s">
        <v>726</v>
      </c>
      <c r="G29" s="311">
        <f>' Kantų sąrašas - kiekis3'!Z92</f>
        <v>0</v>
      </c>
      <c r="H29" s="304" t="s">
        <v>33</v>
      </c>
      <c r="I29" s="309" t="s">
        <v>40</v>
      </c>
      <c r="J29" s="468" t="s">
        <v>735</v>
      </c>
      <c r="K29" s="468"/>
      <c r="L29" s="468"/>
      <c r="M29" s="311">
        <f>' Kantų sąrašas - kiekis3'!AI92</f>
        <v>0</v>
      </c>
      <c r="N29" s="304" t="s">
        <v>33</v>
      </c>
      <c r="O29" s="455"/>
    </row>
    <row r="30" spans="1:15" ht="10.35" customHeight="1">
      <c r="A30" s="455"/>
      <c r="B30" s="188"/>
      <c r="C30" s="188"/>
      <c r="D30" s="188"/>
      <c r="E30" s="309" t="s">
        <v>31</v>
      </c>
      <c r="F30" s="310" t="s">
        <v>727</v>
      </c>
      <c r="G30" s="311">
        <f>' Kantų sąrašas - kiekis3'!AA92</f>
        <v>0</v>
      </c>
      <c r="H30" s="304" t="s">
        <v>33</v>
      </c>
      <c r="I30" s="309" t="s">
        <v>40</v>
      </c>
      <c r="J30" s="468" t="s">
        <v>736</v>
      </c>
      <c r="K30" s="468"/>
      <c r="L30" s="468"/>
      <c r="M30" s="311">
        <f>' Kantų sąrašas - kiekis3'!AJ92</f>
        <v>0</v>
      </c>
      <c r="N30" s="304" t="s">
        <v>33</v>
      </c>
      <c r="O30" s="455"/>
    </row>
    <row r="31" spans="1:15" ht="10.35" customHeight="1">
      <c r="A31" s="455"/>
      <c r="B31" s="188"/>
      <c r="C31" s="188"/>
      <c r="D31" s="188"/>
      <c r="E31" s="309" t="s">
        <v>31</v>
      </c>
      <c r="F31" s="310" t="s">
        <v>728</v>
      </c>
      <c r="G31" s="311">
        <f>' Kantų sąrašas - kiekis3'!AB92</f>
        <v>0</v>
      </c>
      <c r="H31" s="304" t="s">
        <v>33</v>
      </c>
      <c r="I31" s="309" t="s">
        <v>40</v>
      </c>
      <c r="J31" s="468" t="s">
        <v>737</v>
      </c>
      <c r="K31" s="468"/>
      <c r="L31" s="468"/>
      <c r="M31" s="311">
        <f>' Kantų sąrašas - kiekis3'!AK92</f>
        <v>0</v>
      </c>
      <c r="N31" s="304" t="s">
        <v>33</v>
      </c>
      <c r="O31" s="455"/>
    </row>
    <row r="32" spans="1:15" ht="10.35" customHeight="1">
      <c r="A32" s="455"/>
      <c r="B32" s="188"/>
      <c r="C32" s="188"/>
      <c r="D32" s="188"/>
      <c r="E32" s="301" t="s">
        <v>31</v>
      </c>
      <c r="F32" s="302" t="s">
        <v>39</v>
      </c>
      <c r="G32" s="303">
        <f>' Kantų sąrašas - kiekis3'!T92+' Kantų sąrašas - kiekis3'!AL92</f>
        <v>0</v>
      </c>
      <c r="H32" s="304" t="s">
        <v>33</v>
      </c>
      <c r="I32" s="301" t="s">
        <v>40</v>
      </c>
      <c r="J32" s="493" t="s">
        <v>41</v>
      </c>
      <c r="K32" s="493"/>
      <c r="L32" s="493"/>
      <c r="M32" s="303">
        <f>' Kantų sąrašas - kiekis3'!AC92</f>
        <v>0</v>
      </c>
      <c r="N32" s="304" t="s">
        <v>33</v>
      </c>
      <c r="O32" s="455"/>
    </row>
    <row r="33" spans="1:15" ht="10.35" customHeight="1">
      <c r="A33" s="455"/>
      <c r="B33" s="188"/>
      <c r="C33" s="188"/>
      <c r="D33" s="188"/>
      <c r="E33" s="301" t="s">
        <v>31</v>
      </c>
      <c r="F33" s="302" t="s">
        <v>42</v>
      </c>
      <c r="G33" s="303">
        <f>' Kantų sąrašas - kiekis3'!U92+' Kantų sąrašas - kiekis3'!AM92</f>
        <v>0</v>
      </c>
      <c r="H33" s="304" t="s">
        <v>33</v>
      </c>
      <c r="I33" s="301" t="s">
        <v>40</v>
      </c>
      <c r="J33" s="493" t="s">
        <v>43</v>
      </c>
      <c r="K33" s="493"/>
      <c r="L33" s="493"/>
      <c r="M33" s="303">
        <f>' Kantų sąrašas - kiekis3'!AD92</f>
        <v>0</v>
      </c>
      <c r="N33" s="304" t="s">
        <v>33</v>
      </c>
      <c r="O33" s="455"/>
    </row>
    <row r="34" spans="1:15" ht="10.35" customHeight="1">
      <c r="A34" s="455"/>
      <c r="B34" s="188"/>
      <c r="C34" s="188"/>
      <c r="D34" s="188"/>
      <c r="E34" s="301" t="s">
        <v>31</v>
      </c>
      <c r="F34" s="302" t="s">
        <v>44</v>
      </c>
      <c r="G34" s="303">
        <f>' Kantų sąrašas - kiekis3'!V92+' Kantų sąrašas - kiekis3'!AN92</f>
        <v>0</v>
      </c>
      <c r="H34" s="304" t="s">
        <v>33</v>
      </c>
      <c r="I34" s="301" t="s">
        <v>40</v>
      </c>
      <c r="J34" s="493" t="s">
        <v>45</v>
      </c>
      <c r="K34" s="493"/>
      <c r="L34" s="493"/>
      <c r="M34" s="303">
        <f>' Kantų sąrašas - kiekis3'!AE92</f>
        <v>0</v>
      </c>
      <c r="N34" s="304" t="s">
        <v>33</v>
      </c>
      <c r="O34" s="455"/>
    </row>
    <row r="35" spans="1:15" ht="10.35" customHeight="1">
      <c r="A35" s="455"/>
      <c r="B35" s="188"/>
      <c r="C35" s="188"/>
      <c r="D35" s="188"/>
      <c r="E35" s="301" t="s">
        <v>31</v>
      </c>
      <c r="F35" s="302" t="s">
        <v>46</v>
      </c>
      <c r="G35" s="303">
        <f>' Kantų sąrašas - kiekis3'!W92+' Kantų sąrašas - kiekis3'!AO92</f>
        <v>0</v>
      </c>
      <c r="H35" s="304" t="s">
        <v>33</v>
      </c>
      <c r="I35" s="301" t="s">
        <v>40</v>
      </c>
      <c r="J35" s="493" t="s">
        <v>47</v>
      </c>
      <c r="K35" s="493"/>
      <c r="L35" s="493"/>
      <c r="M35" s="303">
        <f>' Kantų sąrašas - kiekis3'!AF92</f>
        <v>0</v>
      </c>
      <c r="N35" s="304" t="s">
        <v>33</v>
      </c>
      <c r="O35" s="455"/>
    </row>
    <row r="36" spans="1:15" ht="10.35" customHeight="1">
      <c r="A36" s="455"/>
      <c r="B36" s="188"/>
      <c r="C36" s="188"/>
      <c r="D36" s="188"/>
      <c r="E36" s="301" t="s">
        <v>31</v>
      </c>
      <c r="F36" s="302" t="s">
        <v>48</v>
      </c>
      <c r="G36" s="303">
        <f>' Kantų sąrašas - kiekis3'!X92+' Kantų sąrašas - kiekis3'!AP92</f>
        <v>0</v>
      </c>
      <c r="H36" s="304" t="s">
        <v>33</v>
      </c>
      <c r="I36" s="301" t="s">
        <v>40</v>
      </c>
      <c r="J36" s="493" t="s">
        <v>49</v>
      </c>
      <c r="K36" s="493"/>
      <c r="L36" s="493"/>
      <c r="M36" s="303">
        <f>' Kantų sąrašas - kiekis3'!AG92</f>
        <v>0</v>
      </c>
      <c r="N36" s="304" t="s">
        <v>33</v>
      </c>
      <c r="O36" s="455"/>
    </row>
    <row r="37" spans="1:15" ht="10.35" customHeight="1" thickBot="1">
      <c r="A37" s="455"/>
      <c r="B37" s="188"/>
      <c r="C37" s="188"/>
      <c r="D37" s="188"/>
      <c r="E37" s="301" t="s">
        <v>31</v>
      </c>
      <c r="F37" s="302" t="s">
        <v>50</v>
      </c>
      <c r="G37" s="303">
        <f>' Kantų sąrašas - kiekis3'!Y92+' Kantų sąrašas - kiekis3'!AQ92</f>
        <v>0</v>
      </c>
      <c r="H37" s="304" t="s">
        <v>33</v>
      </c>
      <c r="I37" s="301" t="s">
        <v>40</v>
      </c>
      <c r="J37" s="493" t="s">
        <v>51</v>
      </c>
      <c r="K37" s="493"/>
      <c r="L37" s="493"/>
      <c r="M37" s="303">
        <f>' Kantų sąrašas - kiekis3'!AH92</f>
        <v>0</v>
      </c>
      <c r="N37" s="304" t="s">
        <v>33</v>
      </c>
      <c r="O37" s="455"/>
    </row>
    <row r="38" spans="1:15" ht="15" thickBot="1">
      <c r="A38" s="20"/>
      <c r="B38" s="7"/>
      <c r="C38" s="7"/>
      <c r="D38" s="7"/>
      <c r="E38" s="494" t="s">
        <v>52</v>
      </c>
      <c r="F38" s="494"/>
      <c r="G38" s="21">
        <f>IF(N6="",0,((G29*5)+(G30*5)+(G31*5)+(G32*1.3)+(G33*1.3)+(G34*1.6)+(G35*1.9)+(IF(N6="25",G36*3.2,G36*2.4))+(G37*4.2)+(M29*4.5)+(M30*4.5)+(M31*4.5)+(M32*1.21)+(M33*1.21)+(M34*1.48)+(M35*1.76)+(IF(N6="25",M36*2.77,M36*2.14))+(M37*3.48)))</f>
        <v>0</v>
      </c>
      <c r="H38" s="494" t="s">
        <v>53</v>
      </c>
      <c r="I38" s="494"/>
      <c r="J38" s="21">
        <f>IF(N6="",0,((G26*0.9)+(G27*(0.9-0.06)+(G28*2.2))))</f>
        <v>0</v>
      </c>
      <c r="K38" s="10"/>
      <c r="L38" s="495" t="s">
        <v>54</v>
      </c>
      <c r="M38" s="495"/>
      <c r="N38" s="21">
        <f>IF(N6="",0,(M27*O6))</f>
        <v>0</v>
      </c>
      <c r="O38" s="10"/>
    </row>
    <row r="39" spans="1:15" ht="29.1" customHeight="1">
      <c r="A39" s="10"/>
      <c r="B39" s="7"/>
      <c r="C39" s="7"/>
      <c r="D39" s="7"/>
      <c r="E39" s="496" t="s">
        <v>55</v>
      </c>
      <c r="F39" s="496"/>
      <c r="G39" s="496"/>
      <c r="H39" s="496"/>
      <c r="I39" s="496"/>
      <c r="J39" s="490" t="s">
        <v>893</v>
      </c>
      <c r="K39" s="491"/>
      <c r="L39" s="491"/>
      <c r="M39" s="491"/>
      <c r="N39" s="492"/>
      <c r="O39" s="22" t="s">
        <v>14</v>
      </c>
    </row>
    <row r="40" spans="1:15" ht="34.35" customHeight="1">
      <c r="A40" s="23" t="s">
        <v>56</v>
      </c>
      <c r="B40" s="24" t="s">
        <v>57</v>
      </c>
      <c r="C40" s="24" t="s">
        <v>58</v>
      </c>
      <c r="D40" s="24" t="s">
        <v>59</v>
      </c>
      <c r="E40" s="25" t="s">
        <v>60</v>
      </c>
      <c r="F40" s="26" t="s">
        <v>61</v>
      </c>
      <c r="G40" s="26" t="s">
        <v>61</v>
      </c>
      <c r="H40" s="25" t="s">
        <v>62</v>
      </c>
      <c r="I40" s="26" t="s">
        <v>61</v>
      </c>
      <c r="J40" s="26" t="s">
        <v>61</v>
      </c>
      <c r="K40" s="26" t="s">
        <v>63</v>
      </c>
      <c r="L40" s="27" t="s">
        <v>64</v>
      </c>
      <c r="M40" s="26" t="s">
        <v>65</v>
      </c>
      <c r="N40" s="26" t="s">
        <v>66</v>
      </c>
      <c r="O40" s="27" t="s">
        <v>67</v>
      </c>
    </row>
    <row r="41" spans="1:15" ht="18.600000000000001" customHeight="1">
      <c r="A41" s="28">
        <v>1</v>
      </c>
      <c r="B41" s="29" t="str">
        <f t="shared" ref="B41:B104" si="0">IF(E41="","",$G$4)</f>
        <v/>
      </c>
      <c r="C41" s="29" t="str">
        <f>IF(E41="","",$M$12)</f>
        <v/>
      </c>
      <c r="D41" s="29" t="str">
        <f t="shared" ref="D41:D104" si="1">IF(E41="","",$L$12)</f>
        <v/>
      </c>
      <c r="E41" s="30"/>
      <c r="F41" s="31"/>
      <c r="G41" s="31"/>
      <c r="H41" s="30"/>
      <c r="I41" s="31"/>
      <c r="J41" s="31"/>
      <c r="K41" s="32" t="str">
        <f t="shared" ref="K41" si="2">IF(E41="","",(IF(AND((E41&gt;710),(H41&gt;710)),$K$40,"")))</f>
        <v/>
      </c>
      <c r="L41" s="30"/>
      <c r="M41" s="33"/>
      <c r="N41" s="33"/>
      <c r="O41" s="34"/>
    </row>
    <row r="42" spans="1:15" ht="18.600000000000001" customHeight="1">
      <c r="A42" s="28" t="str">
        <f t="shared" ref="A42:A105" si="3">IF(D42="","",A41+1)</f>
        <v/>
      </c>
      <c r="B42" s="29" t="str">
        <f t="shared" si="0"/>
        <v/>
      </c>
      <c r="C42" s="29" t="str">
        <f>IF(E42="","",$M$12)</f>
        <v/>
      </c>
      <c r="D42" s="29" t="str">
        <f t="shared" si="1"/>
        <v/>
      </c>
      <c r="E42" s="30"/>
      <c r="F42" s="31"/>
      <c r="G42" s="31"/>
      <c r="H42" s="30"/>
      <c r="I42" s="31"/>
      <c r="J42" s="31"/>
      <c r="K42" s="32" t="str">
        <f t="shared" ref="K42:K104" si="4">IF(E42="","",(IF(AND((E42&gt;710),(H42&gt;710)),$K$40,"")))</f>
        <v/>
      </c>
      <c r="L42" s="30"/>
      <c r="M42" s="33"/>
      <c r="N42" s="33"/>
      <c r="O42" s="34"/>
    </row>
    <row r="43" spans="1:15" ht="18.600000000000001" customHeight="1">
      <c r="A43" s="28" t="str">
        <f t="shared" si="3"/>
        <v/>
      </c>
      <c r="B43" s="29" t="str">
        <f t="shared" si="0"/>
        <v/>
      </c>
      <c r="C43" s="29" t="str">
        <f t="shared" ref="C43:C106" si="5">IF(E43="","",$J$6)</f>
        <v/>
      </c>
      <c r="D43" s="29" t="str">
        <f t="shared" si="1"/>
        <v/>
      </c>
      <c r="E43" s="30"/>
      <c r="F43" s="31"/>
      <c r="G43" s="31"/>
      <c r="H43" s="30"/>
      <c r="I43" s="31"/>
      <c r="J43" s="31"/>
      <c r="K43" s="32" t="str">
        <f t="shared" si="4"/>
        <v/>
      </c>
      <c r="L43" s="30"/>
      <c r="M43" s="33"/>
      <c r="N43" s="33"/>
      <c r="O43" s="34"/>
    </row>
    <row r="44" spans="1:15" ht="18.600000000000001" customHeight="1">
      <c r="A44" s="28" t="str">
        <f t="shared" si="3"/>
        <v/>
      </c>
      <c r="B44" s="29" t="str">
        <f t="shared" si="0"/>
        <v/>
      </c>
      <c r="C44" s="29" t="str">
        <f t="shared" si="5"/>
        <v/>
      </c>
      <c r="D44" s="29" t="str">
        <f t="shared" si="1"/>
        <v/>
      </c>
      <c r="E44" s="30"/>
      <c r="F44" s="31"/>
      <c r="G44" s="31"/>
      <c r="H44" s="30"/>
      <c r="I44" s="31"/>
      <c r="J44" s="31"/>
      <c r="K44" s="32" t="str">
        <f t="shared" si="4"/>
        <v/>
      </c>
      <c r="L44" s="30"/>
      <c r="M44" s="33"/>
      <c r="N44" s="33"/>
      <c r="O44" s="34"/>
    </row>
    <row r="45" spans="1:15" ht="18.600000000000001" customHeight="1">
      <c r="A45" s="28" t="str">
        <f t="shared" si="3"/>
        <v/>
      </c>
      <c r="B45" s="29" t="str">
        <f t="shared" si="0"/>
        <v/>
      </c>
      <c r="C45" s="29" t="str">
        <f t="shared" si="5"/>
        <v/>
      </c>
      <c r="D45" s="29" t="str">
        <f t="shared" si="1"/>
        <v/>
      </c>
      <c r="E45" s="30"/>
      <c r="F45" s="31"/>
      <c r="G45" s="31"/>
      <c r="H45" s="30"/>
      <c r="I45" s="31"/>
      <c r="J45" s="31"/>
      <c r="K45" s="32" t="str">
        <f t="shared" si="4"/>
        <v/>
      </c>
      <c r="L45" s="30"/>
      <c r="M45" s="33"/>
      <c r="N45" s="33"/>
      <c r="O45" s="34"/>
    </row>
    <row r="46" spans="1:15" ht="18.600000000000001" customHeight="1">
      <c r="A46" s="28" t="str">
        <f t="shared" si="3"/>
        <v/>
      </c>
      <c r="B46" s="29" t="str">
        <f t="shared" si="0"/>
        <v/>
      </c>
      <c r="C46" s="29" t="str">
        <f t="shared" si="5"/>
        <v/>
      </c>
      <c r="D46" s="29" t="str">
        <f t="shared" si="1"/>
        <v/>
      </c>
      <c r="E46" s="30"/>
      <c r="F46" s="31"/>
      <c r="G46" s="31"/>
      <c r="H46" s="30"/>
      <c r="I46" s="31"/>
      <c r="J46" s="31"/>
      <c r="K46" s="32" t="str">
        <f t="shared" si="4"/>
        <v/>
      </c>
      <c r="L46" s="30"/>
      <c r="M46" s="33"/>
      <c r="N46" s="33"/>
      <c r="O46" s="34"/>
    </row>
    <row r="47" spans="1:15" ht="18.600000000000001" customHeight="1">
      <c r="A47" s="28" t="str">
        <f t="shared" si="3"/>
        <v/>
      </c>
      <c r="B47" s="29" t="str">
        <f t="shared" si="0"/>
        <v/>
      </c>
      <c r="C47" s="29" t="str">
        <f t="shared" si="5"/>
        <v/>
      </c>
      <c r="D47" s="29" t="str">
        <f t="shared" si="1"/>
        <v/>
      </c>
      <c r="E47" s="30"/>
      <c r="F47" s="31"/>
      <c r="G47" s="31"/>
      <c r="H47" s="30"/>
      <c r="I47" s="31"/>
      <c r="J47" s="31"/>
      <c r="K47" s="32" t="str">
        <f t="shared" si="4"/>
        <v/>
      </c>
      <c r="L47" s="30"/>
      <c r="M47" s="33"/>
      <c r="N47" s="33"/>
      <c r="O47" s="34"/>
    </row>
    <row r="48" spans="1:15" ht="18.600000000000001" customHeight="1">
      <c r="A48" s="28" t="str">
        <f t="shared" si="3"/>
        <v/>
      </c>
      <c r="B48" s="29" t="str">
        <f t="shared" si="0"/>
        <v/>
      </c>
      <c r="C48" s="29" t="str">
        <f t="shared" si="5"/>
        <v/>
      </c>
      <c r="D48" s="29" t="str">
        <f t="shared" si="1"/>
        <v/>
      </c>
      <c r="E48" s="30"/>
      <c r="F48" s="31"/>
      <c r="G48" s="31"/>
      <c r="H48" s="30"/>
      <c r="I48" s="31"/>
      <c r="J48" s="31"/>
      <c r="K48" s="32" t="str">
        <f t="shared" si="4"/>
        <v/>
      </c>
      <c r="L48" s="30"/>
      <c r="M48" s="33"/>
      <c r="N48" s="33"/>
      <c r="O48" s="34"/>
    </row>
    <row r="49" spans="1:15" ht="18.600000000000001" customHeight="1">
      <c r="A49" s="28" t="str">
        <f t="shared" si="3"/>
        <v/>
      </c>
      <c r="B49" s="29" t="str">
        <f t="shared" si="0"/>
        <v/>
      </c>
      <c r="C49" s="29" t="str">
        <f t="shared" si="5"/>
        <v/>
      </c>
      <c r="D49" s="29" t="str">
        <f t="shared" si="1"/>
        <v/>
      </c>
      <c r="E49" s="30"/>
      <c r="F49" s="31"/>
      <c r="G49" s="31"/>
      <c r="H49" s="30"/>
      <c r="I49" s="31"/>
      <c r="J49" s="31"/>
      <c r="K49" s="32" t="str">
        <f t="shared" si="4"/>
        <v/>
      </c>
      <c r="L49" s="30"/>
      <c r="M49" s="33"/>
      <c r="N49" s="33"/>
      <c r="O49" s="34"/>
    </row>
    <row r="50" spans="1:15" ht="18.600000000000001" customHeight="1">
      <c r="A50" s="28" t="str">
        <f t="shared" si="3"/>
        <v/>
      </c>
      <c r="B50" s="29" t="str">
        <f t="shared" si="0"/>
        <v/>
      </c>
      <c r="C50" s="29" t="str">
        <f t="shared" si="5"/>
        <v/>
      </c>
      <c r="D50" s="29" t="str">
        <f t="shared" si="1"/>
        <v/>
      </c>
      <c r="E50" s="30"/>
      <c r="F50" s="31"/>
      <c r="G50" s="31"/>
      <c r="H50" s="30"/>
      <c r="I50" s="31"/>
      <c r="J50" s="31"/>
      <c r="K50" s="32" t="str">
        <f t="shared" si="4"/>
        <v/>
      </c>
      <c r="L50" s="30"/>
      <c r="M50" s="33"/>
      <c r="N50" s="33"/>
      <c r="O50" s="34"/>
    </row>
    <row r="51" spans="1:15" ht="18.600000000000001" customHeight="1">
      <c r="A51" s="28" t="str">
        <f t="shared" si="3"/>
        <v/>
      </c>
      <c r="B51" s="29" t="str">
        <f t="shared" si="0"/>
        <v/>
      </c>
      <c r="C51" s="29" t="str">
        <f t="shared" si="5"/>
        <v/>
      </c>
      <c r="D51" s="29" t="str">
        <f t="shared" si="1"/>
        <v/>
      </c>
      <c r="E51" s="30"/>
      <c r="F51" s="31"/>
      <c r="G51" s="31"/>
      <c r="H51" s="30"/>
      <c r="I51" s="31"/>
      <c r="J51" s="31"/>
      <c r="K51" s="32" t="str">
        <f t="shared" si="4"/>
        <v/>
      </c>
      <c r="L51" s="30"/>
      <c r="M51" s="33"/>
      <c r="N51" s="33"/>
      <c r="O51" s="34"/>
    </row>
    <row r="52" spans="1:15" ht="18.600000000000001" customHeight="1">
      <c r="A52" s="28" t="str">
        <f t="shared" si="3"/>
        <v/>
      </c>
      <c r="B52" s="29" t="str">
        <f t="shared" si="0"/>
        <v/>
      </c>
      <c r="C52" s="29" t="str">
        <f t="shared" si="5"/>
        <v/>
      </c>
      <c r="D52" s="29" t="str">
        <f t="shared" si="1"/>
        <v/>
      </c>
      <c r="E52" s="30"/>
      <c r="F52" s="31"/>
      <c r="G52" s="31"/>
      <c r="H52" s="30"/>
      <c r="I52" s="31"/>
      <c r="J52" s="31"/>
      <c r="K52" s="32" t="str">
        <f t="shared" si="4"/>
        <v/>
      </c>
      <c r="L52" s="30"/>
      <c r="M52" s="33"/>
      <c r="N52" s="33"/>
      <c r="O52" s="34"/>
    </row>
    <row r="53" spans="1:15" ht="18.600000000000001" customHeight="1">
      <c r="A53" s="28" t="str">
        <f t="shared" si="3"/>
        <v/>
      </c>
      <c r="B53" s="29" t="str">
        <f t="shared" si="0"/>
        <v/>
      </c>
      <c r="C53" s="29" t="str">
        <f t="shared" si="5"/>
        <v/>
      </c>
      <c r="D53" s="29" t="str">
        <f t="shared" si="1"/>
        <v/>
      </c>
      <c r="E53" s="30"/>
      <c r="F53" s="31"/>
      <c r="G53" s="31"/>
      <c r="H53" s="30"/>
      <c r="I53" s="31"/>
      <c r="J53" s="31"/>
      <c r="K53" s="32" t="str">
        <f t="shared" si="4"/>
        <v/>
      </c>
      <c r="L53" s="30"/>
      <c r="M53" s="33"/>
      <c r="N53" s="33"/>
      <c r="O53" s="34"/>
    </row>
    <row r="54" spans="1:15" ht="18.600000000000001" customHeight="1">
      <c r="A54" s="28" t="str">
        <f t="shared" si="3"/>
        <v/>
      </c>
      <c r="B54" s="29" t="str">
        <f t="shared" si="0"/>
        <v/>
      </c>
      <c r="C54" s="29" t="str">
        <f t="shared" si="5"/>
        <v/>
      </c>
      <c r="D54" s="29" t="str">
        <f t="shared" si="1"/>
        <v/>
      </c>
      <c r="E54" s="30"/>
      <c r="F54" s="31"/>
      <c r="G54" s="31"/>
      <c r="H54" s="30"/>
      <c r="I54" s="31"/>
      <c r="J54" s="31"/>
      <c r="K54" s="32" t="str">
        <f t="shared" si="4"/>
        <v/>
      </c>
      <c r="L54" s="30"/>
      <c r="M54" s="33"/>
      <c r="N54" s="33"/>
      <c r="O54" s="34"/>
    </row>
    <row r="55" spans="1:15" ht="18.600000000000001" customHeight="1">
      <c r="A55" s="28" t="str">
        <f t="shared" si="3"/>
        <v/>
      </c>
      <c r="B55" s="29" t="str">
        <f t="shared" si="0"/>
        <v/>
      </c>
      <c r="C55" s="29" t="str">
        <f t="shared" si="5"/>
        <v/>
      </c>
      <c r="D55" s="29" t="str">
        <f t="shared" si="1"/>
        <v/>
      </c>
      <c r="E55" s="30"/>
      <c r="F55" s="31"/>
      <c r="G55" s="31"/>
      <c r="H55" s="30"/>
      <c r="I55" s="31"/>
      <c r="J55" s="31"/>
      <c r="K55" s="32" t="str">
        <f t="shared" si="4"/>
        <v/>
      </c>
      <c r="L55" s="30"/>
      <c r="M55" s="33"/>
      <c r="N55" s="33"/>
      <c r="O55" s="34"/>
    </row>
    <row r="56" spans="1:15" ht="18.600000000000001" customHeight="1">
      <c r="A56" s="28" t="str">
        <f t="shared" si="3"/>
        <v/>
      </c>
      <c r="B56" s="29" t="str">
        <f t="shared" si="0"/>
        <v/>
      </c>
      <c r="C56" s="29" t="str">
        <f t="shared" si="5"/>
        <v/>
      </c>
      <c r="D56" s="29" t="str">
        <f t="shared" si="1"/>
        <v/>
      </c>
      <c r="E56" s="30"/>
      <c r="F56" s="31"/>
      <c r="G56" s="31"/>
      <c r="H56" s="30"/>
      <c r="I56" s="31"/>
      <c r="J56" s="31"/>
      <c r="K56" s="32" t="str">
        <f t="shared" si="4"/>
        <v/>
      </c>
      <c r="L56" s="30"/>
      <c r="M56" s="33"/>
      <c r="N56" s="33"/>
      <c r="O56" s="34"/>
    </row>
    <row r="57" spans="1:15" ht="18.600000000000001" customHeight="1">
      <c r="A57" s="28" t="str">
        <f t="shared" si="3"/>
        <v/>
      </c>
      <c r="B57" s="29" t="str">
        <f t="shared" si="0"/>
        <v/>
      </c>
      <c r="C57" s="29" t="str">
        <f t="shared" si="5"/>
        <v/>
      </c>
      <c r="D57" s="29" t="str">
        <f t="shared" si="1"/>
        <v/>
      </c>
      <c r="E57" s="30"/>
      <c r="F57" s="31"/>
      <c r="G57" s="31"/>
      <c r="H57" s="30"/>
      <c r="I57" s="31"/>
      <c r="J57" s="31"/>
      <c r="K57" s="32" t="str">
        <f t="shared" si="4"/>
        <v/>
      </c>
      <c r="L57" s="30"/>
      <c r="M57" s="33"/>
      <c r="N57" s="33"/>
      <c r="O57" s="34"/>
    </row>
    <row r="58" spans="1:15" ht="18.600000000000001" customHeight="1">
      <c r="A58" s="28" t="str">
        <f t="shared" si="3"/>
        <v/>
      </c>
      <c r="B58" s="29" t="str">
        <f t="shared" si="0"/>
        <v/>
      </c>
      <c r="C58" s="29" t="str">
        <f t="shared" si="5"/>
        <v/>
      </c>
      <c r="D58" s="29" t="str">
        <f t="shared" si="1"/>
        <v/>
      </c>
      <c r="E58" s="30"/>
      <c r="F58" s="31"/>
      <c r="G58" s="31"/>
      <c r="H58" s="30"/>
      <c r="I58" s="31"/>
      <c r="J58" s="31"/>
      <c r="K58" s="32" t="str">
        <f t="shared" si="4"/>
        <v/>
      </c>
      <c r="L58" s="30"/>
      <c r="M58" s="33"/>
      <c r="N58" s="33"/>
      <c r="O58" s="34"/>
    </row>
    <row r="59" spans="1:15" ht="18.600000000000001" customHeight="1">
      <c r="A59" s="28" t="str">
        <f t="shared" si="3"/>
        <v/>
      </c>
      <c r="B59" s="29" t="str">
        <f t="shared" si="0"/>
        <v/>
      </c>
      <c r="C59" s="29" t="str">
        <f t="shared" si="5"/>
        <v/>
      </c>
      <c r="D59" s="29" t="str">
        <f t="shared" si="1"/>
        <v/>
      </c>
      <c r="E59" s="30"/>
      <c r="F59" s="31"/>
      <c r="G59" s="31"/>
      <c r="H59" s="30"/>
      <c r="I59" s="31"/>
      <c r="J59" s="31"/>
      <c r="K59" s="32" t="str">
        <f t="shared" si="4"/>
        <v/>
      </c>
      <c r="L59" s="30"/>
      <c r="M59" s="33"/>
      <c r="N59" s="33"/>
      <c r="O59" s="34"/>
    </row>
    <row r="60" spans="1:15" ht="18.600000000000001" customHeight="1">
      <c r="A60" s="28" t="str">
        <f t="shared" si="3"/>
        <v/>
      </c>
      <c r="B60" s="29" t="str">
        <f t="shared" si="0"/>
        <v/>
      </c>
      <c r="C60" s="29" t="str">
        <f t="shared" si="5"/>
        <v/>
      </c>
      <c r="D60" s="29" t="str">
        <f t="shared" si="1"/>
        <v/>
      </c>
      <c r="E60" s="30"/>
      <c r="F60" s="31"/>
      <c r="G60" s="31"/>
      <c r="H60" s="30"/>
      <c r="I60" s="31"/>
      <c r="J60" s="31"/>
      <c r="K60" s="32" t="str">
        <f t="shared" si="4"/>
        <v/>
      </c>
      <c r="L60" s="30"/>
      <c r="M60" s="33"/>
      <c r="N60" s="33"/>
      <c r="O60" s="34"/>
    </row>
    <row r="61" spans="1:15" ht="18.600000000000001" customHeight="1">
      <c r="A61" s="28" t="str">
        <f t="shared" si="3"/>
        <v/>
      </c>
      <c r="B61" s="29" t="str">
        <f t="shared" si="0"/>
        <v/>
      </c>
      <c r="C61" s="29" t="str">
        <f t="shared" si="5"/>
        <v/>
      </c>
      <c r="D61" s="29" t="str">
        <f t="shared" si="1"/>
        <v/>
      </c>
      <c r="E61" s="30"/>
      <c r="F61" s="31"/>
      <c r="G61" s="31"/>
      <c r="H61" s="30"/>
      <c r="I61" s="31"/>
      <c r="J61" s="31"/>
      <c r="K61" s="32" t="str">
        <f t="shared" si="4"/>
        <v/>
      </c>
      <c r="L61" s="30"/>
      <c r="M61" s="33"/>
      <c r="N61" s="33"/>
      <c r="O61" s="34"/>
    </row>
    <row r="62" spans="1:15" ht="18.600000000000001" customHeight="1">
      <c r="A62" s="28" t="str">
        <f t="shared" si="3"/>
        <v/>
      </c>
      <c r="B62" s="29" t="str">
        <f t="shared" si="0"/>
        <v/>
      </c>
      <c r="C62" s="29" t="str">
        <f t="shared" si="5"/>
        <v/>
      </c>
      <c r="D62" s="29" t="str">
        <f t="shared" si="1"/>
        <v/>
      </c>
      <c r="E62" s="30"/>
      <c r="F62" s="31"/>
      <c r="G62" s="31"/>
      <c r="H62" s="30"/>
      <c r="I62" s="31"/>
      <c r="J62" s="31"/>
      <c r="K62" s="32" t="str">
        <f t="shared" si="4"/>
        <v/>
      </c>
      <c r="L62" s="30"/>
      <c r="M62" s="33"/>
      <c r="N62" s="33"/>
      <c r="O62" s="34"/>
    </row>
    <row r="63" spans="1:15" ht="18.600000000000001" customHeight="1">
      <c r="A63" s="28" t="str">
        <f t="shared" si="3"/>
        <v/>
      </c>
      <c r="B63" s="29" t="str">
        <f t="shared" si="0"/>
        <v/>
      </c>
      <c r="C63" s="29" t="str">
        <f t="shared" si="5"/>
        <v/>
      </c>
      <c r="D63" s="29" t="str">
        <f t="shared" si="1"/>
        <v/>
      </c>
      <c r="E63" s="30"/>
      <c r="F63" s="31"/>
      <c r="G63" s="31"/>
      <c r="H63" s="30"/>
      <c r="I63" s="31"/>
      <c r="J63" s="31"/>
      <c r="K63" s="32" t="str">
        <f t="shared" si="4"/>
        <v/>
      </c>
      <c r="L63" s="30"/>
      <c r="M63" s="33"/>
      <c r="N63" s="33"/>
      <c r="O63" s="34"/>
    </row>
    <row r="64" spans="1:15" ht="18.600000000000001" customHeight="1">
      <c r="A64" s="28" t="str">
        <f t="shared" si="3"/>
        <v/>
      </c>
      <c r="B64" s="29" t="str">
        <f t="shared" si="0"/>
        <v/>
      </c>
      <c r="C64" s="29" t="str">
        <f t="shared" si="5"/>
        <v/>
      </c>
      <c r="D64" s="29" t="str">
        <f t="shared" si="1"/>
        <v/>
      </c>
      <c r="E64" s="30"/>
      <c r="F64" s="31"/>
      <c r="G64" s="31"/>
      <c r="H64" s="30"/>
      <c r="I64" s="31"/>
      <c r="J64" s="31"/>
      <c r="K64" s="32" t="str">
        <f t="shared" si="4"/>
        <v/>
      </c>
      <c r="L64" s="30"/>
      <c r="M64" s="33"/>
      <c r="N64" s="33"/>
      <c r="O64" s="34"/>
    </row>
    <row r="65" spans="1:15" ht="18.600000000000001" customHeight="1">
      <c r="A65" s="28" t="str">
        <f t="shared" si="3"/>
        <v/>
      </c>
      <c r="B65" s="29" t="str">
        <f t="shared" si="0"/>
        <v/>
      </c>
      <c r="C65" s="29" t="str">
        <f t="shared" si="5"/>
        <v/>
      </c>
      <c r="D65" s="29" t="str">
        <f t="shared" si="1"/>
        <v/>
      </c>
      <c r="E65" s="30"/>
      <c r="F65" s="31"/>
      <c r="G65" s="31"/>
      <c r="H65" s="30"/>
      <c r="I65" s="31"/>
      <c r="J65" s="31"/>
      <c r="K65" s="32" t="str">
        <f t="shared" si="4"/>
        <v/>
      </c>
      <c r="L65" s="30"/>
      <c r="M65" s="33"/>
      <c r="N65" s="33"/>
      <c r="O65" s="34"/>
    </row>
    <row r="66" spans="1:15" ht="18.600000000000001" customHeight="1">
      <c r="A66" s="28" t="str">
        <f t="shared" si="3"/>
        <v/>
      </c>
      <c r="B66" s="29" t="str">
        <f t="shared" si="0"/>
        <v/>
      </c>
      <c r="C66" s="29" t="str">
        <f t="shared" si="5"/>
        <v/>
      </c>
      <c r="D66" s="29" t="str">
        <f t="shared" si="1"/>
        <v/>
      </c>
      <c r="E66" s="30"/>
      <c r="F66" s="31"/>
      <c r="G66" s="31"/>
      <c r="H66" s="30"/>
      <c r="I66" s="31"/>
      <c r="J66" s="31"/>
      <c r="K66" s="32" t="str">
        <f t="shared" si="4"/>
        <v/>
      </c>
      <c r="L66" s="30"/>
      <c r="M66" s="33"/>
      <c r="N66" s="33"/>
      <c r="O66" s="34"/>
    </row>
    <row r="67" spans="1:15" ht="18.600000000000001" customHeight="1">
      <c r="A67" s="28" t="str">
        <f t="shared" si="3"/>
        <v/>
      </c>
      <c r="B67" s="29" t="str">
        <f t="shared" si="0"/>
        <v/>
      </c>
      <c r="C67" s="29" t="str">
        <f t="shared" si="5"/>
        <v/>
      </c>
      <c r="D67" s="29" t="str">
        <f t="shared" si="1"/>
        <v/>
      </c>
      <c r="E67" s="30"/>
      <c r="F67" s="31"/>
      <c r="G67" s="31"/>
      <c r="H67" s="30"/>
      <c r="I67" s="31"/>
      <c r="J67" s="31"/>
      <c r="K67" s="32" t="str">
        <f t="shared" si="4"/>
        <v/>
      </c>
      <c r="L67" s="30"/>
      <c r="M67" s="33"/>
      <c r="N67" s="33"/>
      <c r="O67" s="34"/>
    </row>
    <row r="68" spans="1:15" ht="18.600000000000001" customHeight="1">
      <c r="A68" s="28" t="str">
        <f t="shared" si="3"/>
        <v/>
      </c>
      <c r="B68" s="29" t="str">
        <f t="shared" si="0"/>
        <v/>
      </c>
      <c r="C68" s="29" t="str">
        <f t="shared" si="5"/>
        <v/>
      </c>
      <c r="D68" s="29" t="str">
        <f t="shared" si="1"/>
        <v/>
      </c>
      <c r="E68" s="30"/>
      <c r="F68" s="31"/>
      <c r="G68" s="31"/>
      <c r="H68" s="30"/>
      <c r="I68" s="31"/>
      <c r="J68" s="31"/>
      <c r="K68" s="32" t="str">
        <f t="shared" si="4"/>
        <v/>
      </c>
      <c r="L68" s="30"/>
      <c r="M68" s="33"/>
      <c r="N68" s="33"/>
      <c r="O68" s="34"/>
    </row>
    <row r="69" spans="1:15" ht="18.600000000000001" customHeight="1">
      <c r="A69" s="28" t="str">
        <f t="shared" si="3"/>
        <v/>
      </c>
      <c r="B69" s="29" t="str">
        <f t="shared" si="0"/>
        <v/>
      </c>
      <c r="C69" s="29" t="str">
        <f t="shared" si="5"/>
        <v/>
      </c>
      <c r="D69" s="29" t="str">
        <f t="shared" si="1"/>
        <v/>
      </c>
      <c r="E69" s="30"/>
      <c r="F69" s="31"/>
      <c r="G69" s="31"/>
      <c r="H69" s="30"/>
      <c r="I69" s="31"/>
      <c r="J69" s="31"/>
      <c r="K69" s="32" t="str">
        <f t="shared" si="4"/>
        <v/>
      </c>
      <c r="L69" s="30"/>
      <c r="M69" s="33"/>
      <c r="N69" s="33"/>
      <c r="O69" s="34"/>
    </row>
    <row r="70" spans="1:15" ht="18.600000000000001" customHeight="1">
      <c r="A70" s="28" t="str">
        <f t="shared" si="3"/>
        <v/>
      </c>
      <c r="B70" s="29" t="str">
        <f t="shared" si="0"/>
        <v/>
      </c>
      <c r="C70" s="29" t="str">
        <f t="shared" si="5"/>
        <v/>
      </c>
      <c r="D70" s="29" t="str">
        <f t="shared" si="1"/>
        <v/>
      </c>
      <c r="E70" s="30"/>
      <c r="F70" s="31"/>
      <c r="G70" s="31"/>
      <c r="H70" s="30"/>
      <c r="I70" s="31"/>
      <c r="J70" s="31"/>
      <c r="K70" s="32" t="str">
        <f t="shared" si="4"/>
        <v/>
      </c>
      <c r="L70" s="30"/>
      <c r="M70" s="33"/>
      <c r="N70" s="33"/>
      <c r="O70" s="34"/>
    </row>
    <row r="71" spans="1:15" ht="18.600000000000001" customHeight="1">
      <c r="A71" s="28" t="str">
        <f t="shared" si="3"/>
        <v/>
      </c>
      <c r="B71" s="29" t="str">
        <f t="shared" si="0"/>
        <v/>
      </c>
      <c r="C71" s="29" t="str">
        <f t="shared" si="5"/>
        <v/>
      </c>
      <c r="D71" s="29" t="str">
        <f t="shared" si="1"/>
        <v/>
      </c>
      <c r="E71" s="30"/>
      <c r="F71" s="31"/>
      <c r="G71" s="31"/>
      <c r="H71" s="30"/>
      <c r="I71" s="31"/>
      <c r="J71" s="31"/>
      <c r="K71" s="32" t="str">
        <f t="shared" si="4"/>
        <v/>
      </c>
      <c r="L71" s="30"/>
      <c r="M71" s="33"/>
      <c r="N71" s="33"/>
      <c r="O71" s="34"/>
    </row>
    <row r="72" spans="1:15" ht="18.600000000000001" customHeight="1">
      <c r="A72" s="28" t="str">
        <f t="shared" si="3"/>
        <v/>
      </c>
      <c r="B72" s="29" t="str">
        <f t="shared" si="0"/>
        <v/>
      </c>
      <c r="C72" s="29" t="str">
        <f t="shared" si="5"/>
        <v/>
      </c>
      <c r="D72" s="29" t="str">
        <f t="shared" si="1"/>
        <v/>
      </c>
      <c r="E72" s="30"/>
      <c r="F72" s="31"/>
      <c r="G72" s="31"/>
      <c r="H72" s="30"/>
      <c r="I72" s="31"/>
      <c r="J72" s="31"/>
      <c r="K72" s="32" t="str">
        <f t="shared" si="4"/>
        <v/>
      </c>
      <c r="L72" s="30"/>
      <c r="M72" s="33"/>
      <c r="N72" s="33"/>
      <c r="O72" s="34"/>
    </row>
    <row r="73" spans="1:15" ht="18.600000000000001" customHeight="1">
      <c r="A73" s="28" t="str">
        <f t="shared" si="3"/>
        <v/>
      </c>
      <c r="B73" s="29" t="str">
        <f t="shared" si="0"/>
        <v/>
      </c>
      <c r="C73" s="29" t="str">
        <f t="shared" si="5"/>
        <v/>
      </c>
      <c r="D73" s="29" t="str">
        <f t="shared" si="1"/>
        <v/>
      </c>
      <c r="E73" s="30"/>
      <c r="F73" s="31"/>
      <c r="G73" s="31"/>
      <c r="H73" s="30"/>
      <c r="I73" s="31"/>
      <c r="J73" s="31"/>
      <c r="K73" s="32" t="str">
        <f t="shared" si="4"/>
        <v/>
      </c>
      <c r="L73" s="30"/>
      <c r="M73" s="33"/>
      <c r="N73" s="33"/>
      <c r="O73" s="34"/>
    </row>
    <row r="74" spans="1:15" ht="18.600000000000001" customHeight="1">
      <c r="A74" s="28" t="str">
        <f t="shared" si="3"/>
        <v/>
      </c>
      <c r="B74" s="29" t="str">
        <f t="shared" si="0"/>
        <v/>
      </c>
      <c r="C74" s="29" t="str">
        <f t="shared" si="5"/>
        <v/>
      </c>
      <c r="D74" s="29" t="str">
        <f t="shared" si="1"/>
        <v/>
      </c>
      <c r="E74" s="30"/>
      <c r="F74" s="31"/>
      <c r="G74" s="31"/>
      <c r="H74" s="30"/>
      <c r="I74" s="31"/>
      <c r="J74" s="31"/>
      <c r="K74" s="32" t="str">
        <f t="shared" si="4"/>
        <v/>
      </c>
      <c r="L74" s="30"/>
      <c r="M74" s="33"/>
      <c r="N74" s="33"/>
      <c r="O74" s="34"/>
    </row>
    <row r="75" spans="1:15" ht="18.600000000000001" customHeight="1">
      <c r="A75" s="28" t="str">
        <f t="shared" si="3"/>
        <v/>
      </c>
      <c r="B75" s="29" t="str">
        <f t="shared" si="0"/>
        <v/>
      </c>
      <c r="C75" s="29" t="str">
        <f t="shared" si="5"/>
        <v/>
      </c>
      <c r="D75" s="29" t="str">
        <f t="shared" si="1"/>
        <v/>
      </c>
      <c r="E75" s="30"/>
      <c r="F75" s="31"/>
      <c r="G75" s="31"/>
      <c r="H75" s="30"/>
      <c r="I75" s="31"/>
      <c r="J75" s="31"/>
      <c r="K75" s="32" t="str">
        <f t="shared" si="4"/>
        <v/>
      </c>
      <c r="L75" s="30"/>
      <c r="M75" s="33"/>
      <c r="N75" s="33"/>
      <c r="O75" s="34"/>
    </row>
    <row r="76" spans="1:15" ht="18.600000000000001" customHeight="1">
      <c r="A76" s="28" t="str">
        <f t="shared" si="3"/>
        <v/>
      </c>
      <c r="B76" s="29" t="str">
        <f t="shared" si="0"/>
        <v/>
      </c>
      <c r="C76" s="29" t="str">
        <f t="shared" si="5"/>
        <v/>
      </c>
      <c r="D76" s="29" t="str">
        <f t="shared" si="1"/>
        <v/>
      </c>
      <c r="E76" s="30"/>
      <c r="F76" s="31"/>
      <c r="G76" s="31"/>
      <c r="H76" s="30"/>
      <c r="I76" s="31"/>
      <c r="J76" s="31"/>
      <c r="K76" s="32" t="str">
        <f t="shared" si="4"/>
        <v/>
      </c>
      <c r="L76" s="30"/>
      <c r="M76" s="33"/>
      <c r="N76" s="33"/>
      <c r="O76" s="34"/>
    </row>
    <row r="77" spans="1:15" ht="18.600000000000001" customHeight="1">
      <c r="A77" s="28" t="str">
        <f t="shared" si="3"/>
        <v/>
      </c>
      <c r="B77" s="29" t="str">
        <f t="shared" si="0"/>
        <v/>
      </c>
      <c r="C77" s="29" t="str">
        <f t="shared" si="5"/>
        <v/>
      </c>
      <c r="D77" s="29" t="str">
        <f t="shared" si="1"/>
        <v/>
      </c>
      <c r="E77" s="30"/>
      <c r="F77" s="31"/>
      <c r="G77" s="31"/>
      <c r="H77" s="30"/>
      <c r="I77" s="31"/>
      <c r="J77" s="31"/>
      <c r="K77" s="32" t="str">
        <f t="shared" si="4"/>
        <v/>
      </c>
      <c r="L77" s="30"/>
      <c r="M77" s="33"/>
      <c r="N77" s="33"/>
      <c r="O77" s="34"/>
    </row>
    <row r="78" spans="1:15" ht="18.600000000000001" customHeight="1">
      <c r="A78" s="28" t="str">
        <f t="shared" si="3"/>
        <v/>
      </c>
      <c r="B78" s="29" t="str">
        <f t="shared" si="0"/>
        <v/>
      </c>
      <c r="C78" s="29" t="str">
        <f t="shared" si="5"/>
        <v/>
      </c>
      <c r="D78" s="29" t="str">
        <f t="shared" si="1"/>
        <v/>
      </c>
      <c r="E78" s="30"/>
      <c r="F78" s="31"/>
      <c r="G78" s="31"/>
      <c r="H78" s="30"/>
      <c r="I78" s="31"/>
      <c r="J78" s="31"/>
      <c r="K78" s="32" t="str">
        <f t="shared" si="4"/>
        <v/>
      </c>
      <c r="L78" s="30"/>
      <c r="M78" s="33"/>
      <c r="N78" s="33"/>
      <c r="O78" s="34"/>
    </row>
    <row r="79" spans="1:15" ht="18.600000000000001" customHeight="1">
      <c r="A79" s="28" t="str">
        <f t="shared" si="3"/>
        <v/>
      </c>
      <c r="B79" s="29" t="str">
        <f t="shared" si="0"/>
        <v/>
      </c>
      <c r="C79" s="29" t="str">
        <f t="shared" si="5"/>
        <v/>
      </c>
      <c r="D79" s="29" t="str">
        <f t="shared" si="1"/>
        <v/>
      </c>
      <c r="E79" s="30"/>
      <c r="F79" s="31"/>
      <c r="G79" s="31"/>
      <c r="H79" s="30"/>
      <c r="I79" s="31"/>
      <c r="J79" s="31"/>
      <c r="K79" s="32" t="str">
        <f t="shared" si="4"/>
        <v/>
      </c>
      <c r="L79" s="30"/>
      <c r="M79" s="33"/>
      <c r="N79" s="33"/>
      <c r="O79" s="34"/>
    </row>
    <row r="80" spans="1:15" ht="18.600000000000001" customHeight="1">
      <c r="A80" s="28" t="str">
        <f t="shared" si="3"/>
        <v/>
      </c>
      <c r="B80" s="29" t="str">
        <f t="shared" si="0"/>
        <v/>
      </c>
      <c r="C80" s="29" t="str">
        <f t="shared" si="5"/>
        <v/>
      </c>
      <c r="D80" s="29" t="str">
        <f t="shared" si="1"/>
        <v/>
      </c>
      <c r="E80" s="30"/>
      <c r="F80" s="31"/>
      <c r="G80" s="31"/>
      <c r="H80" s="30"/>
      <c r="I80" s="31"/>
      <c r="J80" s="31"/>
      <c r="K80" s="32" t="str">
        <f t="shared" si="4"/>
        <v/>
      </c>
      <c r="L80" s="30"/>
      <c r="M80" s="33"/>
      <c r="N80" s="33"/>
      <c r="O80" s="34"/>
    </row>
    <row r="81" spans="1:15" ht="18.600000000000001" customHeight="1">
      <c r="A81" s="28" t="str">
        <f t="shared" si="3"/>
        <v/>
      </c>
      <c r="B81" s="29" t="str">
        <f t="shared" si="0"/>
        <v/>
      </c>
      <c r="C81" s="29" t="str">
        <f t="shared" si="5"/>
        <v/>
      </c>
      <c r="D81" s="29" t="str">
        <f t="shared" si="1"/>
        <v/>
      </c>
      <c r="E81" s="30"/>
      <c r="F81" s="31"/>
      <c r="G81" s="31"/>
      <c r="H81" s="30"/>
      <c r="I81" s="31"/>
      <c r="J81" s="31"/>
      <c r="K81" s="32" t="str">
        <f t="shared" si="4"/>
        <v/>
      </c>
      <c r="L81" s="30"/>
      <c r="M81" s="33"/>
      <c r="N81" s="33"/>
      <c r="O81" s="34"/>
    </row>
    <row r="82" spans="1:15" ht="18.600000000000001" customHeight="1">
      <c r="A82" s="28" t="str">
        <f t="shared" si="3"/>
        <v/>
      </c>
      <c r="B82" s="29" t="str">
        <f t="shared" si="0"/>
        <v/>
      </c>
      <c r="C82" s="29" t="str">
        <f t="shared" si="5"/>
        <v/>
      </c>
      <c r="D82" s="29" t="str">
        <f t="shared" si="1"/>
        <v/>
      </c>
      <c r="E82" s="30"/>
      <c r="F82" s="31"/>
      <c r="G82" s="31"/>
      <c r="H82" s="30"/>
      <c r="I82" s="31"/>
      <c r="J82" s="31"/>
      <c r="K82" s="32" t="str">
        <f t="shared" si="4"/>
        <v/>
      </c>
      <c r="L82" s="30"/>
      <c r="M82" s="33"/>
      <c r="N82" s="33"/>
      <c r="O82" s="34"/>
    </row>
    <row r="83" spans="1:15" ht="18.600000000000001" customHeight="1">
      <c r="A83" s="28" t="str">
        <f t="shared" si="3"/>
        <v/>
      </c>
      <c r="B83" s="29" t="str">
        <f t="shared" si="0"/>
        <v/>
      </c>
      <c r="C83" s="29" t="str">
        <f t="shared" si="5"/>
        <v/>
      </c>
      <c r="D83" s="29" t="str">
        <f t="shared" si="1"/>
        <v/>
      </c>
      <c r="E83" s="30"/>
      <c r="F83" s="31"/>
      <c r="G83" s="31"/>
      <c r="H83" s="30"/>
      <c r="I83" s="31"/>
      <c r="J83" s="31"/>
      <c r="K83" s="32" t="str">
        <f t="shared" si="4"/>
        <v/>
      </c>
      <c r="L83" s="30"/>
      <c r="M83" s="33"/>
      <c r="N83" s="33"/>
      <c r="O83" s="34"/>
    </row>
    <row r="84" spans="1:15" ht="18.600000000000001" customHeight="1">
      <c r="A84" s="28" t="str">
        <f t="shared" si="3"/>
        <v/>
      </c>
      <c r="B84" s="29" t="str">
        <f t="shared" si="0"/>
        <v/>
      </c>
      <c r="C84" s="29" t="str">
        <f t="shared" si="5"/>
        <v/>
      </c>
      <c r="D84" s="29" t="str">
        <f t="shared" si="1"/>
        <v/>
      </c>
      <c r="E84" s="30"/>
      <c r="F84" s="31"/>
      <c r="G84" s="31"/>
      <c r="H84" s="30"/>
      <c r="I84" s="31"/>
      <c r="J84" s="31"/>
      <c r="K84" s="32" t="str">
        <f t="shared" si="4"/>
        <v/>
      </c>
      <c r="L84" s="30"/>
      <c r="M84" s="33"/>
      <c r="N84" s="33"/>
      <c r="O84" s="34"/>
    </row>
    <row r="85" spans="1:15" ht="18.600000000000001" customHeight="1">
      <c r="A85" s="28" t="str">
        <f t="shared" si="3"/>
        <v/>
      </c>
      <c r="B85" s="29" t="str">
        <f t="shared" si="0"/>
        <v/>
      </c>
      <c r="C85" s="29" t="str">
        <f t="shared" si="5"/>
        <v/>
      </c>
      <c r="D85" s="29" t="str">
        <f t="shared" si="1"/>
        <v/>
      </c>
      <c r="E85" s="30"/>
      <c r="F85" s="31"/>
      <c r="G85" s="31"/>
      <c r="H85" s="30"/>
      <c r="I85" s="31"/>
      <c r="J85" s="31"/>
      <c r="K85" s="32" t="str">
        <f t="shared" si="4"/>
        <v/>
      </c>
      <c r="L85" s="30"/>
      <c r="M85" s="33"/>
      <c r="N85" s="33"/>
      <c r="O85" s="34"/>
    </row>
    <row r="86" spans="1:15" ht="18.600000000000001" customHeight="1">
      <c r="A86" s="28" t="str">
        <f t="shared" si="3"/>
        <v/>
      </c>
      <c r="B86" s="29" t="str">
        <f t="shared" si="0"/>
        <v/>
      </c>
      <c r="C86" s="29" t="str">
        <f t="shared" si="5"/>
        <v/>
      </c>
      <c r="D86" s="29" t="str">
        <f t="shared" si="1"/>
        <v/>
      </c>
      <c r="E86" s="30"/>
      <c r="F86" s="31"/>
      <c r="G86" s="31"/>
      <c r="H86" s="30"/>
      <c r="I86" s="31"/>
      <c r="J86" s="31"/>
      <c r="K86" s="32" t="str">
        <f t="shared" si="4"/>
        <v/>
      </c>
      <c r="L86" s="30"/>
      <c r="M86" s="33"/>
      <c r="N86" s="33"/>
      <c r="O86" s="34"/>
    </row>
    <row r="87" spans="1:15" ht="18.600000000000001" customHeight="1">
      <c r="A87" s="28" t="str">
        <f t="shared" si="3"/>
        <v/>
      </c>
      <c r="B87" s="29" t="str">
        <f t="shared" si="0"/>
        <v/>
      </c>
      <c r="C87" s="29" t="str">
        <f t="shared" si="5"/>
        <v/>
      </c>
      <c r="D87" s="29" t="str">
        <f t="shared" si="1"/>
        <v/>
      </c>
      <c r="E87" s="30"/>
      <c r="F87" s="31"/>
      <c r="G87" s="31"/>
      <c r="H87" s="30"/>
      <c r="I87" s="31"/>
      <c r="J87" s="31"/>
      <c r="K87" s="32" t="str">
        <f t="shared" si="4"/>
        <v/>
      </c>
      <c r="L87" s="30"/>
      <c r="M87" s="33"/>
      <c r="N87" s="33"/>
      <c r="O87" s="34"/>
    </row>
    <row r="88" spans="1:15" ht="18.600000000000001" customHeight="1">
      <c r="A88" s="28" t="str">
        <f t="shared" si="3"/>
        <v/>
      </c>
      <c r="B88" s="29" t="str">
        <f t="shared" si="0"/>
        <v/>
      </c>
      <c r="C88" s="29" t="str">
        <f t="shared" si="5"/>
        <v/>
      </c>
      <c r="D88" s="29" t="str">
        <f t="shared" si="1"/>
        <v/>
      </c>
      <c r="E88" s="30"/>
      <c r="F88" s="31"/>
      <c r="G88" s="31"/>
      <c r="H88" s="30"/>
      <c r="I88" s="31"/>
      <c r="J88" s="31"/>
      <c r="K88" s="32" t="str">
        <f t="shared" si="4"/>
        <v/>
      </c>
      <c r="L88" s="30"/>
      <c r="M88" s="33"/>
      <c r="N88" s="33"/>
      <c r="O88" s="34"/>
    </row>
    <row r="89" spans="1:15" ht="18.600000000000001" customHeight="1">
      <c r="A89" s="28" t="str">
        <f t="shared" si="3"/>
        <v/>
      </c>
      <c r="B89" s="29" t="str">
        <f t="shared" si="0"/>
        <v/>
      </c>
      <c r="C89" s="29" t="str">
        <f t="shared" si="5"/>
        <v/>
      </c>
      <c r="D89" s="29" t="str">
        <f t="shared" si="1"/>
        <v/>
      </c>
      <c r="E89" s="30"/>
      <c r="F89" s="31"/>
      <c r="G89" s="31"/>
      <c r="H89" s="30"/>
      <c r="I89" s="31"/>
      <c r="J89" s="31"/>
      <c r="K89" s="32" t="str">
        <f t="shared" si="4"/>
        <v/>
      </c>
      <c r="L89" s="30"/>
      <c r="M89" s="33"/>
      <c r="N89" s="33"/>
      <c r="O89" s="34"/>
    </row>
    <row r="90" spans="1:15" ht="18.600000000000001" customHeight="1">
      <c r="A90" s="28" t="str">
        <f t="shared" si="3"/>
        <v/>
      </c>
      <c r="B90" s="29" t="str">
        <f t="shared" si="0"/>
        <v/>
      </c>
      <c r="C90" s="29" t="str">
        <f t="shared" si="5"/>
        <v/>
      </c>
      <c r="D90" s="29" t="str">
        <f t="shared" si="1"/>
        <v/>
      </c>
      <c r="E90" s="30"/>
      <c r="F90" s="31"/>
      <c r="G90" s="31"/>
      <c r="H90" s="30"/>
      <c r="I90" s="31"/>
      <c r="J90" s="31"/>
      <c r="K90" s="32" t="str">
        <f t="shared" si="4"/>
        <v/>
      </c>
      <c r="L90" s="30"/>
      <c r="M90" s="33"/>
      <c r="N90" s="33"/>
      <c r="O90" s="34"/>
    </row>
    <row r="91" spans="1:15" ht="18.600000000000001" customHeight="1">
      <c r="A91" s="28" t="str">
        <f t="shared" si="3"/>
        <v/>
      </c>
      <c r="B91" s="29" t="str">
        <f t="shared" si="0"/>
        <v/>
      </c>
      <c r="C91" s="29" t="str">
        <f t="shared" si="5"/>
        <v/>
      </c>
      <c r="D91" s="29" t="str">
        <f t="shared" si="1"/>
        <v/>
      </c>
      <c r="E91" s="30"/>
      <c r="F91" s="31"/>
      <c r="G91" s="31"/>
      <c r="H91" s="30"/>
      <c r="I91" s="31"/>
      <c r="J91" s="31"/>
      <c r="K91" s="32" t="str">
        <f t="shared" si="4"/>
        <v/>
      </c>
      <c r="L91" s="30"/>
      <c r="M91" s="33"/>
      <c r="N91" s="33"/>
      <c r="O91" s="34"/>
    </row>
    <row r="92" spans="1:15" ht="18.600000000000001" customHeight="1">
      <c r="A92" s="28" t="str">
        <f t="shared" si="3"/>
        <v/>
      </c>
      <c r="B92" s="29" t="str">
        <f t="shared" si="0"/>
        <v/>
      </c>
      <c r="C92" s="29" t="str">
        <f t="shared" si="5"/>
        <v/>
      </c>
      <c r="D92" s="29" t="str">
        <f t="shared" si="1"/>
        <v/>
      </c>
      <c r="E92" s="30"/>
      <c r="F92" s="31"/>
      <c r="G92" s="31"/>
      <c r="H92" s="30"/>
      <c r="I92" s="31"/>
      <c r="J92" s="31"/>
      <c r="K92" s="32" t="str">
        <f t="shared" si="4"/>
        <v/>
      </c>
      <c r="L92" s="30"/>
      <c r="M92" s="33"/>
      <c r="N92" s="33"/>
      <c r="O92" s="34"/>
    </row>
    <row r="93" spans="1:15" ht="18.600000000000001" customHeight="1">
      <c r="A93" s="28" t="str">
        <f t="shared" si="3"/>
        <v/>
      </c>
      <c r="B93" s="29" t="str">
        <f t="shared" si="0"/>
        <v/>
      </c>
      <c r="C93" s="29" t="str">
        <f t="shared" si="5"/>
        <v/>
      </c>
      <c r="D93" s="29" t="str">
        <f t="shared" si="1"/>
        <v/>
      </c>
      <c r="E93" s="30"/>
      <c r="F93" s="31"/>
      <c r="G93" s="31"/>
      <c r="H93" s="30"/>
      <c r="I93" s="31"/>
      <c r="J93" s="31"/>
      <c r="K93" s="32" t="str">
        <f t="shared" si="4"/>
        <v/>
      </c>
      <c r="L93" s="30"/>
      <c r="M93" s="33"/>
      <c r="N93" s="33"/>
      <c r="O93" s="34"/>
    </row>
    <row r="94" spans="1:15" ht="18.600000000000001" customHeight="1">
      <c r="A94" s="28" t="str">
        <f t="shared" si="3"/>
        <v/>
      </c>
      <c r="B94" s="29" t="str">
        <f t="shared" si="0"/>
        <v/>
      </c>
      <c r="C94" s="29" t="str">
        <f t="shared" si="5"/>
        <v/>
      </c>
      <c r="D94" s="29" t="str">
        <f t="shared" si="1"/>
        <v/>
      </c>
      <c r="E94" s="30"/>
      <c r="F94" s="31"/>
      <c r="G94" s="31"/>
      <c r="H94" s="30"/>
      <c r="I94" s="31"/>
      <c r="J94" s="31"/>
      <c r="K94" s="32" t="str">
        <f t="shared" si="4"/>
        <v/>
      </c>
      <c r="L94" s="30"/>
      <c r="M94" s="33"/>
      <c r="N94" s="33"/>
      <c r="O94" s="34"/>
    </row>
    <row r="95" spans="1:15" ht="18.600000000000001" customHeight="1">
      <c r="A95" s="28" t="str">
        <f t="shared" si="3"/>
        <v/>
      </c>
      <c r="B95" s="29" t="str">
        <f t="shared" si="0"/>
        <v/>
      </c>
      <c r="C95" s="29" t="str">
        <f t="shared" si="5"/>
        <v/>
      </c>
      <c r="D95" s="29" t="str">
        <f t="shared" si="1"/>
        <v/>
      </c>
      <c r="E95" s="30"/>
      <c r="F95" s="31"/>
      <c r="G95" s="31"/>
      <c r="H95" s="30"/>
      <c r="I95" s="31"/>
      <c r="J95" s="31"/>
      <c r="K95" s="32" t="str">
        <f t="shared" si="4"/>
        <v/>
      </c>
      <c r="L95" s="30"/>
      <c r="M95" s="33"/>
      <c r="N95" s="33"/>
      <c r="O95" s="34"/>
    </row>
    <row r="96" spans="1:15" ht="18.600000000000001" customHeight="1">
      <c r="A96" s="28" t="str">
        <f t="shared" si="3"/>
        <v/>
      </c>
      <c r="B96" s="29" t="str">
        <f t="shared" si="0"/>
        <v/>
      </c>
      <c r="C96" s="29" t="str">
        <f t="shared" si="5"/>
        <v/>
      </c>
      <c r="D96" s="29" t="str">
        <f t="shared" si="1"/>
        <v/>
      </c>
      <c r="E96" s="30"/>
      <c r="F96" s="31"/>
      <c r="G96" s="31"/>
      <c r="H96" s="30"/>
      <c r="I96" s="31"/>
      <c r="J96" s="31"/>
      <c r="K96" s="32" t="str">
        <f t="shared" si="4"/>
        <v/>
      </c>
      <c r="L96" s="30"/>
      <c r="M96" s="33"/>
      <c r="N96" s="33"/>
      <c r="O96" s="34"/>
    </row>
    <row r="97" spans="1:15" ht="18.600000000000001" customHeight="1">
      <c r="A97" s="28" t="str">
        <f t="shared" si="3"/>
        <v/>
      </c>
      <c r="B97" s="29" t="str">
        <f t="shared" si="0"/>
        <v/>
      </c>
      <c r="C97" s="29" t="str">
        <f t="shared" si="5"/>
        <v/>
      </c>
      <c r="D97" s="29" t="str">
        <f t="shared" si="1"/>
        <v/>
      </c>
      <c r="E97" s="30"/>
      <c r="F97" s="31"/>
      <c r="G97" s="31"/>
      <c r="H97" s="30"/>
      <c r="I97" s="31"/>
      <c r="J97" s="31"/>
      <c r="K97" s="32" t="str">
        <f t="shared" si="4"/>
        <v/>
      </c>
      <c r="L97" s="30"/>
      <c r="M97" s="33"/>
      <c r="N97" s="33"/>
      <c r="O97" s="34"/>
    </row>
    <row r="98" spans="1:15" ht="18.600000000000001" customHeight="1">
      <c r="A98" s="28" t="str">
        <f t="shared" si="3"/>
        <v/>
      </c>
      <c r="B98" s="29" t="str">
        <f t="shared" si="0"/>
        <v/>
      </c>
      <c r="C98" s="29" t="str">
        <f t="shared" si="5"/>
        <v/>
      </c>
      <c r="D98" s="29" t="str">
        <f t="shared" si="1"/>
        <v/>
      </c>
      <c r="E98" s="30"/>
      <c r="F98" s="31"/>
      <c r="G98" s="31"/>
      <c r="H98" s="30"/>
      <c r="I98" s="31"/>
      <c r="J98" s="31"/>
      <c r="K98" s="32" t="str">
        <f t="shared" si="4"/>
        <v/>
      </c>
      <c r="L98" s="30"/>
      <c r="M98" s="33"/>
      <c r="N98" s="33"/>
      <c r="O98" s="34"/>
    </row>
    <row r="99" spans="1:15" ht="18.600000000000001" customHeight="1">
      <c r="A99" s="28" t="str">
        <f t="shared" si="3"/>
        <v/>
      </c>
      <c r="B99" s="29" t="str">
        <f t="shared" si="0"/>
        <v/>
      </c>
      <c r="C99" s="29" t="str">
        <f t="shared" si="5"/>
        <v/>
      </c>
      <c r="D99" s="29" t="str">
        <f t="shared" si="1"/>
        <v/>
      </c>
      <c r="E99" s="30"/>
      <c r="F99" s="31"/>
      <c r="G99" s="31"/>
      <c r="H99" s="30"/>
      <c r="I99" s="31"/>
      <c r="J99" s="31"/>
      <c r="K99" s="32" t="str">
        <f t="shared" si="4"/>
        <v/>
      </c>
      <c r="L99" s="30"/>
      <c r="M99" s="33"/>
      <c r="N99" s="33"/>
      <c r="O99" s="34"/>
    </row>
    <row r="100" spans="1:15" ht="18.600000000000001" customHeight="1">
      <c r="A100" s="28" t="str">
        <f t="shared" si="3"/>
        <v/>
      </c>
      <c r="B100" s="29" t="str">
        <f t="shared" si="0"/>
        <v/>
      </c>
      <c r="C100" s="29" t="str">
        <f t="shared" si="5"/>
        <v/>
      </c>
      <c r="D100" s="29" t="str">
        <f t="shared" si="1"/>
        <v/>
      </c>
      <c r="E100" s="30"/>
      <c r="F100" s="31"/>
      <c r="G100" s="31"/>
      <c r="H100" s="30"/>
      <c r="I100" s="31"/>
      <c r="J100" s="31"/>
      <c r="K100" s="32" t="str">
        <f t="shared" si="4"/>
        <v/>
      </c>
      <c r="L100" s="30"/>
      <c r="M100" s="33"/>
      <c r="N100" s="33"/>
      <c r="O100" s="34"/>
    </row>
    <row r="101" spans="1:15" ht="18.600000000000001" customHeight="1">
      <c r="A101" s="28" t="str">
        <f t="shared" si="3"/>
        <v/>
      </c>
      <c r="B101" s="29" t="str">
        <f t="shared" si="0"/>
        <v/>
      </c>
      <c r="C101" s="29" t="str">
        <f t="shared" si="5"/>
        <v/>
      </c>
      <c r="D101" s="29" t="str">
        <f t="shared" si="1"/>
        <v/>
      </c>
      <c r="E101" s="30"/>
      <c r="F101" s="31"/>
      <c r="G101" s="31"/>
      <c r="H101" s="30"/>
      <c r="I101" s="31"/>
      <c r="J101" s="31"/>
      <c r="K101" s="32" t="str">
        <f t="shared" si="4"/>
        <v/>
      </c>
      <c r="L101" s="30"/>
      <c r="M101" s="33"/>
      <c r="N101" s="33"/>
      <c r="O101" s="34"/>
    </row>
    <row r="102" spans="1:15" ht="18.600000000000001" customHeight="1">
      <c r="A102" s="28" t="str">
        <f t="shared" si="3"/>
        <v/>
      </c>
      <c r="B102" s="29" t="str">
        <f t="shared" si="0"/>
        <v/>
      </c>
      <c r="C102" s="29" t="str">
        <f t="shared" si="5"/>
        <v/>
      </c>
      <c r="D102" s="29" t="str">
        <f t="shared" si="1"/>
        <v/>
      </c>
      <c r="E102" s="30"/>
      <c r="F102" s="31"/>
      <c r="G102" s="31"/>
      <c r="H102" s="30"/>
      <c r="I102" s="31"/>
      <c r="J102" s="31"/>
      <c r="K102" s="32" t="str">
        <f t="shared" si="4"/>
        <v/>
      </c>
      <c r="L102" s="30"/>
      <c r="M102" s="33"/>
      <c r="N102" s="33"/>
      <c r="O102" s="34"/>
    </row>
    <row r="103" spans="1:15" ht="18.600000000000001" customHeight="1">
      <c r="A103" s="28" t="str">
        <f t="shared" si="3"/>
        <v/>
      </c>
      <c r="B103" s="29" t="str">
        <f t="shared" si="0"/>
        <v/>
      </c>
      <c r="C103" s="29" t="str">
        <f t="shared" si="5"/>
        <v/>
      </c>
      <c r="D103" s="29" t="str">
        <f t="shared" si="1"/>
        <v/>
      </c>
      <c r="E103" s="30"/>
      <c r="F103" s="31"/>
      <c r="G103" s="31"/>
      <c r="H103" s="30"/>
      <c r="I103" s="31"/>
      <c r="J103" s="31"/>
      <c r="K103" s="32" t="str">
        <f t="shared" si="4"/>
        <v/>
      </c>
      <c r="L103" s="30"/>
      <c r="M103" s="33"/>
      <c r="N103" s="33"/>
      <c r="O103" s="34"/>
    </row>
    <row r="104" spans="1:15" ht="18.600000000000001" customHeight="1">
      <c r="A104" s="28" t="str">
        <f t="shared" si="3"/>
        <v/>
      </c>
      <c r="B104" s="29" t="str">
        <f t="shared" si="0"/>
        <v/>
      </c>
      <c r="C104" s="29" t="str">
        <f t="shared" si="5"/>
        <v/>
      </c>
      <c r="D104" s="29" t="str">
        <f t="shared" si="1"/>
        <v/>
      </c>
      <c r="E104" s="30"/>
      <c r="F104" s="31"/>
      <c r="G104" s="31"/>
      <c r="H104" s="30"/>
      <c r="I104" s="31"/>
      <c r="J104" s="31"/>
      <c r="K104" s="32" t="str">
        <f t="shared" si="4"/>
        <v/>
      </c>
      <c r="L104" s="30"/>
      <c r="M104" s="33"/>
      <c r="N104" s="33"/>
      <c r="O104" s="34"/>
    </row>
    <row r="105" spans="1:15" ht="18.600000000000001" customHeight="1">
      <c r="A105" s="28" t="str">
        <f t="shared" si="3"/>
        <v/>
      </c>
      <c r="B105" s="29" t="str">
        <f t="shared" ref="B105:B130" si="6">IF(E105="","",$G$4)</f>
        <v/>
      </c>
      <c r="C105" s="29" t="str">
        <f t="shared" si="5"/>
        <v/>
      </c>
      <c r="D105" s="29" t="str">
        <f t="shared" ref="D105:D130" si="7">IF(E105="","",$L$12)</f>
        <v/>
      </c>
      <c r="E105" s="30"/>
      <c r="F105" s="31"/>
      <c r="G105" s="31"/>
      <c r="H105" s="30"/>
      <c r="I105" s="31"/>
      <c r="J105" s="31"/>
      <c r="K105" s="32" t="str">
        <f t="shared" ref="K105:K130" si="8">IF(E105="","",(IF(AND((E105&gt;710),(H105&gt;710)),$K$40,"")))</f>
        <v/>
      </c>
      <c r="L105" s="30"/>
      <c r="M105" s="33"/>
      <c r="N105" s="33"/>
      <c r="O105" s="34"/>
    </row>
    <row r="106" spans="1:15" ht="18.600000000000001" customHeight="1">
      <c r="A106" s="28" t="str">
        <f t="shared" ref="A106:A130" si="9">IF(D106="","",A105+1)</f>
        <v/>
      </c>
      <c r="B106" s="29" t="str">
        <f t="shared" si="6"/>
        <v/>
      </c>
      <c r="C106" s="29" t="str">
        <f t="shared" si="5"/>
        <v/>
      </c>
      <c r="D106" s="29" t="str">
        <f t="shared" si="7"/>
        <v/>
      </c>
      <c r="E106" s="30"/>
      <c r="F106" s="31"/>
      <c r="G106" s="31"/>
      <c r="H106" s="30"/>
      <c r="I106" s="31"/>
      <c r="J106" s="31"/>
      <c r="K106" s="32" t="str">
        <f t="shared" si="8"/>
        <v/>
      </c>
      <c r="L106" s="30"/>
      <c r="M106" s="33"/>
      <c r="N106" s="33"/>
      <c r="O106" s="34"/>
    </row>
    <row r="107" spans="1:15" ht="18.600000000000001" customHeight="1">
      <c r="A107" s="28" t="str">
        <f t="shared" si="9"/>
        <v/>
      </c>
      <c r="B107" s="29" t="str">
        <f t="shared" si="6"/>
        <v/>
      </c>
      <c r="C107" s="29" t="str">
        <f t="shared" ref="C107:C130" si="10">IF(E107="","",$J$6)</f>
        <v/>
      </c>
      <c r="D107" s="29" t="str">
        <f t="shared" si="7"/>
        <v/>
      </c>
      <c r="E107" s="30"/>
      <c r="F107" s="31"/>
      <c r="G107" s="31"/>
      <c r="H107" s="30"/>
      <c r="I107" s="31"/>
      <c r="J107" s="31"/>
      <c r="K107" s="32" t="str">
        <f t="shared" si="8"/>
        <v/>
      </c>
      <c r="L107" s="30"/>
      <c r="M107" s="33"/>
      <c r="N107" s="33"/>
      <c r="O107" s="34"/>
    </row>
    <row r="108" spans="1:15" ht="18.600000000000001" customHeight="1">
      <c r="A108" s="28" t="str">
        <f t="shared" si="9"/>
        <v/>
      </c>
      <c r="B108" s="29" t="str">
        <f t="shared" si="6"/>
        <v/>
      </c>
      <c r="C108" s="29" t="str">
        <f t="shared" si="10"/>
        <v/>
      </c>
      <c r="D108" s="29" t="str">
        <f t="shared" si="7"/>
        <v/>
      </c>
      <c r="E108" s="30"/>
      <c r="F108" s="31"/>
      <c r="G108" s="31"/>
      <c r="H108" s="30"/>
      <c r="I108" s="31"/>
      <c r="J108" s="31"/>
      <c r="K108" s="32" t="str">
        <f t="shared" si="8"/>
        <v/>
      </c>
      <c r="L108" s="30"/>
      <c r="M108" s="33"/>
      <c r="N108" s="33"/>
      <c r="O108" s="34"/>
    </row>
    <row r="109" spans="1:15" ht="18.600000000000001" customHeight="1">
      <c r="A109" s="28" t="str">
        <f t="shared" si="9"/>
        <v/>
      </c>
      <c r="B109" s="29" t="str">
        <f t="shared" si="6"/>
        <v/>
      </c>
      <c r="C109" s="29" t="str">
        <f t="shared" si="10"/>
        <v/>
      </c>
      <c r="D109" s="29" t="str">
        <f t="shared" si="7"/>
        <v/>
      </c>
      <c r="E109" s="30"/>
      <c r="F109" s="31"/>
      <c r="G109" s="31"/>
      <c r="H109" s="30"/>
      <c r="I109" s="31"/>
      <c r="J109" s="31"/>
      <c r="K109" s="32" t="str">
        <f t="shared" si="8"/>
        <v/>
      </c>
      <c r="L109" s="30"/>
      <c r="M109" s="33"/>
      <c r="N109" s="33"/>
      <c r="O109" s="34"/>
    </row>
    <row r="110" spans="1:15" ht="18.600000000000001" customHeight="1">
      <c r="A110" s="28" t="str">
        <f t="shared" si="9"/>
        <v/>
      </c>
      <c r="B110" s="29" t="str">
        <f t="shared" si="6"/>
        <v/>
      </c>
      <c r="C110" s="29" t="str">
        <f t="shared" si="10"/>
        <v/>
      </c>
      <c r="D110" s="29" t="str">
        <f t="shared" si="7"/>
        <v/>
      </c>
      <c r="E110" s="30"/>
      <c r="F110" s="31"/>
      <c r="G110" s="31"/>
      <c r="H110" s="30"/>
      <c r="I110" s="31"/>
      <c r="J110" s="31"/>
      <c r="K110" s="32" t="str">
        <f t="shared" si="8"/>
        <v/>
      </c>
      <c r="L110" s="30"/>
      <c r="M110" s="33"/>
      <c r="N110" s="33"/>
      <c r="O110" s="34"/>
    </row>
    <row r="111" spans="1:15" ht="18.600000000000001" customHeight="1">
      <c r="A111" s="28" t="str">
        <f t="shared" si="9"/>
        <v/>
      </c>
      <c r="B111" s="29" t="str">
        <f t="shared" si="6"/>
        <v/>
      </c>
      <c r="C111" s="29" t="str">
        <f t="shared" si="10"/>
        <v/>
      </c>
      <c r="D111" s="29" t="str">
        <f t="shared" si="7"/>
        <v/>
      </c>
      <c r="E111" s="30"/>
      <c r="F111" s="31"/>
      <c r="G111" s="31"/>
      <c r="H111" s="30"/>
      <c r="I111" s="31"/>
      <c r="J111" s="31"/>
      <c r="K111" s="32" t="str">
        <f t="shared" si="8"/>
        <v/>
      </c>
      <c r="L111" s="30"/>
      <c r="M111" s="33"/>
      <c r="N111" s="33"/>
      <c r="O111" s="34"/>
    </row>
    <row r="112" spans="1:15" ht="18.600000000000001" customHeight="1">
      <c r="A112" s="28" t="str">
        <f t="shared" si="9"/>
        <v/>
      </c>
      <c r="B112" s="29" t="str">
        <f t="shared" si="6"/>
        <v/>
      </c>
      <c r="C112" s="29" t="str">
        <f t="shared" si="10"/>
        <v/>
      </c>
      <c r="D112" s="29" t="str">
        <f t="shared" si="7"/>
        <v/>
      </c>
      <c r="E112" s="30"/>
      <c r="F112" s="31"/>
      <c r="G112" s="31"/>
      <c r="H112" s="30"/>
      <c r="I112" s="31"/>
      <c r="J112" s="31"/>
      <c r="K112" s="32" t="str">
        <f t="shared" si="8"/>
        <v/>
      </c>
      <c r="L112" s="30"/>
      <c r="M112" s="33"/>
      <c r="N112" s="33"/>
      <c r="O112" s="34"/>
    </row>
    <row r="113" spans="1:15" ht="18.600000000000001" customHeight="1">
      <c r="A113" s="28" t="str">
        <f t="shared" si="9"/>
        <v/>
      </c>
      <c r="B113" s="29" t="str">
        <f t="shared" si="6"/>
        <v/>
      </c>
      <c r="C113" s="29" t="str">
        <f t="shared" si="10"/>
        <v/>
      </c>
      <c r="D113" s="29" t="str">
        <f t="shared" si="7"/>
        <v/>
      </c>
      <c r="E113" s="30"/>
      <c r="F113" s="31"/>
      <c r="G113" s="31"/>
      <c r="H113" s="30"/>
      <c r="I113" s="31"/>
      <c r="J113" s="31"/>
      <c r="K113" s="32" t="str">
        <f t="shared" si="8"/>
        <v/>
      </c>
      <c r="L113" s="30"/>
      <c r="M113" s="33"/>
      <c r="N113" s="33"/>
      <c r="O113" s="34"/>
    </row>
    <row r="114" spans="1:15" ht="18.600000000000001" customHeight="1">
      <c r="A114" s="28" t="str">
        <f t="shared" si="9"/>
        <v/>
      </c>
      <c r="B114" s="29" t="str">
        <f t="shared" si="6"/>
        <v/>
      </c>
      <c r="C114" s="29" t="str">
        <f t="shared" si="10"/>
        <v/>
      </c>
      <c r="D114" s="29" t="str">
        <f t="shared" si="7"/>
        <v/>
      </c>
      <c r="E114" s="30"/>
      <c r="F114" s="31"/>
      <c r="G114" s="31"/>
      <c r="H114" s="30"/>
      <c r="I114" s="31"/>
      <c r="J114" s="31"/>
      <c r="K114" s="32" t="str">
        <f t="shared" si="8"/>
        <v/>
      </c>
      <c r="L114" s="30"/>
      <c r="M114" s="33"/>
      <c r="N114" s="33"/>
      <c r="O114" s="34"/>
    </row>
    <row r="115" spans="1:15" ht="18.600000000000001" customHeight="1">
      <c r="A115" s="28" t="str">
        <f t="shared" si="9"/>
        <v/>
      </c>
      <c r="B115" s="29" t="str">
        <f t="shared" si="6"/>
        <v/>
      </c>
      <c r="C115" s="29" t="str">
        <f t="shared" si="10"/>
        <v/>
      </c>
      <c r="D115" s="29" t="str">
        <f t="shared" si="7"/>
        <v/>
      </c>
      <c r="E115" s="30"/>
      <c r="F115" s="31"/>
      <c r="G115" s="31"/>
      <c r="H115" s="30"/>
      <c r="I115" s="31"/>
      <c r="J115" s="31"/>
      <c r="K115" s="32" t="str">
        <f t="shared" si="8"/>
        <v/>
      </c>
      <c r="L115" s="30"/>
      <c r="M115" s="33"/>
      <c r="N115" s="33"/>
      <c r="O115" s="34"/>
    </row>
    <row r="116" spans="1:15" ht="18.600000000000001" customHeight="1">
      <c r="A116" s="28" t="str">
        <f t="shared" si="9"/>
        <v/>
      </c>
      <c r="B116" s="29" t="str">
        <f t="shared" si="6"/>
        <v/>
      </c>
      <c r="C116" s="29" t="str">
        <f t="shared" si="10"/>
        <v/>
      </c>
      <c r="D116" s="29" t="str">
        <f t="shared" si="7"/>
        <v/>
      </c>
      <c r="E116" s="30"/>
      <c r="F116" s="31"/>
      <c r="G116" s="31"/>
      <c r="H116" s="30"/>
      <c r="I116" s="31"/>
      <c r="J116" s="31"/>
      <c r="K116" s="32" t="str">
        <f t="shared" si="8"/>
        <v/>
      </c>
      <c r="L116" s="30"/>
      <c r="M116" s="33"/>
      <c r="N116" s="33"/>
      <c r="O116" s="34"/>
    </row>
    <row r="117" spans="1:15" ht="18.600000000000001" customHeight="1">
      <c r="A117" s="28" t="str">
        <f t="shared" si="9"/>
        <v/>
      </c>
      <c r="B117" s="29" t="str">
        <f t="shared" si="6"/>
        <v/>
      </c>
      <c r="C117" s="29" t="str">
        <f t="shared" si="10"/>
        <v/>
      </c>
      <c r="D117" s="29" t="str">
        <f t="shared" si="7"/>
        <v/>
      </c>
      <c r="E117" s="30"/>
      <c r="F117" s="31"/>
      <c r="G117" s="31"/>
      <c r="H117" s="30"/>
      <c r="I117" s="31"/>
      <c r="J117" s="31"/>
      <c r="K117" s="32" t="str">
        <f t="shared" si="8"/>
        <v/>
      </c>
      <c r="L117" s="30"/>
      <c r="M117" s="33"/>
      <c r="N117" s="33"/>
      <c r="O117" s="34"/>
    </row>
    <row r="118" spans="1:15" ht="18.600000000000001" customHeight="1">
      <c r="A118" s="28" t="str">
        <f t="shared" si="9"/>
        <v/>
      </c>
      <c r="B118" s="29" t="str">
        <f t="shared" si="6"/>
        <v/>
      </c>
      <c r="C118" s="29" t="str">
        <f t="shared" si="10"/>
        <v/>
      </c>
      <c r="D118" s="29" t="str">
        <f t="shared" si="7"/>
        <v/>
      </c>
      <c r="E118" s="30"/>
      <c r="F118" s="31"/>
      <c r="G118" s="31"/>
      <c r="H118" s="30"/>
      <c r="I118" s="31"/>
      <c r="J118" s="31"/>
      <c r="K118" s="32" t="str">
        <f t="shared" si="8"/>
        <v/>
      </c>
      <c r="L118" s="30"/>
      <c r="M118" s="33"/>
      <c r="N118" s="33"/>
      <c r="O118" s="34"/>
    </row>
    <row r="119" spans="1:15" ht="18.600000000000001" customHeight="1">
      <c r="A119" s="28" t="str">
        <f t="shared" si="9"/>
        <v/>
      </c>
      <c r="B119" s="29" t="str">
        <f t="shared" si="6"/>
        <v/>
      </c>
      <c r="C119" s="29" t="str">
        <f t="shared" si="10"/>
        <v/>
      </c>
      <c r="D119" s="29" t="str">
        <f t="shared" si="7"/>
        <v/>
      </c>
      <c r="E119" s="30"/>
      <c r="F119" s="31"/>
      <c r="G119" s="31"/>
      <c r="H119" s="30"/>
      <c r="I119" s="31"/>
      <c r="J119" s="31"/>
      <c r="K119" s="32" t="str">
        <f t="shared" si="8"/>
        <v/>
      </c>
      <c r="L119" s="30"/>
      <c r="M119" s="33"/>
      <c r="N119" s="33"/>
      <c r="O119" s="34"/>
    </row>
    <row r="120" spans="1:15" ht="18.600000000000001" customHeight="1">
      <c r="A120" s="28" t="str">
        <f t="shared" si="9"/>
        <v/>
      </c>
      <c r="B120" s="29" t="str">
        <f t="shared" si="6"/>
        <v/>
      </c>
      <c r="C120" s="29" t="str">
        <f t="shared" si="10"/>
        <v/>
      </c>
      <c r="D120" s="29" t="str">
        <f t="shared" si="7"/>
        <v/>
      </c>
      <c r="E120" s="30"/>
      <c r="F120" s="31"/>
      <c r="G120" s="31"/>
      <c r="H120" s="30"/>
      <c r="I120" s="31"/>
      <c r="J120" s="31"/>
      <c r="K120" s="32" t="str">
        <f t="shared" si="8"/>
        <v/>
      </c>
      <c r="L120" s="30"/>
      <c r="M120" s="33"/>
      <c r="N120" s="33"/>
      <c r="O120" s="34"/>
    </row>
    <row r="121" spans="1:15" ht="18.600000000000001" customHeight="1">
      <c r="A121" s="28" t="str">
        <f t="shared" si="9"/>
        <v/>
      </c>
      <c r="B121" s="29" t="str">
        <f t="shared" si="6"/>
        <v/>
      </c>
      <c r="C121" s="29" t="str">
        <f t="shared" si="10"/>
        <v/>
      </c>
      <c r="D121" s="29" t="str">
        <f t="shared" si="7"/>
        <v/>
      </c>
      <c r="E121" s="30"/>
      <c r="F121" s="31"/>
      <c r="G121" s="31"/>
      <c r="H121" s="30"/>
      <c r="I121" s="31"/>
      <c r="J121" s="31"/>
      <c r="K121" s="32" t="str">
        <f t="shared" si="8"/>
        <v/>
      </c>
      <c r="L121" s="30"/>
      <c r="M121" s="33"/>
      <c r="N121" s="33"/>
      <c r="O121" s="34"/>
    </row>
    <row r="122" spans="1:15" ht="18.600000000000001" customHeight="1">
      <c r="A122" s="28" t="str">
        <f t="shared" si="9"/>
        <v/>
      </c>
      <c r="B122" s="29" t="str">
        <f t="shared" si="6"/>
        <v/>
      </c>
      <c r="C122" s="29" t="str">
        <f t="shared" si="10"/>
        <v/>
      </c>
      <c r="D122" s="29" t="str">
        <f t="shared" si="7"/>
        <v/>
      </c>
      <c r="E122" s="30"/>
      <c r="F122" s="31"/>
      <c r="G122" s="31"/>
      <c r="H122" s="30"/>
      <c r="I122" s="31"/>
      <c r="J122" s="31"/>
      <c r="K122" s="32" t="str">
        <f t="shared" si="8"/>
        <v/>
      </c>
      <c r="L122" s="30"/>
      <c r="M122" s="33"/>
      <c r="N122" s="33"/>
      <c r="O122" s="34"/>
    </row>
    <row r="123" spans="1:15" ht="18.600000000000001" customHeight="1">
      <c r="A123" s="28" t="str">
        <f t="shared" si="9"/>
        <v/>
      </c>
      <c r="B123" s="29" t="str">
        <f t="shared" si="6"/>
        <v/>
      </c>
      <c r="C123" s="29" t="str">
        <f t="shared" si="10"/>
        <v/>
      </c>
      <c r="D123" s="29" t="str">
        <f t="shared" si="7"/>
        <v/>
      </c>
      <c r="E123" s="30"/>
      <c r="F123" s="31"/>
      <c r="G123" s="31"/>
      <c r="H123" s="30"/>
      <c r="I123" s="31"/>
      <c r="J123" s="31"/>
      <c r="K123" s="32" t="str">
        <f t="shared" si="8"/>
        <v/>
      </c>
      <c r="L123" s="30"/>
      <c r="M123" s="33"/>
      <c r="N123" s="33"/>
      <c r="O123" s="34"/>
    </row>
    <row r="124" spans="1:15" ht="18.600000000000001" customHeight="1">
      <c r="A124" s="28" t="str">
        <f t="shared" si="9"/>
        <v/>
      </c>
      <c r="B124" s="29" t="str">
        <f t="shared" si="6"/>
        <v/>
      </c>
      <c r="C124" s="29" t="str">
        <f t="shared" si="10"/>
        <v/>
      </c>
      <c r="D124" s="29" t="str">
        <f t="shared" si="7"/>
        <v/>
      </c>
      <c r="E124" s="30"/>
      <c r="F124" s="31"/>
      <c r="G124" s="31"/>
      <c r="H124" s="30"/>
      <c r="I124" s="31"/>
      <c r="J124" s="31"/>
      <c r="K124" s="32" t="str">
        <f t="shared" si="8"/>
        <v/>
      </c>
      <c r="L124" s="30"/>
      <c r="M124" s="33"/>
      <c r="N124" s="33"/>
      <c r="O124" s="34"/>
    </row>
    <row r="125" spans="1:15" ht="18.600000000000001" customHeight="1">
      <c r="A125" s="28" t="str">
        <f t="shared" si="9"/>
        <v/>
      </c>
      <c r="B125" s="29" t="str">
        <f t="shared" si="6"/>
        <v/>
      </c>
      <c r="C125" s="29" t="str">
        <f t="shared" si="10"/>
        <v/>
      </c>
      <c r="D125" s="29" t="str">
        <f t="shared" si="7"/>
        <v/>
      </c>
      <c r="E125" s="30"/>
      <c r="F125" s="31"/>
      <c r="G125" s="31"/>
      <c r="H125" s="30"/>
      <c r="I125" s="31"/>
      <c r="J125" s="31"/>
      <c r="K125" s="32" t="str">
        <f t="shared" si="8"/>
        <v/>
      </c>
      <c r="L125" s="30"/>
      <c r="M125" s="33"/>
      <c r="N125" s="33"/>
      <c r="O125" s="34"/>
    </row>
    <row r="126" spans="1:15" ht="18.600000000000001" customHeight="1">
      <c r="A126" s="28" t="str">
        <f t="shared" si="9"/>
        <v/>
      </c>
      <c r="B126" s="29" t="str">
        <f t="shared" si="6"/>
        <v/>
      </c>
      <c r="C126" s="29" t="str">
        <f t="shared" si="10"/>
        <v/>
      </c>
      <c r="D126" s="29" t="str">
        <f t="shared" si="7"/>
        <v/>
      </c>
      <c r="E126" s="30"/>
      <c r="F126" s="31"/>
      <c r="G126" s="31"/>
      <c r="H126" s="30"/>
      <c r="I126" s="31"/>
      <c r="J126" s="31"/>
      <c r="K126" s="32" t="str">
        <f t="shared" si="8"/>
        <v/>
      </c>
      <c r="L126" s="30"/>
      <c r="M126" s="33"/>
      <c r="N126" s="33"/>
      <c r="O126" s="34"/>
    </row>
    <row r="127" spans="1:15" ht="18.600000000000001" customHeight="1">
      <c r="A127" s="28" t="str">
        <f t="shared" si="9"/>
        <v/>
      </c>
      <c r="B127" s="29" t="str">
        <f t="shared" si="6"/>
        <v/>
      </c>
      <c r="C127" s="29" t="str">
        <f t="shared" si="10"/>
        <v/>
      </c>
      <c r="D127" s="29" t="str">
        <f t="shared" si="7"/>
        <v/>
      </c>
      <c r="E127" s="30"/>
      <c r="F127" s="31"/>
      <c r="G127" s="31"/>
      <c r="H127" s="30"/>
      <c r="I127" s="31"/>
      <c r="J127" s="31"/>
      <c r="K127" s="32" t="str">
        <f t="shared" si="8"/>
        <v/>
      </c>
      <c r="L127" s="30"/>
      <c r="M127" s="33"/>
      <c r="N127" s="33"/>
      <c r="O127" s="34"/>
    </row>
    <row r="128" spans="1:15" ht="18.600000000000001" customHeight="1">
      <c r="A128" s="28" t="str">
        <f t="shared" si="9"/>
        <v/>
      </c>
      <c r="B128" s="29" t="str">
        <f t="shared" si="6"/>
        <v/>
      </c>
      <c r="C128" s="29" t="str">
        <f t="shared" si="10"/>
        <v/>
      </c>
      <c r="D128" s="29" t="str">
        <f t="shared" si="7"/>
        <v/>
      </c>
      <c r="E128" s="30"/>
      <c r="F128" s="31"/>
      <c r="G128" s="31"/>
      <c r="H128" s="30"/>
      <c r="I128" s="31"/>
      <c r="J128" s="31"/>
      <c r="K128" s="32" t="str">
        <f t="shared" si="8"/>
        <v/>
      </c>
      <c r="L128" s="30"/>
      <c r="M128" s="33"/>
      <c r="N128" s="33"/>
      <c r="O128" s="34"/>
    </row>
    <row r="129" spans="1:15" ht="18.600000000000001" customHeight="1">
      <c r="A129" s="28" t="str">
        <f t="shared" si="9"/>
        <v/>
      </c>
      <c r="B129" s="29" t="str">
        <f t="shared" si="6"/>
        <v/>
      </c>
      <c r="C129" s="29" t="str">
        <f t="shared" si="10"/>
        <v/>
      </c>
      <c r="D129" s="29" t="str">
        <f t="shared" si="7"/>
        <v/>
      </c>
      <c r="E129" s="30"/>
      <c r="F129" s="31"/>
      <c r="G129" s="31"/>
      <c r="H129" s="30"/>
      <c r="I129" s="31"/>
      <c r="J129" s="31"/>
      <c r="K129" s="32" t="str">
        <f t="shared" si="8"/>
        <v/>
      </c>
      <c r="L129" s="30"/>
      <c r="M129" s="33"/>
      <c r="N129" s="33"/>
      <c r="O129" s="34"/>
    </row>
    <row r="130" spans="1:15" ht="18.600000000000001" customHeight="1" thickBot="1">
      <c r="A130" s="28" t="str">
        <f t="shared" si="9"/>
        <v/>
      </c>
      <c r="B130" s="29" t="str">
        <f t="shared" si="6"/>
        <v/>
      </c>
      <c r="C130" s="29" t="str">
        <f t="shared" si="10"/>
        <v/>
      </c>
      <c r="D130" s="29" t="str">
        <f t="shared" si="7"/>
        <v/>
      </c>
      <c r="E130" s="30"/>
      <c r="F130" s="31"/>
      <c r="G130" s="31"/>
      <c r="H130" s="30"/>
      <c r="I130" s="31"/>
      <c r="J130" s="31"/>
      <c r="K130" s="32" t="str">
        <f t="shared" si="8"/>
        <v/>
      </c>
      <c r="L130" s="30"/>
      <c r="M130" s="33"/>
      <c r="N130" s="33"/>
      <c r="O130" s="34"/>
    </row>
    <row r="131" spans="1:15" ht="16.8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</row>
  </sheetData>
  <sheetProtection password="ECE5" sheet="1" objects="1" scenarios="1"/>
  <mergeCells count="46">
    <mergeCell ref="A25:O25"/>
    <mergeCell ref="E38:F38"/>
    <mergeCell ref="H38:I38"/>
    <mergeCell ref="L38:M38"/>
    <mergeCell ref="E39:I39"/>
    <mergeCell ref="J39:N39"/>
    <mergeCell ref="O26:O37"/>
    <mergeCell ref="I27:L27"/>
    <mergeCell ref="J32:L32"/>
    <mergeCell ref="J33:L33"/>
    <mergeCell ref="J34:L34"/>
    <mergeCell ref="J35:L35"/>
    <mergeCell ref="J36:L36"/>
    <mergeCell ref="J37:L37"/>
    <mergeCell ref="J29:L29"/>
    <mergeCell ref="J30:L30"/>
    <mergeCell ref="J31:L31"/>
    <mergeCell ref="A26:A37"/>
    <mergeCell ref="I26:L26"/>
    <mergeCell ref="K13:M13"/>
    <mergeCell ref="J15:K15"/>
    <mergeCell ref="A3:A24"/>
    <mergeCell ref="E3:F3"/>
    <mergeCell ref="F6:G6"/>
    <mergeCell ref="F7:N7"/>
    <mergeCell ref="H8:M8"/>
    <mergeCell ref="J22:K22"/>
    <mergeCell ref="J23:K23"/>
    <mergeCell ref="L23:M23"/>
    <mergeCell ref="J24:K24"/>
    <mergeCell ref="L24:M24"/>
    <mergeCell ref="N3:O3"/>
    <mergeCell ref="E9:O9"/>
    <mergeCell ref="J18:K18"/>
    <mergeCell ref="J19:K19"/>
    <mergeCell ref="J20:K20"/>
    <mergeCell ref="G4:K4"/>
    <mergeCell ref="M4:N4"/>
    <mergeCell ref="G5:K5"/>
    <mergeCell ref="M5:N5"/>
    <mergeCell ref="J16:K16"/>
    <mergeCell ref="J21:K21"/>
    <mergeCell ref="L10:M10"/>
    <mergeCell ref="L11:M11"/>
    <mergeCell ref="J14:K14"/>
    <mergeCell ref="J17:K17"/>
  </mergeCells>
  <dataValidations xWindow="354" yWindow="383" count="34">
    <dataValidation operator="equal" showDropDown="1" showErrorMessage="1" errorTitle="Klaida" promptTitle="Duomenų nevesti" prompt="Nekoreguoti" sqref="N11" xr:uid="{00000000-0002-0000-0400-000000000000}"/>
    <dataValidation allowBlank="1" showInputMessage="1" showErrorMessage="1" promptTitle="Duomenų nevesti" prompt="Tel. Nr. kopijuojamas" sqref="M4:N4" xr:uid="{00000000-0002-0000-0400-000001000000}"/>
    <dataValidation operator="equal" allowBlank="1" showInputMessage="1" promptTitle="Duomenų nevesti" prompt="Užsakovo vardas, pavardė arba įmonės pavadinimas kopijuojamas_x000a_" sqref="G4:K4" xr:uid="{00000000-0002-0000-0400-000002000000}"/>
    <dataValidation type="list" operator="equal" allowBlank="1" showInputMessage="1" showErrorMessage="1" errorTitle="Klaida" promptTitle="Įveskite kodo raidę (jeigu kodas su raide), arba pasirinkite iš sąrašo" prompt="LMDP IR HDF pilną kodą pasitikrinkite Asortimento lakšte." sqref="H6" xr:uid="{00000000-0002-0000-0400-000003000000}">
      <formula1>"R,PB,PU,PD,PF,PK,HB,HU,HD,"</formula1>
    </dataValidation>
    <dataValidation operator="equal" showDropDown="1" showInputMessage="1" showErrorMessage="1" errorTitle="Klaida" promptTitle="Duomenų nevesti" prompt="Lapo išmatavimai pateikiami automatiškai." sqref="H12" xr:uid="{00000000-0002-0000-0400-000004000000}">
      <formula1>0</formula1>
      <formula2>0</formula2>
    </dataValidation>
    <dataValidation operator="equal" showDropDown="1" showErrorMessage="1" errorTitle="Klaida" prompt="_x000a_" sqref="K6 K12" xr:uid="{00000000-0002-0000-0400-000005000000}">
      <formula1>0</formula1>
      <formula2>0</formula2>
    </dataValidation>
    <dataValidation operator="equal" showDropDown="1" showInputMessage="1" showErrorMessage="1" errorTitle="Klaida" promptTitle="Dauomenų nevesti" prompt="Nekoreguoti" sqref="J24" xr:uid="{00000000-0002-0000-0400-000006000000}">
      <formula1>0</formula1>
      <formula2>0</formula2>
    </dataValidation>
    <dataValidation operator="equal" showDropDown="1" showInputMessage="1" showErrorMessage="1" errorTitle="Klaida" promptTitle="Duomenis įvesti tik tada, kai kanto spalva bus ne pagal plokštę" prompt="Nurodyti LMDP kodą be pradinės raidės" sqref="J23" xr:uid="{00000000-0002-0000-0400-000007000000}">
      <formula1>0</formula1>
      <formula2>0</formula2>
    </dataValidation>
    <dataValidation operator="equal" showDropDown="1" showErrorMessage="1" errorTitle="Klaida" promptTitle="Įrašyti, kai kanto spalva ne pagal plokštę" prompt="Nurodyti LMD plokštės kodą be raidės" sqref="L23:L24 M24" xr:uid="{00000000-0002-0000-0400-000008000000}">
      <formula1>0</formula1>
      <formula2>0</formula2>
    </dataValidation>
    <dataValidation operator="equal" showDropDown="1" showErrorMessage="1" errorTitle="Klaida" promptTitle="Duomenų nevesti" prompt="Nekoreguoti" sqref="N23" xr:uid="{00000000-0002-0000-0400-000009000000}">
      <formula1>0</formula1>
      <formula2>0</formula2>
    </dataValidation>
    <dataValidation operator="equal" showDropDown="1" showInputMessage="1" showErrorMessage="1" errorTitle="Klaida" promptTitle="Duomenų nevesti" prompt="Nekoreguoti" sqref="N12 J15:J22 K16:K22 M15:M22" xr:uid="{00000000-0002-0000-0400-00000A000000}">
      <formula1>0</formula1>
      <formula2>0</formula2>
    </dataValidation>
    <dataValidation operator="equal" showDropDown="1" showInputMessage="1" showErrorMessage="1" errorTitle="Klaida" promptTitle="Įrašyti, kai kanto spalva ne pagal plokštę" prompt="Nurodyti LMD plokštės kodą be raidės" sqref="M23" xr:uid="{00000000-0002-0000-0400-00000B000000}">
      <formula1>0</formula1>
      <formula2>0</formula2>
    </dataValidation>
    <dataValidation operator="equal" showDropDown="1" showInputMessage="1" showErrorMessage="1" errorTitle="Klaida" promptTitle="Nepildyti" prompt="Nekoreguoti" sqref="K15" xr:uid="{00000000-0002-0000-0400-00000C000000}">
      <formula1>0</formula1>
      <formula2>0</formula2>
    </dataValidation>
    <dataValidation operator="equal" showDropDown="1" showInputMessage="1" showErrorMessage="1" errorTitle="Klaida" promptTitle="Duomenų nevesti" prompt="Plokštės pavadinimas pateikiamas automatiškai." sqref="H8 H10:J10" xr:uid="{00000000-0002-0000-0400-00000D000000}">
      <formula1>0</formula1>
      <formula2>0</formula2>
    </dataValidation>
    <dataValidation operator="equal" showDropDown="1" showInputMessage="1" errorTitle="Klaida" promptTitle="Duomenų nevesti" prompt="Lapo išmatavimai pateikiami automatiškai." sqref="I12:J12" xr:uid="{00000000-0002-0000-0400-00000E000000}">
      <formula1>0</formula1>
      <formula2>0</formula2>
    </dataValidation>
    <dataValidation type="list" operator="equal" showDropDown="1" showInputMessage="1" showErrorMessage="1" errorTitle="Klaida" promptTitle="Duomenų nevesti" prompt="Nekoreguoti" sqref="L12:M12 L8:N8 N10" xr:uid="{00000000-0002-0000-0400-00000F000000}">
      <formula1>"Klaida"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M41:M130" xr:uid="{00000000-0002-0000-0400-000010000000}">
      <formula1>"Storinta detale,Skyles lankstams,Apvalinimas,Briaunos nuvertimas,Kampu pjovimas,,,"</formula1>
      <formula2>0</formula2>
    </dataValidation>
    <dataValidation type="list" operator="equal" showInputMessage="1" errorTitle="Klaida" error="Neteisingai įvesta reikšmė" promptTitle="Suvesti pagal poreikį" prompt="Kai pridedamas detalės brėžinys - pažymėkite  ,,+&quot;" sqref="O41:O130" xr:uid="{00000000-0002-0000-0400-000011000000}">
      <formula1>"+,"</formula1>
      <formula2>0</formula2>
    </dataValidation>
    <dataValidation type="list" operator="equal" showDropDown="1" showInputMessage="1" showErrorMessage="1" errorTitle="Klaida" error="Neteisingai įvesta reikšmė" promptTitle="Duomenų nevesti" prompt="Eilutės numeracija vykdoma automatiškai" sqref="A42:A130" xr:uid="{00000000-0002-0000-0400-000012000000}">
      <formula1>0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N41:N130" xr:uid="{00000000-0002-0000-0400-000013000000}">
      <formula1>"Kliento kantas,Kliento PVC,"</formula1>
      <formula2>0</formula2>
    </dataValidation>
    <dataValidation operator="equal" allowBlank="1" showInputMessage="1" showErrorMessage="1" errorTitle="Klaidingas įvedimas" error="Neteisingai įvesta reikšmė" promptTitle="Duomenų nevesti" prompt="Eilučių numeracija vykdoma automatiškai" sqref="A41" xr:uid="{00000000-0002-0000-0400-000014000000}">
      <formula1>0</formula1>
      <formula2>0</formula2>
    </dataValidation>
    <dataValidation operator="equal" allowBlank="1" showErrorMessage="1" errorTitle="Klaidingas įvedimas" error="Neteisingai įvesta reikšmė" sqref="A40:O40 L41:L130 B41:E130 H41:H130" xr:uid="{00000000-0002-0000-0400-000015000000}">
      <formula1>0</formula1>
      <formula2>0</formula2>
    </dataValidation>
    <dataValidation operator="equal" allowBlank="1" prompt="Nepildyti" sqref="J38:K38 M38" xr:uid="{00000000-0002-0000-0400-000016000000}">
      <formula1>0</formula1>
      <formula2>0</formula2>
    </dataValidation>
    <dataValidation type="list" operator="equal" showDropDown="1" showInputMessage="1" showErrorMessage="1" errorTitle="Klaida" promptTitle="Nepildyti" prompt="Nekoreguoti" sqref="K23:K24" xr:uid="{00000000-0002-0000-0400-000017000000}">
      <formula1>0</formula1>
      <formula2>0</formula2>
    </dataValidation>
    <dataValidation type="list" operator="equal" showDropDown="1" showInputMessage="1" showErrorMessage="1" errorTitle="Klaida" promptTitle="Duomenų nevesti" prompt="Plokštės pavadinimas pateikiamas automatiškai." sqref="I8:K8" xr:uid="{00000000-0002-0000-0400-000018000000}">
      <formula1>"klaida"</formula1>
      <formula2>0</formula2>
    </dataValidation>
    <dataValidation type="list" operator="equal" allowBlank="1" showInputMessage="1" showErrorMessage="1" errorTitle="KLAIDA" error="Neteisingai įvesti duomenys" promptTitle="Įveskite plokštės storį" prompt="Pasirinkite iš sąrašo." sqref="N6" xr:uid="{00000000-0002-0000-0400-000019000000}">
      <formula1>"3,10,12,16,18,25,"</formula1>
    </dataValidation>
    <dataValidation type="list" operator="equal" showDropDown="1" showInputMessage="1" showErrorMessage="1" errorTitle="Klaida" promptTitle="Duomenų nevesti" prompt="Nekoreguoti" sqref="J6" xr:uid="{00000000-0002-0000-0400-00001A000000}">
      <formula1>"klaida"</formula1>
      <formula2>0</formula2>
    </dataValidation>
    <dataValidation type="list" operator="equal" allowBlank="1" showInputMessage="1" promptTitle="Iveskite plokštės kodą" prompt="Kodą pasirinkti galite iš sąrašo. (&quot;LMDP ir HDF asortimentas&quot;)._x000a_Kodą rasite stulpelyje &quot;Naujas Kodas&quot;" sqref="I6" xr:uid="{00000000-0002-0000-0400-00001B000000}">
      <formula1>"KLIENT,"</formula1>
    </dataValidation>
    <dataValidation operator="equal" allowBlank="1" showInputMessage="1" promptTitle="Nepildyti" prompt="Data" sqref="N3:O3" xr:uid="{00000000-0002-0000-0400-00001C000000}">
      <formula1>0</formula1>
      <formula2>0</formula2>
    </dataValidation>
    <dataValidation operator="equal" showDropDown="1" showInputMessage="1" errorTitle="Klaida" promptTitle="Duomenų nevesti" prompt="Nekoreguoti" sqref="N13" xr:uid="{00000000-0002-0000-0400-00001D000000}"/>
    <dataValidation type="list" operator="equal" allowBlank="1" showErrorMessage="1" errorTitle="Klaidingas įvedimas" error="Neteisingai įvesta reikšmė" sqref="F41:G130 I41:J130" xr:uid="{00000000-0002-0000-0400-00001E000000}">
      <formula1>kantai</formula1>
    </dataValidation>
    <dataValidation allowBlank="1" showErrorMessage="1" promptTitle="SVARBI  INFORMACIJA" prompt="DUOMENIS PILDYKITE TIK Į NAUJAUSIĄ PJOVIMO UŽSAKYMO FORMĄ, JĄ ATSISIUNTUS IŠ INTERNETINIO PUSLAPIO WWW.DIFORMA.LT" sqref="E4" xr:uid="{00000000-0002-0000-0400-00001F000000}"/>
    <dataValidation operator="equal" showDropDown="1" showInputMessage="1" showErrorMessage="1" errorTitle="Klaida" promptTitle="Duomenų nevesti" prompt="Informacija pateikiama automatiškai." sqref="H11:M11" xr:uid="{00000000-0002-0000-0400-000020000000}"/>
    <dataValidation allowBlank="1" showInputMessage="1" showErrorMessage="1" error="Klaida" promptTitle="Duomenų nevesti" prompt="Nekoreguoti" sqref="M26:M37 G26:G37" xr:uid="{00000000-0002-0000-0400-000021000000}"/>
  </dataValidations>
  <hyperlinks>
    <hyperlink ref="M2" r:id="rId1" xr:uid="{00000000-0004-0000-0400-000000000000}"/>
    <hyperlink ref="I2" r:id="rId2" xr:uid="{00000000-0004-0000-0400-000001000000}"/>
  </hyperlinks>
  <pageMargins left="0.59055118110236215" right="0.19685039370078741" top="0.39370078740157483" bottom="0.39370078740157483" header="0" footer="0"/>
  <pageSetup paperSize="9" orientation="portrait" r:id="rId3"/>
  <ignoredErrors>
    <ignoredError sqref="H8 H11:M11" evalError="1"/>
  </ignoredErrors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apas5"/>
  <dimension ref="A1:O131"/>
  <sheetViews>
    <sheetView zoomScale="110" zoomScaleNormal="110" workbookViewId="0">
      <selection activeCell="R13" sqref="R13"/>
    </sheetView>
  </sheetViews>
  <sheetFormatPr defaultRowHeight="14.4"/>
  <cols>
    <col min="1" max="1" width="3.5546875" customWidth="1"/>
    <col min="2" max="4" width="0" hidden="1" customWidth="1"/>
    <col min="5" max="5" width="6.21875" customWidth="1"/>
    <col min="6" max="7" width="11.21875" customWidth="1"/>
    <col min="8" max="8" width="6.21875" customWidth="1"/>
    <col min="9" max="10" width="11.21875" customWidth="1"/>
    <col min="11" max="11" width="2.44140625" customWidth="1"/>
    <col min="12" max="12" width="5.21875" customWidth="1"/>
    <col min="13" max="14" width="10.21875" customWidth="1"/>
    <col min="15" max="15" width="4.44140625" customWidth="1"/>
  </cols>
  <sheetData>
    <row r="1" spans="1:15" ht="12.6" customHeight="1">
      <c r="A1" s="1" t="s">
        <v>0</v>
      </c>
      <c r="B1" s="2"/>
      <c r="C1" s="3"/>
      <c r="D1" s="3"/>
      <c r="F1" s="4"/>
      <c r="G1" s="4"/>
      <c r="I1" t="s">
        <v>1</v>
      </c>
    </row>
    <row r="2" spans="1:15" ht="12.6" customHeight="1">
      <c r="A2" s="353">
        <f>MONTH($G$2)</f>
        <v>3</v>
      </c>
      <c r="B2" s="329"/>
      <c r="C2" s="330"/>
      <c r="D2" s="330"/>
      <c r="E2" s="331"/>
      <c r="F2" s="354">
        <f>Užs3!F2</f>
        <v>46082</v>
      </c>
      <c r="G2" s="354">
        <f>Užs3!G2</f>
        <v>46112</v>
      </c>
      <c r="H2" s="350"/>
      <c r="I2" s="199" t="s">
        <v>448</v>
      </c>
      <c r="L2" s="5" t="s">
        <v>2</v>
      </c>
      <c r="M2" s="6" t="s">
        <v>3</v>
      </c>
      <c r="O2">
        <f ca="1">MONTH($N$3)</f>
        <v>2</v>
      </c>
    </row>
    <row r="3" spans="1:15" ht="35.1" customHeight="1">
      <c r="A3" s="469" t="s">
        <v>4</v>
      </c>
      <c r="B3" s="7"/>
      <c r="C3" s="8"/>
      <c r="D3" s="8"/>
      <c r="E3" s="472"/>
      <c r="F3" s="472"/>
      <c r="G3" s="9" t="s">
        <v>5</v>
      </c>
      <c r="H3" s="10"/>
      <c r="I3" s="10"/>
      <c r="J3" s="10"/>
      <c r="K3" s="10"/>
      <c r="L3" s="10"/>
      <c r="N3" s="479">
        <f ca="1">TODAY()</f>
        <v>46080</v>
      </c>
      <c r="O3" s="479"/>
    </row>
    <row r="4" spans="1:15" ht="20.100000000000001" customHeight="1">
      <c r="A4" s="470"/>
      <c r="B4" s="8"/>
      <c r="C4" s="7"/>
      <c r="D4" s="7"/>
      <c r="E4" s="210" t="s">
        <v>6</v>
      </c>
      <c r="F4" s="11" t="s">
        <v>7</v>
      </c>
      <c r="G4" s="501" t="str">
        <f>IF(Užs1!G4="","",Užs1!G4)</f>
        <v/>
      </c>
      <c r="H4" s="501"/>
      <c r="I4" s="501"/>
      <c r="J4" s="501"/>
      <c r="K4" s="501"/>
      <c r="L4" s="12" t="s">
        <v>8</v>
      </c>
      <c r="M4" s="501" t="str">
        <f>IF(Užs1!M4="","",Užs1!M4)</f>
        <v/>
      </c>
      <c r="N4" s="501"/>
      <c r="O4" s="10"/>
    </row>
    <row r="5" spans="1:15" ht="11.85" customHeight="1" thickBot="1">
      <c r="A5" s="470"/>
      <c r="B5" s="7"/>
      <c r="C5" s="7"/>
      <c r="D5" s="7"/>
      <c r="E5" s="10"/>
      <c r="F5" s="10"/>
      <c r="G5" s="482" t="s">
        <v>9</v>
      </c>
      <c r="H5" s="482"/>
      <c r="I5" s="482"/>
      <c r="J5" s="482"/>
      <c r="K5" s="482"/>
      <c r="L5" s="10"/>
      <c r="M5" s="454" t="s">
        <v>913</v>
      </c>
      <c r="N5" s="454"/>
      <c r="O5" s="10"/>
    </row>
    <row r="6" spans="1:15" ht="20.100000000000001" customHeight="1" thickBot="1">
      <c r="A6" s="470"/>
      <c r="B6" s="7"/>
      <c r="C6" s="7"/>
      <c r="D6" s="7"/>
      <c r="E6" s="13" t="s">
        <v>6</v>
      </c>
      <c r="F6" s="473" t="s">
        <v>1646</v>
      </c>
      <c r="G6" s="474"/>
      <c r="H6" s="217"/>
      <c r="I6" s="217"/>
      <c r="J6" s="189" t="str">
        <f>CONCATENATE(H6,I6,-N6)</f>
        <v>0</v>
      </c>
      <c r="K6" s="14" t="str">
        <f>CONCATENATE(H6,I6)</f>
        <v/>
      </c>
      <c r="L6" s="13" t="s">
        <v>6</v>
      </c>
      <c r="M6" s="10" t="s">
        <v>11</v>
      </c>
      <c r="N6" s="218"/>
      <c r="O6" s="222">
        <f>IF(I6="",0,LOOKUP(N12,'LMDP ir  HDF  Asortimentas'!S3:S197,'LMDP ir  HDF  Asortimentas'!K3:K197))</f>
        <v>0</v>
      </c>
    </row>
    <row r="7" spans="1:15" ht="11.85" customHeight="1">
      <c r="A7" s="470"/>
      <c r="B7" s="7"/>
      <c r="C7" s="7"/>
      <c r="D7" s="7"/>
      <c r="E7" s="13"/>
      <c r="F7" s="475" t="s">
        <v>12</v>
      </c>
      <c r="G7" s="475"/>
      <c r="H7" s="475"/>
      <c r="I7" s="475"/>
      <c r="J7" s="475"/>
      <c r="K7" s="475"/>
      <c r="L7" s="475"/>
      <c r="M7" s="475"/>
      <c r="N7" s="475"/>
      <c r="O7" s="10"/>
    </row>
    <row r="8" spans="1:15" ht="20.100000000000001" customHeight="1">
      <c r="A8" s="470"/>
      <c r="B8" s="7"/>
      <c r="C8" s="7"/>
      <c r="D8" s="7"/>
      <c r="E8" s="10"/>
      <c r="F8" s="15" t="s">
        <v>13</v>
      </c>
      <c r="G8" s="10"/>
      <c r="H8" s="497" t="b">
        <f ca="1">IF(E9="",(IF(J6=M12,LOOKUP(N12,'LMDP ir  HDF  Asortimentas'!S3:S197,'LMDP ir  HDF  Asortimentas'!J3:J197),LOOKUP(N12,'LMDP ir  HDF  Asortimentas'!S3:S197,'LMDP ir  HDF  Asortimentas'!U3:U197))))</f>
        <v>0</v>
      </c>
      <c r="I8" s="497"/>
      <c r="J8" s="497"/>
      <c r="K8" s="497"/>
      <c r="L8" s="497"/>
      <c r="M8" s="497"/>
      <c r="N8" s="16" t="s">
        <v>14</v>
      </c>
      <c r="O8" s="219">
        <f>IF(I6&gt;0,1,0)</f>
        <v>0</v>
      </c>
    </row>
    <row r="9" spans="1:15" ht="21" customHeight="1">
      <c r="A9" s="470"/>
      <c r="B9" s="7"/>
      <c r="C9" s="7"/>
      <c r="D9" s="7"/>
      <c r="E9" s="451" t="str">
        <f ca="1">IF(A2=O2,"","NEGALIOJANTI   UŽSAKYMO   FORMA")</f>
        <v>NEGALIOJANTI   UŽSAKYMO   FORMA</v>
      </c>
      <c r="F9" s="452"/>
      <c r="G9" s="452"/>
      <c r="H9" s="452"/>
      <c r="I9" s="452"/>
      <c r="J9" s="452"/>
      <c r="K9" s="452"/>
      <c r="L9" s="452"/>
      <c r="M9" s="452"/>
      <c r="N9" s="452"/>
      <c r="O9" s="453"/>
    </row>
    <row r="10" spans="1:15" ht="8.1" customHeight="1" thickBot="1">
      <c r="A10" s="470"/>
      <c r="B10" s="7"/>
      <c r="C10" s="7"/>
      <c r="D10" s="7"/>
      <c r="E10" s="10"/>
      <c r="F10" s="15"/>
      <c r="G10" s="10"/>
      <c r="H10" s="428" t="s">
        <v>11</v>
      </c>
      <c r="I10" s="429" t="s">
        <v>691</v>
      </c>
      <c r="J10" s="430" t="s">
        <v>692</v>
      </c>
      <c r="K10" s="431"/>
      <c r="L10" s="502" t="s">
        <v>1645</v>
      </c>
      <c r="M10" s="503"/>
      <c r="N10" s="16"/>
      <c r="O10" s="219"/>
    </row>
    <row r="11" spans="1:15" ht="16.05" customHeight="1" thickBot="1">
      <c r="A11" s="470"/>
      <c r="B11" s="7"/>
      <c r="C11" s="7"/>
      <c r="D11" s="7"/>
      <c r="E11" s="10"/>
      <c r="F11" s="15" t="s">
        <v>690</v>
      </c>
      <c r="G11" s="10"/>
      <c r="H11" s="422" t="str">
        <f ca="1">IF(E9="NEGALIOJANTI   UŽSAKYMO   FORMA","???",LOOKUP(N12,'LMDP ir  HDF  Asortimentas'!S3:S197,'LMDP ir  HDF  Asortimentas'!C3:C197))</f>
        <v>???</v>
      </c>
      <c r="I11" s="423" t="str">
        <f ca="1">IF(E9="NEGALIOJANTI   UŽSAKYMO   FORMA","???",LOOKUP(N12,'LMDP ir  HDF  Asortimentas'!S3:S197,'LMDP ir  HDF  Asortimentas'!E3:E197))</f>
        <v>???</v>
      </c>
      <c r="J11" s="424" t="str">
        <f ca="1">IF(E9="NEGALIOJANTI   UŽSAKYMO   FORMA","???",LOOKUP(N12,'LMDP ir  HDF  Asortimentas'!S3:S197,'LMDP ir  HDF  Asortimentas'!G3:G197))</f>
        <v>???</v>
      </c>
      <c r="K11" s="427" t="str">
        <f ca="1">IF(E9="NEGALIOJANTI   UŽSAKYMO   FORMA","???",LOOKUP(N12,'LMDP ir  HDF  Asortimentas'!S3:S197,'LMDP ir  HDF  Asortimentas'!H3:H197))</f>
        <v>???</v>
      </c>
      <c r="L11" s="504" t="str">
        <f ca="1">IF(E9="NEGALIOJANTI   UŽSAKYMO   FORMA","???",LOOKUP(N12,'LMDP ir  HDF  Asortimentas'!S3:S197,'LMDP ir  HDF  Asortimentas'!I3:I197))</f>
        <v>???</v>
      </c>
      <c r="M11" s="505"/>
      <c r="N11" s="220" t="s">
        <v>566</v>
      </c>
      <c r="O11" s="221">
        <f>O8+Užs1!O8+Užs2!O8+Užs3!O8+Užs5!O8</f>
        <v>1</v>
      </c>
    </row>
    <row r="12" spans="1:15" ht="15" customHeight="1" thickBot="1">
      <c r="A12" s="470"/>
      <c r="B12" s="7"/>
      <c r="C12" s="7"/>
      <c r="D12" s="7"/>
      <c r="E12" s="10"/>
      <c r="F12" s="15" t="s">
        <v>15</v>
      </c>
      <c r="G12" s="10"/>
      <c r="H12" s="425" t="str">
        <f>IF(I6="","",LOOKUP(N12,'LMDP ir  HDF  Asortimentas'!S3:S197,'LMDP ir  HDF  Asortimentas'!Q3:Q197))</f>
        <v/>
      </c>
      <c r="I12" s="432" t="str">
        <f>IF(I6="","",LOOKUP(N12,'LMDP ir  HDF  Asortimentas'!S3:S197,'LMDP ir  HDF  Asortimentas'!N3:N197))</f>
        <v/>
      </c>
      <c r="J12" s="432" t="str">
        <f>IF(I6="","",LOOKUP(N12,'LMDP ir  HDF  Asortimentas'!S3:S197,'LMDP ir  HDF  Asortimentas'!P3:P197))</f>
        <v/>
      </c>
      <c r="K12" s="14" t="s">
        <v>16</v>
      </c>
      <c r="L12" s="17" t="str">
        <f>IF(I6="","",LOOKUP(N12,'LMDP ir  HDF  Asortimentas'!S3:S197,'LMDP ir  HDF  Asortimentas'!B3:B197))</f>
        <v/>
      </c>
      <c r="M12" s="190" t="str">
        <f>IF(I6="","",LOOKUP(N12,'LMDP ir  HDF  Asortimentas'!S3:S197,'LMDP ir  HDF  Asortimentas'!R3:R197))</f>
        <v/>
      </c>
      <c r="N12" s="189" t="str">
        <f>CONCATENATE(I6,N8,N6)</f>
        <v>.</v>
      </c>
      <c r="O12" s="10"/>
    </row>
    <row r="13" spans="1:15" ht="14.55" customHeight="1" thickBot="1">
      <c r="A13" s="470"/>
      <c r="B13" s="7"/>
      <c r="C13" s="7"/>
      <c r="D13" s="7"/>
      <c r="E13" s="10"/>
      <c r="F13" s="224">
        <f>(G38+J38+N38)+Užs1!G13+Užs2!G13+Užs3!G13+Užs5!G13</f>
        <v>0</v>
      </c>
      <c r="G13" s="223">
        <f>G38+J38+N38</f>
        <v>0</v>
      </c>
      <c r="H13" s="290" t="s">
        <v>705</v>
      </c>
      <c r="I13" s="290" t="s">
        <v>17</v>
      </c>
      <c r="J13" s="290" t="s">
        <v>18</v>
      </c>
      <c r="K13" s="483" t="s">
        <v>539</v>
      </c>
      <c r="L13" s="483"/>
      <c r="M13" s="483"/>
      <c r="N13" s="202" t="str">
        <f>IF(I6="","",LOOKUP(N12,'LMDP ir  HDF  Asortimentas'!S3:S197,'LMDP ir  HDF  Asortimentas'!T3:T197))</f>
        <v/>
      </c>
      <c r="O13" s="201"/>
    </row>
    <row r="14" spans="1:15" ht="13.35" customHeight="1" thickBot="1">
      <c r="A14" s="470"/>
      <c r="B14" s="7"/>
      <c r="C14" s="7"/>
      <c r="D14" s="7"/>
      <c r="E14" s="10"/>
      <c r="F14" s="293" t="s">
        <v>573</v>
      </c>
      <c r="G14" s="294" t="s">
        <v>741</v>
      </c>
      <c r="H14" s="295" t="s">
        <v>575</v>
      </c>
      <c r="I14" s="295"/>
      <c r="J14" s="466" t="str">
        <f>IF(I6="","",LOOKUP(N12,'LMDP ir  HDF  Asortimentas'!S3:S197,'LMDP ir  HDF  Asortimentas'!W3:W197))</f>
        <v/>
      </c>
      <c r="K14" s="467"/>
      <c r="L14" s="10"/>
      <c r="M14" s="296" t="str">
        <f>IF(I6="","",LOOKUP(N12,'LMDP ir  HDF  Asortimentas'!S3:S197,'LMDP ir  HDF  Asortimentas'!AH3:AH197))</f>
        <v/>
      </c>
      <c r="N14" s="318" t="s">
        <v>738</v>
      </c>
      <c r="O14" s="10"/>
    </row>
    <row r="15" spans="1:15" ht="14.1" customHeight="1">
      <c r="A15" s="470"/>
      <c r="B15" s="7"/>
      <c r="C15" s="7"/>
      <c r="D15" s="7"/>
      <c r="E15" s="183"/>
      <c r="F15" s="184" t="s">
        <v>19</v>
      </c>
      <c r="G15" s="183"/>
      <c r="H15" s="183"/>
      <c r="I15" s="185"/>
      <c r="J15" s="462" t="str">
        <f>IF(I6="","",(IF(O23=1,LOOKUP(N23,'LMDP ir  HDF  Asortimentas'!S3:S197,'LMDP ir  HDF  Asortimentas'!Y3:Y197),(IF(H8="Neteisingas plokštės kodas arba storis","x",LOOKUP(N12,'LMDP ir  HDF  Asortimentas'!S3:S197,'LMDP ir  HDF  Asortimentas'!Y3:Y197))))))</f>
        <v/>
      </c>
      <c r="K15" s="462"/>
      <c r="L15" s="18" t="s">
        <v>20</v>
      </c>
      <c r="M15" s="19" t="str">
        <f>IF(I6="","",(IF(O23=1,LOOKUP(N23,'LMDP ir  HDF  Asortimentas'!S3:S197,'LMDP ir  HDF  Asortimentas'!AJ3:AJ197),(IF(H8="Neteisingas plokštės kodas arba storis","x",LOOKUP(N12,'LMDP ir  HDF  Asortimentas'!S3:S197,'LMDP ir  HDF  Asortimentas'!AJ3:AJ197))))))</f>
        <v/>
      </c>
      <c r="N15" s="317"/>
    </row>
    <row r="16" spans="1:15" ht="14.1" customHeight="1">
      <c r="A16" s="470"/>
      <c r="B16" s="7"/>
      <c r="C16" s="7"/>
      <c r="D16" s="7"/>
      <c r="E16" s="183"/>
      <c r="F16" s="184" t="s">
        <v>22</v>
      </c>
      <c r="G16" s="183"/>
      <c r="H16" s="183"/>
      <c r="I16" s="185"/>
      <c r="J16" s="462" t="str">
        <f>IF(I6="","",(IF(O23=1,LOOKUP(N23,'LMDP ir  HDF  Asortimentas'!S3:S197,'LMDP ir  HDF  Asortimentas'!Z3:Z197),(IF(H8="Neteisingas plokštės kodas arba storis","x",LOOKUP(N12,'LMDP ir  HDF  Asortimentas'!S3:S197,'LMDP ir  HDF  Asortimentas'!Z3:Z197))))))</f>
        <v/>
      </c>
      <c r="K16" s="462"/>
      <c r="L16" s="18" t="s">
        <v>20</v>
      </c>
      <c r="M16" s="19" t="str">
        <f>IF(I6="","",(IF(O23=1,LOOKUP(N23,'LMDP ir  HDF  Asortimentas'!S3:S197,'LMDP ir  HDF  Asortimentas'!AK3:AK197),(IF(H8="Neteisingas plokštės kodas arba storis","x",LOOKUP(N12,'LMDP ir  HDF  Asortimentas'!S3:S197,'LMDP ir  HDF  Asortimentas'!AK3:AK197))))))</f>
        <v/>
      </c>
      <c r="N16" s="300"/>
    </row>
    <row r="17" spans="1:15" ht="14.1" customHeight="1">
      <c r="A17" s="470"/>
      <c r="B17" s="7"/>
      <c r="C17" s="7"/>
      <c r="D17" s="7"/>
      <c r="E17" s="183"/>
      <c r="F17" s="184" t="s">
        <v>23</v>
      </c>
      <c r="G17" s="183"/>
      <c r="H17" s="183"/>
      <c r="I17" s="185"/>
      <c r="J17" s="462" t="str">
        <f>IF(I6="","",(IF(O23=1,LOOKUP(N23,'LMDP ir  HDF  Asortimentas'!S3:S197,'LMDP ir  HDF  Asortimentas'!AA3:AA197),(IF(H8="Neteisingas plokštės kodas arba storis","x",LOOKUP(N12,'LMDP ir  HDF  Asortimentas'!S3:S197,'LMDP ir  HDF  Asortimentas'!AA3:AA197))))))</f>
        <v/>
      </c>
      <c r="K17" s="462"/>
      <c r="L17" s="18" t="s">
        <v>20</v>
      </c>
      <c r="M17" s="19" t="str">
        <f>IF(I6="","",(IF(O23=1,LOOKUP(N23,'LMDP ir  HDF  Asortimentas'!S3:S197,'LMDP ir  HDF  Asortimentas'!AL3:AL197),(IF(H8="Neteisingas plokštės kodas arba storis","x",LOOKUP(N12,'LMDP ir  HDF  Asortimentas'!S3:S197,'LMDP ir  HDF  Asortimentas'!AL3:AL197))))))</f>
        <v/>
      </c>
      <c r="N17" s="332" t="str">
        <f>IF($I$6="","",(IF($O$23=1,LOOKUP($N$23,'LMDP ir  HDF  Asortimentas'!$S$3:$S$197,'LMDP ir  HDF  Asortimentas'!$AT$3:$AT$197),(IF($H$8="Neteisingas plokštės kodas arba storis","x",LOOKUP($N$12,'LMDP ir  HDF  Asortimentas'!$S$3:$S$197,'LMDP ir  HDF  Asortimentas'!$AT$3:$AT$197))))))</f>
        <v/>
      </c>
    </row>
    <row r="18" spans="1:15" ht="14.1" customHeight="1">
      <c r="A18" s="470"/>
      <c r="B18" s="7"/>
      <c r="C18" s="7"/>
      <c r="D18" s="7"/>
      <c r="E18" s="183"/>
      <c r="F18" s="184" t="s">
        <v>24</v>
      </c>
      <c r="G18" s="183"/>
      <c r="H18" s="183"/>
      <c r="I18" s="185"/>
      <c r="J18" s="462" t="str">
        <f>IF(I6="","",(IF(O23=1,LOOKUP(N23,'LMDP ir  HDF  Asortimentas'!S3:S197,'LMDP ir  HDF  Asortimentas'!AB3:AB197),(IF(H8="Neteisingas plokštės kodas arba storis","x",LOOKUP(N12,'LMDP ir  HDF  Asortimentas'!S3:S197,'LMDP ir  HDF  Asortimentas'!AB3:AB197))))))</f>
        <v/>
      </c>
      <c r="K18" s="462"/>
      <c r="L18" s="18" t="s">
        <v>20</v>
      </c>
      <c r="M18" s="19" t="str">
        <f>IF(I6="","",(IF(O23=1,LOOKUP(N23,'LMDP ir  HDF  Asortimentas'!S3:S197,'LMDP ir  HDF  Asortimentas'!AM3:AM197),(IF(H8="Neteisingas plokštės kodas arba storis","x",LOOKUP(N12,'LMDP ir  HDF  Asortimentas'!S3:S197,'LMDP ir  HDF  Asortimentas'!AM3:AM197))))))</f>
        <v/>
      </c>
      <c r="N18" s="332" t="str">
        <f>IF($I$6="","",(IF($O$23=1,LOOKUP($N$23,'LMDP ir  HDF  Asortimentas'!$S$3:$S$197,'LMDP ir  HDF  Asortimentas'!AU3:AU197),(IF($H$8="Neteisingas plokštės kodas arba storis","x",LOOKUP($N$12,'LMDP ir  HDF  Asortimentas'!$S$3:$S$197,'LMDP ir  HDF  Asortimentas'!AU3:AU197))))))</f>
        <v/>
      </c>
    </row>
    <row r="19" spans="1:15" ht="14.1" customHeight="1">
      <c r="A19" s="470"/>
      <c r="B19" s="7"/>
      <c r="C19" s="7"/>
      <c r="D19" s="7"/>
      <c r="E19" s="183"/>
      <c r="F19" s="184" t="s">
        <v>25</v>
      </c>
      <c r="G19" s="183"/>
      <c r="H19" s="183"/>
      <c r="I19" s="185"/>
      <c r="J19" s="462" t="str">
        <f>IF(I6="","",(IF(O23=1,LOOKUP(N23,'LMDP ir  HDF  Asortimentas'!S3:S197,'LMDP ir  HDF  Asortimentas'!AC3:AC197),(IF(H8="Neteisingas plokštės kodas arba storis","x",LOOKUP(N12,'LMDP ir  HDF  Asortimentas'!S3:S197,'LMDP ir  HDF  Asortimentas'!AC3:AC197))))))</f>
        <v/>
      </c>
      <c r="K19" s="462"/>
      <c r="L19" s="18" t="s">
        <v>20</v>
      </c>
      <c r="M19" s="19" t="str">
        <f>IF(I6="","",(IF(O23=1,LOOKUP(N23,'LMDP ir  HDF  Asortimentas'!S3:S197,'LMDP ir  HDF  Asortimentas'!AN3:AN197),(IF(H8="Neteisingas plokštės kodas arba storis","x",LOOKUP(N12,'LMDP ir  HDF  Asortimentas'!S3:S197,'LMDP ir  HDF  Asortimentas'!AN3:AN197))))))</f>
        <v/>
      </c>
      <c r="N19" s="332" t="str">
        <f>IF($I$6="","",(IF($O$23=1,LOOKUP($N$23,'LMDP ir  HDF  Asortimentas'!$S$3:$S$197,'LMDP ir  HDF  Asortimentas'!AV3:AV197),(IF($H$8="Neteisingas plokštės kodas arba storis","x",LOOKUP($N$12,'LMDP ir  HDF  Asortimentas'!$S$3:$S$197,'LMDP ir  HDF  Asortimentas'!AV3:AV197))))))</f>
        <v/>
      </c>
    </row>
    <row r="20" spans="1:15" ht="14.1" customHeight="1">
      <c r="A20" s="470"/>
      <c r="B20" s="7"/>
      <c r="C20" s="7"/>
      <c r="D20" s="7"/>
      <c r="E20" s="183"/>
      <c r="F20" s="184" t="s">
        <v>26</v>
      </c>
      <c r="G20" s="183"/>
      <c r="H20" s="183"/>
      <c r="I20" s="185"/>
      <c r="J20" s="462" t="str">
        <f>IF(I6="","",(IF(O23=1,LOOKUP(N23,'LMDP ir  HDF  Asortimentas'!S3:S197,'LMDP ir  HDF  Asortimentas'!AD3:AD197),(IF(H8="Neteisingas plokštės kodas arba storis","x",LOOKUP(N12,'LMDP ir  HDF  Asortimentas'!S3:S197,'LMDP ir  HDF  Asortimentas'!AD3:AD197))))))</f>
        <v/>
      </c>
      <c r="K20" s="462"/>
      <c r="L20" s="18" t="s">
        <v>20</v>
      </c>
      <c r="M20" s="19" t="str">
        <f>IF(I6="","",(IF(O23=1,LOOKUP(N23,'LMDP ir  HDF  Asortimentas'!S3:S197,'LMDP ir  HDF  Asortimentas'!AO3:AO197),(IF(H8="Neteisingas plokštės kodas arba storis","x",LOOKUP(N12,'LMDP ir  HDF  Asortimentas'!S3:S197,'LMDP ir  HDF  Asortimentas'!AO3:AO197))))))</f>
        <v/>
      </c>
      <c r="N20" s="300"/>
    </row>
    <row r="21" spans="1:15" ht="14.1" customHeight="1">
      <c r="A21" s="470"/>
      <c r="B21" s="7"/>
      <c r="C21" s="7"/>
      <c r="D21" s="7"/>
      <c r="E21" s="183"/>
      <c r="F21" s="184" t="s">
        <v>27</v>
      </c>
      <c r="G21" s="183"/>
      <c r="H21" s="183"/>
      <c r="I21" s="185"/>
      <c r="J21" s="462" t="str">
        <f>IF(I6="","",(IF(O23=1,LOOKUP(N23,'LMDP ir  HDF  Asortimentas'!S3:S197,'LMDP ir  HDF  Asortimentas'!AE3:AE197),(IF(H8="Neteisingas plokštės kodas arba storis","x",LOOKUP(N12,'LMDP ir  HDF  Asortimentas'!S3:S197,'LMDP ir  HDF  Asortimentas'!AE3:AE197))))))</f>
        <v/>
      </c>
      <c r="K21" s="462"/>
      <c r="L21" s="18" t="s">
        <v>20</v>
      </c>
      <c r="M21" s="19" t="str">
        <f>IF(I6="","",(IF(O23=1,LOOKUP(N23,'LMDP ir  HDF  Asortimentas'!S3:S197,'LMDP ir  HDF  Asortimentas'!AP3:AP197),(IF(H8="Neteisingas plokštės kodas arba storis","x",LOOKUP(N12,'LMDP ir  HDF  Asortimentas'!S3:S197,'LMDP ir  HDF  Asortimentas'!AP3:AP197))))))</f>
        <v/>
      </c>
      <c r="N21" s="300"/>
    </row>
    <row r="22" spans="1:15" ht="14.1" customHeight="1" thickBot="1">
      <c r="A22" s="470"/>
      <c r="B22" s="7"/>
      <c r="C22" s="7"/>
      <c r="D22" s="7"/>
      <c r="E22" s="183"/>
      <c r="F22" s="184" t="s">
        <v>28</v>
      </c>
      <c r="G22" s="183"/>
      <c r="H22" s="183"/>
      <c r="I22" s="185"/>
      <c r="J22" s="462" t="str">
        <f>IF(I6="","",(IF(O23=1,LOOKUP(N23,'LMDP ir  HDF  Asortimentas'!S3:S197,'LMDP ir  HDF  Asortimentas'!AF3:AF197),(IF(H8="Neteisingas plokštės kodas arba storis","x",LOOKUP(N12,'LMDP ir  HDF  Asortimentas'!S3:S197,'LMDP ir  HDF  Asortimentas'!AF3:AF197))))))</f>
        <v/>
      </c>
      <c r="K22" s="462"/>
      <c r="L22" s="18" t="s">
        <v>20</v>
      </c>
      <c r="M22" s="19" t="str">
        <f>IF(I6="","",(IF(O23=1,LOOKUP(N23,'LMDP ir  HDF  Asortimentas'!S3:S197,'LMDP ir  HDF  Asortimentas'!AQ3:AQ197),(IF(H8="Neteisingas plokštės kodas arba storis","x",LOOKUP(N12,'LMDP ir  HDF  Asortimentas'!S3:S197,'LMDP ir  HDF  Asortimentas'!AQ3:AQ197))))))</f>
        <v/>
      </c>
      <c r="N22" s="300"/>
    </row>
    <row r="23" spans="1:15" ht="20.100000000000001" customHeight="1" thickBot="1">
      <c r="A23" s="470"/>
      <c r="B23" s="7"/>
      <c r="C23" s="7"/>
      <c r="D23" s="7"/>
      <c r="E23" s="183"/>
      <c r="F23" s="186" t="s">
        <v>29</v>
      </c>
      <c r="G23" s="183"/>
      <c r="H23" s="183"/>
      <c r="I23" s="183"/>
      <c r="J23" s="498"/>
      <c r="K23" s="498"/>
      <c r="L23" s="464" t="str">
        <f>IF(J23="","",(IF(O23=1,LOOKUP(N23,'LMDP ir  HDF  Asortimentas'!S3:S197,'LMDP ir  HDF  Asortimentas'!J3:J197),LOOKUP(N23,'LMDP ir  HDF  Asortimentas'!S3:S197,'LMDP ir  HDF  Asortimentas'!U3:U197))))</f>
        <v/>
      </c>
      <c r="M23" s="464"/>
      <c r="N23" s="187" t="str">
        <f>CONCATENATE(J23,N8,(IF(N6&lt;"18",18,N6)))</f>
        <v>.18</v>
      </c>
      <c r="O23" s="328" t="str">
        <f>IF(J23="","",1)</f>
        <v/>
      </c>
    </row>
    <row r="24" spans="1:15" ht="15" thickBot="1">
      <c r="A24" s="470"/>
      <c r="B24" s="7"/>
      <c r="C24" s="7"/>
      <c r="D24" s="7"/>
      <c r="E24" s="183"/>
      <c r="F24" s="186" t="s">
        <v>30</v>
      </c>
      <c r="G24" s="183"/>
      <c r="H24" s="183"/>
      <c r="I24" s="183"/>
      <c r="J24" s="499" t="str">
        <f>IF(L23="","",J23)</f>
        <v/>
      </c>
      <c r="K24" s="499"/>
      <c r="L24" s="500"/>
      <c r="M24" s="500"/>
      <c r="N24" s="183"/>
      <c r="O24" s="297"/>
    </row>
    <row r="25" spans="1:15" ht="15" customHeight="1" thickBot="1">
      <c r="A25" s="484" t="s">
        <v>870</v>
      </c>
      <c r="B25" s="485"/>
      <c r="C25" s="485"/>
      <c r="D25" s="485"/>
      <c r="E25" s="485"/>
      <c r="F25" s="485"/>
      <c r="G25" s="485"/>
      <c r="H25" s="485"/>
      <c r="I25" s="485"/>
      <c r="J25" s="485"/>
      <c r="K25" s="485"/>
      <c r="L25" s="485"/>
      <c r="M25" s="485"/>
      <c r="N25" s="485"/>
      <c r="O25" s="486"/>
    </row>
    <row r="26" spans="1:15" ht="10.35" customHeight="1">
      <c r="A26" s="455" t="s">
        <v>21</v>
      </c>
      <c r="B26" s="188"/>
      <c r="C26" s="188"/>
      <c r="D26" s="188"/>
      <c r="E26" s="301" t="s">
        <v>31</v>
      </c>
      <c r="F26" s="302" t="s">
        <v>32</v>
      </c>
      <c r="G26" s="303">
        <f>' Kantų sąrašas - kiekis4'!N92+' Kantų sąrašas - kiekis4'!O92+' Kantų sąrašas - kiekis4'!P92+' Kantų sąrašas - kiekis4'!R92</f>
        <v>0</v>
      </c>
      <c r="H26" s="304" t="s">
        <v>33</v>
      </c>
      <c r="I26" s="465" t="s">
        <v>34</v>
      </c>
      <c r="J26" s="465"/>
      <c r="K26" s="465"/>
      <c r="L26" s="465"/>
      <c r="M26" s="305">
        <f>' Kantų sąrašas - kiekis4'!L92</f>
        <v>0</v>
      </c>
      <c r="N26" s="306" t="s">
        <v>35</v>
      </c>
      <c r="O26" s="455" t="s">
        <v>21</v>
      </c>
    </row>
    <row r="27" spans="1:15" ht="10.35" customHeight="1">
      <c r="A27" s="455"/>
      <c r="B27" s="188"/>
      <c r="C27" s="188"/>
      <c r="D27" s="188"/>
      <c r="E27" s="301" t="s">
        <v>31</v>
      </c>
      <c r="F27" s="302" t="s">
        <v>36</v>
      </c>
      <c r="G27" s="303">
        <f>' Kantų sąrašas - kiekis4'!Q92</f>
        <v>0</v>
      </c>
      <c r="H27" s="304" t="s">
        <v>33</v>
      </c>
      <c r="I27" s="465" t="s">
        <v>37</v>
      </c>
      <c r="J27" s="465"/>
      <c r="K27" s="465"/>
      <c r="L27" s="465"/>
      <c r="M27" s="303">
        <f>' Kantų sąrašas - kiekis4'!M92</f>
        <v>0</v>
      </c>
      <c r="N27" s="304" t="s">
        <v>725</v>
      </c>
      <c r="O27" s="455"/>
    </row>
    <row r="28" spans="1:15" ht="10.35" customHeight="1">
      <c r="A28" s="455"/>
      <c r="B28" s="188"/>
      <c r="C28" s="188"/>
      <c r="D28" s="188"/>
      <c r="E28" s="301" t="s">
        <v>31</v>
      </c>
      <c r="F28" s="302" t="s">
        <v>38</v>
      </c>
      <c r="G28" s="303">
        <f>' Kantų sąrašas - kiekis4'!S92</f>
        <v>0</v>
      </c>
      <c r="H28" s="304" t="s">
        <v>33</v>
      </c>
      <c r="I28" s="307"/>
      <c r="J28" s="307"/>
      <c r="K28" s="307"/>
      <c r="L28" s="307"/>
      <c r="M28" s="308"/>
      <c r="N28" s="304"/>
      <c r="O28" s="455"/>
    </row>
    <row r="29" spans="1:15" ht="10.35" customHeight="1">
      <c r="A29" s="455"/>
      <c r="B29" s="188"/>
      <c r="C29" s="188"/>
      <c r="D29" s="188"/>
      <c r="E29" s="309" t="s">
        <v>31</v>
      </c>
      <c r="F29" s="310" t="s">
        <v>726</v>
      </c>
      <c r="G29" s="311">
        <f>' Kantų sąrašas - kiekis4'!Z92</f>
        <v>0</v>
      </c>
      <c r="H29" s="304" t="s">
        <v>33</v>
      </c>
      <c r="I29" s="309" t="s">
        <v>40</v>
      </c>
      <c r="J29" s="468" t="s">
        <v>735</v>
      </c>
      <c r="K29" s="468"/>
      <c r="L29" s="468"/>
      <c r="M29" s="311">
        <f>' Kantų sąrašas - kiekis4'!AI92</f>
        <v>0</v>
      </c>
      <c r="N29" s="304" t="s">
        <v>33</v>
      </c>
      <c r="O29" s="455"/>
    </row>
    <row r="30" spans="1:15" ht="10.35" customHeight="1">
      <c r="A30" s="455"/>
      <c r="B30" s="188"/>
      <c r="C30" s="188"/>
      <c r="D30" s="188"/>
      <c r="E30" s="309" t="s">
        <v>31</v>
      </c>
      <c r="F30" s="310" t="s">
        <v>727</v>
      </c>
      <c r="G30" s="311">
        <f>' Kantų sąrašas - kiekis4'!AA92</f>
        <v>0</v>
      </c>
      <c r="H30" s="304" t="s">
        <v>33</v>
      </c>
      <c r="I30" s="309" t="s">
        <v>40</v>
      </c>
      <c r="J30" s="468" t="s">
        <v>736</v>
      </c>
      <c r="K30" s="468"/>
      <c r="L30" s="468"/>
      <c r="M30" s="311">
        <f>' Kantų sąrašas - kiekis4'!AJ92</f>
        <v>0</v>
      </c>
      <c r="N30" s="304" t="s">
        <v>33</v>
      </c>
      <c r="O30" s="455"/>
    </row>
    <row r="31" spans="1:15" ht="10.35" customHeight="1">
      <c r="A31" s="455"/>
      <c r="B31" s="188"/>
      <c r="C31" s="188"/>
      <c r="D31" s="188"/>
      <c r="E31" s="309" t="s">
        <v>31</v>
      </c>
      <c r="F31" s="310" t="s">
        <v>728</v>
      </c>
      <c r="G31" s="311">
        <f>' Kantų sąrašas - kiekis4'!AB92</f>
        <v>0</v>
      </c>
      <c r="H31" s="304" t="s">
        <v>33</v>
      </c>
      <c r="I31" s="309" t="s">
        <v>40</v>
      </c>
      <c r="J31" s="468" t="s">
        <v>737</v>
      </c>
      <c r="K31" s="468"/>
      <c r="L31" s="468"/>
      <c r="M31" s="311">
        <f>' Kantų sąrašas - kiekis4'!AK92</f>
        <v>0</v>
      </c>
      <c r="N31" s="304" t="s">
        <v>33</v>
      </c>
      <c r="O31" s="455"/>
    </row>
    <row r="32" spans="1:15" ht="10.35" customHeight="1">
      <c r="A32" s="455"/>
      <c r="B32" s="188"/>
      <c r="C32" s="188"/>
      <c r="D32" s="188"/>
      <c r="E32" s="301" t="s">
        <v>31</v>
      </c>
      <c r="F32" s="302" t="s">
        <v>39</v>
      </c>
      <c r="G32" s="303">
        <f>' Kantų sąrašas - kiekis4'!T92+' Kantų sąrašas - kiekis4'!AL92</f>
        <v>0</v>
      </c>
      <c r="H32" s="304" t="s">
        <v>33</v>
      </c>
      <c r="I32" s="301" t="s">
        <v>40</v>
      </c>
      <c r="J32" s="493" t="s">
        <v>41</v>
      </c>
      <c r="K32" s="493"/>
      <c r="L32" s="493"/>
      <c r="M32" s="303">
        <f>' Kantų sąrašas - kiekis4'!AC92</f>
        <v>0</v>
      </c>
      <c r="N32" s="304" t="s">
        <v>33</v>
      </c>
      <c r="O32" s="455"/>
    </row>
    <row r="33" spans="1:15" ht="10.35" customHeight="1">
      <c r="A33" s="455"/>
      <c r="B33" s="188"/>
      <c r="C33" s="188"/>
      <c r="D33" s="188"/>
      <c r="E33" s="301" t="s">
        <v>31</v>
      </c>
      <c r="F33" s="302" t="s">
        <v>42</v>
      </c>
      <c r="G33" s="303">
        <f>' Kantų sąrašas - kiekis4'!U92+' Kantų sąrašas - kiekis4'!AM92</f>
        <v>0</v>
      </c>
      <c r="H33" s="304" t="s">
        <v>33</v>
      </c>
      <c r="I33" s="301" t="s">
        <v>40</v>
      </c>
      <c r="J33" s="493" t="s">
        <v>43</v>
      </c>
      <c r="K33" s="493"/>
      <c r="L33" s="493"/>
      <c r="M33" s="303">
        <f>' Kantų sąrašas - kiekis4'!AD92</f>
        <v>0</v>
      </c>
      <c r="N33" s="304" t="s">
        <v>33</v>
      </c>
      <c r="O33" s="455"/>
    </row>
    <row r="34" spans="1:15" ht="10.35" customHeight="1">
      <c r="A34" s="455"/>
      <c r="B34" s="188"/>
      <c r="C34" s="188"/>
      <c r="D34" s="188"/>
      <c r="E34" s="301" t="s">
        <v>31</v>
      </c>
      <c r="F34" s="302" t="s">
        <v>44</v>
      </c>
      <c r="G34" s="303">
        <f>' Kantų sąrašas - kiekis4'!V92+' Kantų sąrašas - kiekis4'!AN92</f>
        <v>0</v>
      </c>
      <c r="H34" s="304" t="s">
        <v>33</v>
      </c>
      <c r="I34" s="301" t="s">
        <v>40</v>
      </c>
      <c r="J34" s="493" t="s">
        <v>45</v>
      </c>
      <c r="K34" s="493"/>
      <c r="L34" s="493"/>
      <c r="M34" s="303">
        <f>' Kantų sąrašas - kiekis4'!AE92</f>
        <v>0</v>
      </c>
      <c r="N34" s="304" t="s">
        <v>33</v>
      </c>
      <c r="O34" s="455"/>
    </row>
    <row r="35" spans="1:15" ht="10.35" customHeight="1">
      <c r="A35" s="455"/>
      <c r="B35" s="188"/>
      <c r="C35" s="188"/>
      <c r="D35" s="188"/>
      <c r="E35" s="301" t="s">
        <v>31</v>
      </c>
      <c r="F35" s="302" t="s">
        <v>46</v>
      </c>
      <c r="G35" s="303">
        <f>' Kantų sąrašas - kiekis4'!W92+' Kantų sąrašas - kiekis4'!AO92</f>
        <v>0</v>
      </c>
      <c r="H35" s="304" t="s">
        <v>33</v>
      </c>
      <c r="I35" s="301" t="s">
        <v>40</v>
      </c>
      <c r="J35" s="493" t="s">
        <v>47</v>
      </c>
      <c r="K35" s="493"/>
      <c r="L35" s="493"/>
      <c r="M35" s="303">
        <f>' Kantų sąrašas - kiekis4'!AF92</f>
        <v>0</v>
      </c>
      <c r="N35" s="304" t="s">
        <v>33</v>
      </c>
      <c r="O35" s="455"/>
    </row>
    <row r="36" spans="1:15" ht="10.35" customHeight="1">
      <c r="A36" s="455"/>
      <c r="B36" s="188"/>
      <c r="C36" s="188"/>
      <c r="D36" s="188"/>
      <c r="E36" s="301" t="s">
        <v>31</v>
      </c>
      <c r="F36" s="302" t="s">
        <v>48</v>
      </c>
      <c r="G36" s="303">
        <f>' Kantų sąrašas - kiekis4'!X92+' Kantų sąrašas - kiekis4'!AP92</f>
        <v>0</v>
      </c>
      <c r="H36" s="304" t="s">
        <v>33</v>
      </c>
      <c r="I36" s="301" t="s">
        <v>40</v>
      </c>
      <c r="J36" s="493" t="s">
        <v>49</v>
      </c>
      <c r="K36" s="493"/>
      <c r="L36" s="493"/>
      <c r="M36" s="303">
        <f>' Kantų sąrašas - kiekis4'!AG92</f>
        <v>0</v>
      </c>
      <c r="N36" s="304" t="s">
        <v>33</v>
      </c>
      <c r="O36" s="455"/>
    </row>
    <row r="37" spans="1:15" ht="10.35" customHeight="1" thickBot="1">
      <c r="A37" s="455"/>
      <c r="B37" s="188"/>
      <c r="C37" s="188"/>
      <c r="D37" s="188"/>
      <c r="E37" s="301" t="s">
        <v>31</v>
      </c>
      <c r="F37" s="302" t="s">
        <v>50</v>
      </c>
      <c r="G37" s="303">
        <f>' Kantų sąrašas - kiekis4'!Y92+' Kantų sąrašas - kiekis4'!AQ92</f>
        <v>0</v>
      </c>
      <c r="H37" s="304" t="s">
        <v>33</v>
      </c>
      <c r="I37" s="301" t="s">
        <v>40</v>
      </c>
      <c r="J37" s="493" t="s">
        <v>51</v>
      </c>
      <c r="K37" s="493"/>
      <c r="L37" s="493"/>
      <c r="M37" s="303">
        <f>' Kantų sąrašas - kiekis4'!AH92</f>
        <v>0</v>
      </c>
      <c r="N37" s="304" t="s">
        <v>33</v>
      </c>
      <c r="O37" s="455"/>
    </row>
    <row r="38" spans="1:15" ht="15" thickBot="1">
      <c r="A38" s="20"/>
      <c r="B38" s="7"/>
      <c r="C38" s="7"/>
      <c r="D38" s="7"/>
      <c r="E38" s="494" t="s">
        <v>52</v>
      </c>
      <c r="F38" s="494"/>
      <c r="G38" s="21">
        <f>IF(N6="",0,((G29*5)+(G30*5)+(G31*5)+(G32*1.3)+(G33*1.3)+(G34*1.6)+(G35*1.9)+(IF(N6="25",G36*3.2,G36*2.4))+(G37*4.2)+(M29*4.5)+(M30*4.5)+(M31*4.5)+(M32*1.21)+(M33*1.21)+(M34*1.48)+(M35*1.76)+(IF(N6="25",M36*2.77,M36*2.14))+(M37*3.48)))</f>
        <v>0</v>
      </c>
      <c r="H38" s="494" t="s">
        <v>53</v>
      </c>
      <c r="I38" s="494"/>
      <c r="J38" s="21">
        <f>IF(N6="",0,((G26*0.9)+(G27*(0.9-0.06)+(G28*2.2))))</f>
        <v>0</v>
      </c>
      <c r="K38" s="10"/>
      <c r="L38" s="495" t="s">
        <v>54</v>
      </c>
      <c r="M38" s="495"/>
      <c r="N38" s="21">
        <f>IF(N6="",0,(M27*O6))</f>
        <v>0</v>
      </c>
      <c r="O38" s="10"/>
    </row>
    <row r="39" spans="1:15" ht="29.1" customHeight="1">
      <c r="A39" s="10"/>
      <c r="B39" s="7"/>
      <c r="C39" s="7"/>
      <c r="D39" s="7"/>
      <c r="E39" s="496" t="s">
        <v>55</v>
      </c>
      <c r="F39" s="496"/>
      <c r="G39" s="496"/>
      <c r="H39" s="496"/>
      <c r="I39" s="496"/>
      <c r="J39" s="490" t="s">
        <v>893</v>
      </c>
      <c r="K39" s="491"/>
      <c r="L39" s="491"/>
      <c r="M39" s="491"/>
      <c r="N39" s="492"/>
      <c r="O39" s="22" t="s">
        <v>14</v>
      </c>
    </row>
    <row r="40" spans="1:15" ht="34.35" customHeight="1">
      <c r="A40" s="23" t="s">
        <v>56</v>
      </c>
      <c r="B40" s="24" t="s">
        <v>57</v>
      </c>
      <c r="C40" s="24" t="s">
        <v>58</v>
      </c>
      <c r="D40" s="24" t="s">
        <v>59</v>
      </c>
      <c r="E40" s="25" t="s">
        <v>60</v>
      </c>
      <c r="F40" s="26" t="s">
        <v>61</v>
      </c>
      <c r="G40" s="26" t="s">
        <v>61</v>
      </c>
      <c r="H40" s="25" t="s">
        <v>62</v>
      </c>
      <c r="I40" s="26" t="s">
        <v>61</v>
      </c>
      <c r="J40" s="26" t="s">
        <v>61</v>
      </c>
      <c r="K40" s="26" t="s">
        <v>63</v>
      </c>
      <c r="L40" s="27" t="s">
        <v>64</v>
      </c>
      <c r="M40" s="26" t="s">
        <v>65</v>
      </c>
      <c r="N40" s="26" t="s">
        <v>66</v>
      </c>
      <c r="O40" s="27" t="s">
        <v>67</v>
      </c>
    </row>
    <row r="41" spans="1:15" ht="18.600000000000001" customHeight="1">
      <c r="A41" s="28">
        <v>1</v>
      </c>
      <c r="B41" s="29" t="str">
        <f t="shared" ref="B41:B104" si="0">IF(E41="","",$G$4)</f>
        <v/>
      </c>
      <c r="C41" s="29" t="str">
        <f>IF(E41="","",$M$12)</f>
        <v/>
      </c>
      <c r="D41" s="29" t="str">
        <f t="shared" ref="D41:D104" si="1">IF(E41="","",$L$12)</f>
        <v/>
      </c>
      <c r="E41" s="30"/>
      <c r="F41" s="31"/>
      <c r="G41" s="31"/>
      <c r="H41" s="30"/>
      <c r="I41" s="31"/>
      <c r="J41" s="31"/>
      <c r="K41" s="32" t="str">
        <f t="shared" ref="K41" si="2">IF(E41="","",(IF(AND((E41&gt;710),(H41&gt;710)),$K$40,"")))</f>
        <v/>
      </c>
      <c r="L41" s="30"/>
      <c r="M41" s="33"/>
      <c r="N41" s="33"/>
      <c r="O41" s="34"/>
    </row>
    <row r="42" spans="1:15" ht="18.600000000000001" customHeight="1">
      <c r="A42" s="28" t="str">
        <f t="shared" ref="A42:A105" si="3">IF(D42="","",A41+1)</f>
        <v/>
      </c>
      <c r="B42" s="29" t="str">
        <f t="shared" si="0"/>
        <v/>
      </c>
      <c r="C42" s="29" t="str">
        <f>IF(E42="","",$M$12)</f>
        <v/>
      </c>
      <c r="D42" s="29" t="str">
        <f t="shared" si="1"/>
        <v/>
      </c>
      <c r="E42" s="30"/>
      <c r="F42" s="31"/>
      <c r="G42" s="31"/>
      <c r="H42" s="30"/>
      <c r="I42" s="31"/>
      <c r="J42" s="31"/>
      <c r="K42" s="32" t="str">
        <f t="shared" ref="K42:K104" si="4">IF(E42="","",(IF(AND((E42&gt;710),(H42&gt;710)),$K$40,"")))</f>
        <v/>
      </c>
      <c r="L42" s="30"/>
      <c r="M42" s="33"/>
      <c r="N42" s="33"/>
      <c r="O42" s="34"/>
    </row>
    <row r="43" spans="1:15" ht="18.600000000000001" customHeight="1">
      <c r="A43" s="28" t="str">
        <f t="shared" si="3"/>
        <v/>
      </c>
      <c r="B43" s="29" t="str">
        <f t="shared" si="0"/>
        <v/>
      </c>
      <c r="C43" s="29" t="str">
        <f t="shared" ref="C43:C106" si="5">IF(E43="","",$J$6)</f>
        <v/>
      </c>
      <c r="D43" s="29" t="str">
        <f t="shared" si="1"/>
        <v/>
      </c>
      <c r="E43" s="30"/>
      <c r="F43" s="31"/>
      <c r="G43" s="31"/>
      <c r="H43" s="30"/>
      <c r="I43" s="31"/>
      <c r="J43" s="31"/>
      <c r="K43" s="32" t="str">
        <f t="shared" si="4"/>
        <v/>
      </c>
      <c r="L43" s="30"/>
      <c r="M43" s="33"/>
      <c r="N43" s="33"/>
      <c r="O43" s="34"/>
    </row>
    <row r="44" spans="1:15" ht="18.600000000000001" customHeight="1">
      <c r="A44" s="28" t="str">
        <f t="shared" si="3"/>
        <v/>
      </c>
      <c r="B44" s="29" t="str">
        <f t="shared" si="0"/>
        <v/>
      </c>
      <c r="C44" s="29" t="str">
        <f t="shared" si="5"/>
        <v/>
      </c>
      <c r="D44" s="29" t="str">
        <f t="shared" si="1"/>
        <v/>
      </c>
      <c r="E44" s="30"/>
      <c r="F44" s="31"/>
      <c r="G44" s="31"/>
      <c r="H44" s="30"/>
      <c r="I44" s="31"/>
      <c r="J44" s="31"/>
      <c r="K44" s="32" t="str">
        <f t="shared" si="4"/>
        <v/>
      </c>
      <c r="L44" s="30"/>
      <c r="M44" s="33"/>
      <c r="N44" s="33"/>
      <c r="O44" s="34"/>
    </row>
    <row r="45" spans="1:15" ht="18.600000000000001" customHeight="1">
      <c r="A45" s="28" t="str">
        <f t="shared" si="3"/>
        <v/>
      </c>
      <c r="B45" s="29" t="str">
        <f t="shared" si="0"/>
        <v/>
      </c>
      <c r="C45" s="29" t="str">
        <f t="shared" si="5"/>
        <v/>
      </c>
      <c r="D45" s="29" t="str">
        <f t="shared" si="1"/>
        <v/>
      </c>
      <c r="E45" s="30"/>
      <c r="F45" s="31"/>
      <c r="G45" s="31"/>
      <c r="H45" s="30"/>
      <c r="I45" s="31"/>
      <c r="J45" s="31"/>
      <c r="K45" s="32" t="str">
        <f t="shared" si="4"/>
        <v/>
      </c>
      <c r="L45" s="30"/>
      <c r="M45" s="33"/>
      <c r="N45" s="33"/>
      <c r="O45" s="34"/>
    </row>
    <row r="46" spans="1:15" ht="18.600000000000001" customHeight="1">
      <c r="A46" s="28" t="str">
        <f t="shared" si="3"/>
        <v/>
      </c>
      <c r="B46" s="29" t="str">
        <f t="shared" si="0"/>
        <v/>
      </c>
      <c r="C46" s="29" t="str">
        <f t="shared" si="5"/>
        <v/>
      </c>
      <c r="D46" s="29" t="str">
        <f t="shared" si="1"/>
        <v/>
      </c>
      <c r="E46" s="30"/>
      <c r="F46" s="31"/>
      <c r="G46" s="31"/>
      <c r="H46" s="30"/>
      <c r="I46" s="31"/>
      <c r="J46" s="31"/>
      <c r="K46" s="32" t="str">
        <f t="shared" si="4"/>
        <v/>
      </c>
      <c r="L46" s="30"/>
      <c r="M46" s="33"/>
      <c r="N46" s="33"/>
      <c r="O46" s="34"/>
    </row>
    <row r="47" spans="1:15" ht="18.600000000000001" customHeight="1">
      <c r="A47" s="28" t="str">
        <f t="shared" si="3"/>
        <v/>
      </c>
      <c r="B47" s="29" t="str">
        <f t="shared" si="0"/>
        <v/>
      </c>
      <c r="C47" s="29" t="str">
        <f t="shared" si="5"/>
        <v/>
      </c>
      <c r="D47" s="29" t="str">
        <f t="shared" si="1"/>
        <v/>
      </c>
      <c r="E47" s="30"/>
      <c r="F47" s="31"/>
      <c r="G47" s="31"/>
      <c r="H47" s="30"/>
      <c r="I47" s="31"/>
      <c r="J47" s="31"/>
      <c r="K47" s="32" t="str">
        <f t="shared" si="4"/>
        <v/>
      </c>
      <c r="L47" s="30"/>
      <c r="M47" s="33"/>
      <c r="N47" s="33"/>
      <c r="O47" s="34"/>
    </row>
    <row r="48" spans="1:15" ht="18.600000000000001" customHeight="1">
      <c r="A48" s="28" t="str">
        <f t="shared" si="3"/>
        <v/>
      </c>
      <c r="B48" s="29" t="str">
        <f t="shared" si="0"/>
        <v/>
      </c>
      <c r="C48" s="29" t="str">
        <f t="shared" si="5"/>
        <v/>
      </c>
      <c r="D48" s="29" t="str">
        <f t="shared" si="1"/>
        <v/>
      </c>
      <c r="E48" s="30"/>
      <c r="F48" s="31"/>
      <c r="G48" s="31"/>
      <c r="H48" s="30"/>
      <c r="I48" s="31"/>
      <c r="J48" s="31"/>
      <c r="K48" s="32" t="str">
        <f t="shared" si="4"/>
        <v/>
      </c>
      <c r="L48" s="30"/>
      <c r="M48" s="33"/>
      <c r="N48" s="33"/>
      <c r="O48" s="34"/>
    </row>
    <row r="49" spans="1:15" ht="18.600000000000001" customHeight="1">
      <c r="A49" s="28" t="str">
        <f t="shared" si="3"/>
        <v/>
      </c>
      <c r="B49" s="29" t="str">
        <f t="shared" si="0"/>
        <v/>
      </c>
      <c r="C49" s="29" t="str">
        <f t="shared" si="5"/>
        <v/>
      </c>
      <c r="D49" s="29" t="str">
        <f t="shared" si="1"/>
        <v/>
      </c>
      <c r="E49" s="30"/>
      <c r="F49" s="31"/>
      <c r="G49" s="31"/>
      <c r="H49" s="30"/>
      <c r="I49" s="31"/>
      <c r="J49" s="31"/>
      <c r="K49" s="32" t="str">
        <f t="shared" si="4"/>
        <v/>
      </c>
      <c r="L49" s="30"/>
      <c r="M49" s="33"/>
      <c r="N49" s="33"/>
      <c r="O49" s="34"/>
    </row>
    <row r="50" spans="1:15" ht="18.600000000000001" customHeight="1">
      <c r="A50" s="28" t="str">
        <f t="shared" si="3"/>
        <v/>
      </c>
      <c r="B50" s="29" t="str">
        <f t="shared" si="0"/>
        <v/>
      </c>
      <c r="C50" s="29" t="str">
        <f t="shared" si="5"/>
        <v/>
      </c>
      <c r="D50" s="29" t="str">
        <f t="shared" si="1"/>
        <v/>
      </c>
      <c r="E50" s="30"/>
      <c r="F50" s="31"/>
      <c r="G50" s="31"/>
      <c r="H50" s="30"/>
      <c r="I50" s="31"/>
      <c r="J50" s="31"/>
      <c r="K50" s="32" t="str">
        <f t="shared" si="4"/>
        <v/>
      </c>
      <c r="L50" s="30"/>
      <c r="M50" s="33"/>
      <c r="N50" s="33"/>
      <c r="O50" s="34"/>
    </row>
    <row r="51" spans="1:15" ht="18.600000000000001" customHeight="1">
      <c r="A51" s="28" t="str">
        <f t="shared" si="3"/>
        <v/>
      </c>
      <c r="B51" s="29" t="str">
        <f t="shared" si="0"/>
        <v/>
      </c>
      <c r="C51" s="29" t="str">
        <f t="shared" si="5"/>
        <v/>
      </c>
      <c r="D51" s="29" t="str">
        <f t="shared" si="1"/>
        <v/>
      </c>
      <c r="E51" s="30"/>
      <c r="F51" s="31"/>
      <c r="G51" s="31"/>
      <c r="H51" s="30"/>
      <c r="I51" s="31"/>
      <c r="J51" s="31"/>
      <c r="K51" s="32" t="str">
        <f t="shared" si="4"/>
        <v/>
      </c>
      <c r="L51" s="30"/>
      <c r="M51" s="33"/>
      <c r="N51" s="33"/>
      <c r="O51" s="34"/>
    </row>
    <row r="52" spans="1:15" ht="18.600000000000001" customHeight="1">
      <c r="A52" s="28" t="str">
        <f t="shared" si="3"/>
        <v/>
      </c>
      <c r="B52" s="29" t="str">
        <f t="shared" si="0"/>
        <v/>
      </c>
      <c r="C52" s="29" t="str">
        <f t="shared" si="5"/>
        <v/>
      </c>
      <c r="D52" s="29" t="str">
        <f t="shared" si="1"/>
        <v/>
      </c>
      <c r="E52" s="30"/>
      <c r="F52" s="31"/>
      <c r="G52" s="31"/>
      <c r="H52" s="30"/>
      <c r="I52" s="31"/>
      <c r="J52" s="31"/>
      <c r="K52" s="32" t="str">
        <f t="shared" si="4"/>
        <v/>
      </c>
      <c r="L52" s="30"/>
      <c r="M52" s="33"/>
      <c r="N52" s="33"/>
      <c r="O52" s="34"/>
    </row>
    <row r="53" spans="1:15" ht="18.600000000000001" customHeight="1">
      <c r="A53" s="28" t="str">
        <f t="shared" si="3"/>
        <v/>
      </c>
      <c r="B53" s="29" t="str">
        <f t="shared" si="0"/>
        <v/>
      </c>
      <c r="C53" s="29" t="str">
        <f t="shared" si="5"/>
        <v/>
      </c>
      <c r="D53" s="29" t="str">
        <f t="shared" si="1"/>
        <v/>
      </c>
      <c r="E53" s="30"/>
      <c r="F53" s="31"/>
      <c r="G53" s="31"/>
      <c r="H53" s="30"/>
      <c r="I53" s="31"/>
      <c r="J53" s="31"/>
      <c r="K53" s="32" t="str">
        <f t="shared" si="4"/>
        <v/>
      </c>
      <c r="L53" s="30"/>
      <c r="M53" s="33"/>
      <c r="N53" s="33"/>
      <c r="O53" s="34"/>
    </row>
    <row r="54" spans="1:15" ht="18.600000000000001" customHeight="1">
      <c r="A54" s="28" t="str">
        <f t="shared" si="3"/>
        <v/>
      </c>
      <c r="B54" s="29" t="str">
        <f t="shared" si="0"/>
        <v/>
      </c>
      <c r="C54" s="29" t="str">
        <f t="shared" si="5"/>
        <v/>
      </c>
      <c r="D54" s="29" t="str">
        <f t="shared" si="1"/>
        <v/>
      </c>
      <c r="E54" s="30"/>
      <c r="F54" s="31"/>
      <c r="G54" s="31"/>
      <c r="H54" s="30"/>
      <c r="I54" s="31"/>
      <c r="J54" s="31"/>
      <c r="K54" s="32" t="str">
        <f t="shared" si="4"/>
        <v/>
      </c>
      <c r="L54" s="30"/>
      <c r="M54" s="33"/>
      <c r="N54" s="33"/>
      <c r="O54" s="34"/>
    </row>
    <row r="55" spans="1:15" ht="18.600000000000001" customHeight="1">
      <c r="A55" s="28" t="str">
        <f t="shared" si="3"/>
        <v/>
      </c>
      <c r="B55" s="29" t="str">
        <f t="shared" si="0"/>
        <v/>
      </c>
      <c r="C55" s="29" t="str">
        <f t="shared" si="5"/>
        <v/>
      </c>
      <c r="D55" s="29" t="str">
        <f t="shared" si="1"/>
        <v/>
      </c>
      <c r="E55" s="30"/>
      <c r="F55" s="31"/>
      <c r="G55" s="31"/>
      <c r="H55" s="30"/>
      <c r="I55" s="31"/>
      <c r="J55" s="31"/>
      <c r="K55" s="32" t="str">
        <f t="shared" si="4"/>
        <v/>
      </c>
      <c r="L55" s="30"/>
      <c r="M55" s="33"/>
      <c r="N55" s="33"/>
      <c r="O55" s="34"/>
    </row>
    <row r="56" spans="1:15" ht="18.600000000000001" customHeight="1">
      <c r="A56" s="28" t="str">
        <f t="shared" si="3"/>
        <v/>
      </c>
      <c r="B56" s="29" t="str">
        <f t="shared" si="0"/>
        <v/>
      </c>
      <c r="C56" s="29" t="str">
        <f t="shared" si="5"/>
        <v/>
      </c>
      <c r="D56" s="29" t="str">
        <f t="shared" si="1"/>
        <v/>
      </c>
      <c r="E56" s="30"/>
      <c r="F56" s="31"/>
      <c r="G56" s="31"/>
      <c r="H56" s="30"/>
      <c r="I56" s="31"/>
      <c r="J56" s="31"/>
      <c r="K56" s="32" t="str">
        <f t="shared" si="4"/>
        <v/>
      </c>
      <c r="L56" s="30"/>
      <c r="M56" s="33"/>
      <c r="N56" s="33"/>
      <c r="O56" s="34"/>
    </row>
    <row r="57" spans="1:15" ht="18.600000000000001" customHeight="1">
      <c r="A57" s="28" t="str">
        <f t="shared" si="3"/>
        <v/>
      </c>
      <c r="B57" s="29" t="str">
        <f t="shared" si="0"/>
        <v/>
      </c>
      <c r="C57" s="29" t="str">
        <f t="shared" si="5"/>
        <v/>
      </c>
      <c r="D57" s="29" t="str">
        <f t="shared" si="1"/>
        <v/>
      </c>
      <c r="E57" s="30"/>
      <c r="F57" s="31"/>
      <c r="G57" s="31"/>
      <c r="H57" s="30"/>
      <c r="I57" s="31"/>
      <c r="J57" s="31"/>
      <c r="K57" s="32" t="str">
        <f t="shared" si="4"/>
        <v/>
      </c>
      <c r="L57" s="30"/>
      <c r="M57" s="33"/>
      <c r="N57" s="33"/>
      <c r="O57" s="34"/>
    </row>
    <row r="58" spans="1:15" ht="18.600000000000001" customHeight="1">
      <c r="A58" s="28" t="str">
        <f t="shared" si="3"/>
        <v/>
      </c>
      <c r="B58" s="29" t="str">
        <f t="shared" si="0"/>
        <v/>
      </c>
      <c r="C58" s="29" t="str">
        <f t="shared" si="5"/>
        <v/>
      </c>
      <c r="D58" s="29" t="str">
        <f t="shared" si="1"/>
        <v/>
      </c>
      <c r="E58" s="30"/>
      <c r="F58" s="31"/>
      <c r="G58" s="31"/>
      <c r="H58" s="30"/>
      <c r="I58" s="31"/>
      <c r="J58" s="31"/>
      <c r="K58" s="32" t="str">
        <f t="shared" si="4"/>
        <v/>
      </c>
      <c r="L58" s="30"/>
      <c r="M58" s="33"/>
      <c r="N58" s="33"/>
      <c r="O58" s="34"/>
    </row>
    <row r="59" spans="1:15" ht="18.600000000000001" customHeight="1">
      <c r="A59" s="28" t="str">
        <f t="shared" si="3"/>
        <v/>
      </c>
      <c r="B59" s="29" t="str">
        <f t="shared" si="0"/>
        <v/>
      </c>
      <c r="C59" s="29" t="str">
        <f t="shared" si="5"/>
        <v/>
      </c>
      <c r="D59" s="29" t="str">
        <f t="shared" si="1"/>
        <v/>
      </c>
      <c r="E59" s="30"/>
      <c r="F59" s="31"/>
      <c r="G59" s="31"/>
      <c r="H59" s="30"/>
      <c r="I59" s="31"/>
      <c r="J59" s="31"/>
      <c r="K59" s="32" t="str">
        <f t="shared" si="4"/>
        <v/>
      </c>
      <c r="L59" s="30"/>
      <c r="M59" s="33"/>
      <c r="N59" s="33"/>
      <c r="O59" s="34"/>
    </row>
    <row r="60" spans="1:15" ht="18.600000000000001" customHeight="1">
      <c r="A60" s="28" t="str">
        <f t="shared" si="3"/>
        <v/>
      </c>
      <c r="B60" s="29" t="str">
        <f t="shared" si="0"/>
        <v/>
      </c>
      <c r="C60" s="29" t="str">
        <f t="shared" si="5"/>
        <v/>
      </c>
      <c r="D60" s="29" t="str">
        <f t="shared" si="1"/>
        <v/>
      </c>
      <c r="E60" s="30"/>
      <c r="F60" s="31"/>
      <c r="G60" s="31"/>
      <c r="H60" s="30"/>
      <c r="I60" s="31"/>
      <c r="J60" s="31"/>
      <c r="K60" s="32" t="str">
        <f t="shared" si="4"/>
        <v/>
      </c>
      <c r="L60" s="30"/>
      <c r="M60" s="33"/>
      <c r="N60" s="33"/>
      <c r="O60" s="34"/>
    </row>
    <row r="61" spans="1:15" ht="18.600000000000001" customHeight="1">
      <c r="A61" s="28" t="str">
        <f t="shared" si="3"/>
        <v/>
      </c>
      <c r="B61" s="29" t="str">
        <f t="shared" si="0"/>
        <v/>
      </c>
      <c r="C61" s="29" t="str">
        <f t="shared" si="5"/>
        <v/>
      </c>
      <c r="D61" s="29" t="str">
        <f t="shared" si="1"/>
        <v/>
      </c>
      <c r="E61" s="30"/>
      <c r="F61" s="31"/>
      <c r="G61" s="31"/>
      <c r="H61" s="30"/>
      <c r="I61" s="31"/>
      <c r="J61" s="31"/>
      <c r="K61" s="32" t="str">
        <f t="shared" si="4"/>
        <v/>
      </c>
      <c r="L61" s="30"/>
      <c r="M61" s="33"/>
      <c r="N61" s="33"/>
      <c r="O61" s="34"/>
    </row>
    <row r="62" spans="1:15" ht="18.600000000000001" customHeight="1">
      <c r="A62" s="28" t="str">
        <f t="shared" si="3"/>
        <v/>
      </c>
      <c r="B62" s="29" t="str">
        <f t="shared" si="0"/>
        <v/>
      </c>
      <c r="C62" s="29" t="str">
        <f t="shared" si="5"/>
        <v/>
      </c>
      <c r="D62" s="29" t="str">
        <f t="shared" si="1"/>
        <v/>
      </c>
      <c r="E62" s="30"/>
      <c r="F62" s="31"/>
      <c r="G62" s="31"/>
      <c r="H62" s="30"/>
      <c r="I62" s="31"/>
      <c r="J62" s="31"/>
      <c r="K62" s="32" t="str">
        <f t="shared" si="4"/>
        <v/>
      </c>
      <c r="L62" s="30"/>
      <c r="M62" s="33"/>
      <c r="N62" s="33"/>
      <c r="O62" s="34"/>
    </row>
    <row r="63" spans="1:15" ht="18.600000000000001" customHeight="1">
      <c r="A63" s="28" t="str">
        <f t="shared" si="3"/>
        <v/>
      </c>
      <c r="B63" s="29" t="str">
        <f t="shared" si="0"/>
        <v/>
      </c>
      <c r="C63" s="29" t="str">
        <f t="shared" si="5"/>
        <v/>
      </c>
      <c r="D63" s="29" t="str">
        <f t="shared" si="1"/>
        <v/>
      </c>
      <c r="E63" s="30"/>
      <c r="F63" s="31"/>
      <c r="G63" s="31"/>
      <c r="H63" s="30"/>
      <c r="I63" s="31"/>
      <c r="J63" s="31"/>
      <c r="K63" s="32" t="str">
        <f t="shared" si="4"/>
        <v/>
      </c>
      <c r="L63" s="30"/>
      <c r="M63" s="33"/>
      <c r="N63" s="33"/>
      <c r="O63" s="34"/>
    </row>
    <row r="64" spans="1:15" ht="18.600000000000001" customHeight="1">
      <c r="A64" s="28" t="str">
        <f t="shared" si="3"/>
        <v/>
      </c>
      <c r="B64" s="29" t="str">
        <f t="shared" si="0"/>
        <v/>
      </c>
      <c r="C64" s="29" t="str">
        <f t="shared" si="5"/>
        <v/>
      </c>
      <c r="D64" s="29" t="str">
        <f t="shared" si="1"/>
        <v/>
      </c>
      <c r="E64" s="30"/>
      <c r="F64" s="31"/>
      <c r="G64" s="31"/>
      <c r="H64" s="30"/>
      <c r="I64" s="31"/>
      <c r="J64" s="31"/>
      <c r="K64" s="32" t="str">
        <f t="shared" si="4"/>
        <v/>
      </c>
      <c r="L64" s="30"/>
      <c r="M64" s="33"/>
      <c r="N64" s="33"/>
      <c r="O64" s="34"/>
    </row>
    <row r="65" spans="1:15" ht="18.600000000000001" customHeight="1">
      <c r="A65" s="28" t="str">
        <f t="shared" si="3"/>
        <v/>
      </c>
      <c r="B65" s="29" t="str">
        <f t="shared" si="0"/>
        <v/>
      </c>
      <c r="C65" s="29" t="str">
        <f t="shared" si="5"/>
        <v/>
      </c>
      <c r="D65" s="29" t="str">
        <f t="shared" si="1"/>
        <v/>
      </c>
      <c r="E65" s="30"/>
      <c r="F65" s="31"/>
      <c r="G65" s="31"/>
      <c r="H65" s="30"/>
      <c r="I65" s="31"/>
      <c r="J65" s="31"/>
      <c r="K65" s="32" t="str">
        <f t="shared" si="4"/>
        <v/>
      </c>
      <c r="L65" s="30"/>
      <c r="M65" s="33"/>
      <c r="N65" s="33"/>
      <c r="O65" s="34"/>
    </row>
    <row r="66" spans="1:15" ht="18.600000000000001" customHeight="1">
      <c r="A66" s="28" t="str">
        <f t="shared" si="3"/>
        <v/>
      </c>
      <c r="B66" s="29" t="str">
        <f t="shared" si="0"/>
        <v/>
      </c>
      <c r="C66" s="29" t="str">
        <f t="shared" si="5"/>
        <v/>
      </c>
      <c r="D66" s="29" t="str">
        <f t="shared" si="1"/>
        <v/>
      </c>
      <c r="E66" s="30"/>
      <c r="F66" s="31"/>
      <c r="G66" s="31"/>
      <c r="H66" s="30"/>
      <c r="I66" s="31"/>
      <c r="J66" s="31"/>
      <c r="K66" s="32" t="str">
        <f t="shared" si="4"/>
        <v/>
      </c>
      <c r="L66" s="30"/>
      <c r="M66" s="33"/>
      <c r="N66" s="33"/>
      <c r="O66" s="34"/>
    </row>
    <row r="67" spans="1:15" ht="18.600000000000001" customHeight="1">
      <c r="A67" s="28" t="str">
        <f t="shared" si="3"/>
        <v/>
      </c>
      <c r="B67" s="29" t="str">
        <f t="shared" si="0"/>
        <v/>
      </c>
      <c r="C67" s="29" t="str">
        <f t="shared" si="5"/>
        <v/>
      </c>
      <c r="D67" s="29" t="str">
        <f t="shared" si="1"/>
        <v/>
      </c>
      <c r="E67" s="30"/>
      <c r="F67" s="31"/>
      <c r="G67" s="31"/>
      <c r="H67" s="30"/>
      <c r="I67" s="31"/>
      <c r="J67" s="31"/>
      <c r="K67" s="32" t="str">
        <f t="shared" si="4"/>
        <v/>
      </c>
      <c r="L67" s="30"/>
      <c r="M67" s="33"/>
      <c r="N67" s="33"/>
      <c r="O67" s="34"/>
    </row>
    <row r="68" spans="1:15" ht="18.600000000000001" customHeight="1">
      <c r="A68" s="28" t="str">
        <f t="shared" si="3"/>
        <v/>
      </c>
      <c r="B68" s="29" t="str">
        <f t="shared" si="0"/>
        <v/>
      </c>
      <c r="C68" s="29" t="str">
        <f t="shared" si="5"/>
        <v/>
      </c>
      <c r="D68" s="29" t="str">
        <f t="shared" si="1"/>
        <v/>
      </c>
      <c r="E68" s="30"/>
      <c r="F68" s="31"/>
      <c r="G68" s="31"/>
      <c r="H68" s="30"/>
      <c r="I68" s="31"/>
      <c r="J68" s="31"/>
      <c r="K68" s="32" t="str">
        <f t="shared" si="4"/>
        <v/>
      </c>
      <c r="L68" s="30"/>
      <c r="M68" s="33"/>
      <c r="N68" s="33"/>
      <c r="O68" s="34"/>
    </row>
    <row r="69" spans="1:15" ht="18.600000000000001" customHeight="1">
      <c r="A69" s="28" t="str">
        <f t="shared" si="3"/>
        <v/>
      </c>
      <c r="B69" s="29" t="str">
        <f t="shared" si="0"/>
        <v/>
      </c>
      <c r="C69" s="29" t="str">
        <f t="shared" si="5"/>
        <v/>
      </c>
      <c r="D69" s="29" t="str">
        <f t="shared" si="1"/>
        <v/>
      </c>
      <c r="E69" s="30"/>
      <c r="F69" s="31"/>
      <c r="G69" s="31"/>
      <c r="H69" s="30"/>
      <c r="I69" s="31"/>
      <c r="J69" s="31"/>
      <c r="K69" s="32" t="str">
        <f t="shared" si="4"/>
        <v/>
      </c>
      <c r="L69" s="30"/>
      <c r="M69" s="33"/>
      <c r="N69" s="33"/>
      <c r="O69" s="34"/>
    </row>
    <row r="70" spans="1:15" ht="18.600000000000001" customHeight="1">
      <c r="A70" s="28" t="str">
        <f t="shared" si="3"/>
        <v/>
      </c>
      <c r="B70" s="29" t="str">
        <f t="shared" si="0"/>
        <v/>
      </c>
      <c r="C70" s="29" t="str">
        <f t="shared" si="5"/>
        <v/>
      </c>
      <c r="D70" s="29" t="str">
        <f t="shared" si="1"/>
        <v/>
      </c>
      <c r="E70" s="30"/>
      <c r="F70" s="31"/>
      <c r="G70" s="31"/>
      <c r="H70" s="30"/>
      <c r="I70" s="31"/>
      <c r="J70" s="31"/>
      <c r="K70" s="32" t="str">
        <f t="shared" si="4"/>
        <v/>
      </c>
      <c r="L70" s="30"/>
      <c r="M70" s="33"/>
      <c r="N70" s="33"/>
      <c r="O70" s="34"/>
    </row>
    <row r="71" spans="1:15" ht="18.600000000000001" customHeight="1">
      <c r="A71" s="28" t="str">
        <f t="shared" si="3"/>
        <v/>
      </c>
      <c r="B71" s="29" t="str">
        <f t="shared" si="0"/>
        <v/>
      </c>
      <c r="C71" s="29" t="str">
        <f t="shared" si="5"/>
        <v/>
      </c>
      <c r="D71" s="29" t="str">
        <f t="shared" si="1"/>
        <v/>
      </c>
      <c r="E71" s="30"/>
      <c r="F71" s="31"/>
      <c r="G71" s="31"/>
      <c r="H71" s="30"/>
      <c r="I71" s="31"/>
      <c r="J71" s="31"/>
      <c r="K71" s="32" t="str">
        <f t="shared" si="4"/>
        <v/>
      </c>
      <c r="L71" s="30"/>
      <c r="M71" s="33"/>
      <c r="N71" s="33"/>
      <c r="O71" s="34"/>
    </row>
    <row r="72" spans="1:15" ht="18.600000000000001" customHeight="1">
      <c r="A72" s="28" t="str">
        <f t="shared" si="3"/>
        <v/>
      </c>
      <c r="B72" s="29" t="str">
        <f t="shared" si="0"/>
        <v/>
      </c>
      <c r="C72" s="29" t="str">
        <f t="shared" si="5"/>
        <v/>
      </c>
      <c r="D72" s="29" t="str">
        <f t="shared" si="1"/>
        <v/>
      </c>
      <c r="E72" s="30"/>
      <c r="F72" s="31"/>
      <c r="G72" s="31"/>
      <c r="H72" s="30"/>
      <c r="I72" s="31"/>
      <c r="J72" s="31"/>
      <c r="K72" s="32" t="str">
        <f t="shared" si="4"/>
        <v/>
      </c>
      <c r="L72" s="30"/>
      <c r="M72" s="33"/>
      <c r="N72" s="33"/>
      <c r="O72" s="34"/>
    </row>
    <row r="73" spans="1:15" ht="18.600000000000001" customHeight="1">
      <c r="A73" s="28" t="str">
        <f t="shared" si="3"/>
        <v/>
      </c>
      <c r="B73" s="29" t="str">
        <f t="shared" si="0"/>
        <v/>
      </c>
      <c r="C73" s="29" t="str">
        <f t="shared" si="5"/>
        <v/>
      </c>
      <c r="D73" s="29" t="str">
        <f t="shared" si="1"/>
        <v/>
      </c>
      <c r="E73" s="30"/>
      <c r="F73" s="31"/>
      <c r="G73" s="31"/>
      <c r="H73" s="30"/>
      <c r="I73" s="31"/>
      <c r="J73" s="31"/>
      <c r="K73" s="32" t="str">
        <f t="shared" si="4"/>
        <v/>
      </c>
      <c r="L73" s="30"/>
      <c r="M73" s="33"/>
      <c r="N73" s="33"/>
      <c r="O73" s="34"/>
    </row>
    <row r="74" spans="1:15" ht="18.600000000000001" customHeight="1">
      <c r="A74" s="28" t="str">
        <f t="shared" si="3"/>
        <v/>
      </c>
      <c r="B74" s="29" t="str">
        <f t="shared" si="0"/>
        <v/>
      </c>
      <c r="C74" s="29" t="str">
        <f t="shared" si="5"/>
        <v/>
      </c>
      <c r="D74" s="29" t="str">
        <f t="shared" si="1"/>
        <v/>
      </c>
      <c r="E74" s="30"/>
      <c r="F74" s="31"/>
      <c r="G74" s="31"/>
      <c r="H74" s="30"/>
      <c r="I74" s="31"/>
      <c r="J74" s="31"/>
      <c r="K74" s="32" t="str">
        <f t="shared" si="4"/>
        <v/>
      </c>
      <c r="L74" s="30"/>
      <c r="M74" s="33"/>
      <c r="N74" s="33"/>
      <c r="O74" s="34"/>
    </row>
    <row r="75" spans="1:15" ht="18.600000000000001" customHeight="1">
      <c r="A75" s="28" t="str">
        <f t="shared" si="3"/>
        <v/>
      </c>
      <c r="B75" s="29" t="str">
        <f t="shared" si="0"/>
        <v/>
      </c>
      <c r="C75" s="29" t="str">
        <f t="shared" si="5"/>
        <v/>
      </c>
      <c r="D75" s="29" t="str">
        <f t="shared" si="1"/>
        <v/>
      </c>
      <c r="E75" s="30"/>
      <c r="F75" s="31"/>
      <c r="G75" s="31"/>
      <c r="H75" s="30"/>
      <c r="I75" s="31"/>
      <c r="J75" s="31"/>
      <c r="K75" s="32" t="str">
        <f t="shared" si="4"/>
        <v/>
      </c>
      <c r="L75" s="30"/>
      <c r="M75" s="33"/>
      <c r="N75" s="33"/>
      <c r="O75" s="34"/>
    </row>
    <row r="76" spans="1:15" ht="18.600000000000001" customHeight="1">
      <c r="A76" s="28" t="str">
        <f t="shared" si="3"/>
        <v/>
      </c>
      <c r="B76" s="29" t="str">
        <f t="shared" si="0"/>
        <v/>
      </c>
      <c r="C76" s="29" t="str">
        <f t="shared" si="5"/>
        <v/>
      </c>
      <c r="D76" s="29" t="str">
        <f t="shared" si="1"/>
        <v/>
      </c>
      <c r="E76" s="30"/>
      <c r="F76" s="31"/>
      <c r="G76" s="31"/>
      <c r="H76" s="30"/>
      <c r="I76" s="31"/>
      <c r="J76" s="31"/>
      <c r="K76" s="32" t="str">
        <f t="shared" si="4"/>
        <v/>
      </c>
      <c r="L76" s="30"/>
      <c r="M76" s="33"/>
      <c r="N76" s="33"/>
      <c r="O76" s="34"/>
    </row>
    <row r="77" spans="1:15" ht="18.600000000000001" customHeight="1">
      <c r="A77" s="28" t="str">
        <f t="shared" si="3"/>
        <v/>
      </c>
      <c r="B77" s="29" t="str">
        <f t="shared" si="0"/>
        <v/>
      </c>
      <c r="C77" s="29" t="str">
        <f t="shared" si="5"/>
        <v/>
      </c>
      <c r="D77" s="29" t="str">
        <f t="shared" si="1"/>
        <v/>
      </c>
      <c r="E77" s="30"/>
      <c r="F77" s="31"/>
      <c r="G77" s="31"/>
      <c r="H77" s="30"/>
      <c r="I77" s="31"/>
      <c r="J77" s="31"/>
      <c r="K77" s="32" t="str">
        <f t="shared" si="4"/>
        <v/>
      </c>
      <c r="L77" s="30"/>
      <c r="M77" s="33"/>
      <c r="N77" s="33"/>
      <c r="O77" s="34"/>
    </row>
    <row r="78" spans="1:15" ht="18.600000000000001" customHeight="1">
      <c r="A78" s="28" t="str">
        <f t="shared" si="3"/>
        <v/>
      </c>
      <c r="B78" s="29" t="str">
        <f t="shared" si="0"/>
        <v/>
      </c>
      <c r="C78" s="29" t="str">
        <f t="shared" si="5"/>
        <v/>
      </c>
      <c r="D78" s="29" t="str">
        <f t="shared" si="1"/>
        <v/>
      </c>
      <c r="E78" s="30"/>
      <c r="F78" s="31"/>
      <c r="G78" s="31"/>
      <c r="H78" s="30"/>
      <c r="I78" s="31"/>
      <c r="J78" s="31"/>
      <c r="K78" s="32" t="str">
        <f t="shared" si="4"/>
        <v/>
      </c>
      <c r="L78" s="30"/>
      <c r="M78" s="33"/>
      <c r="N78" s="33"/>
      <c r="O78" s="34"/>
    </row>
    <row r="79" spans="1:15" ht="18.600000000000001" customHeight="1">
      <c r="A79" s="28" t="str">
        <f t="shared" si="3"/>
        <v/>
      </c>
      <c r="B79" s="29" t="str">
        <f t="shared" si="0"/>
        <v/>
      </c>
      <c r="C79" s="29" t="str">
        <f t="shared" si="5"/>
        <v/>
      </c>
      <c r="D79" s="29" t="str">
        <f t="shared" si="1"/>
        <v/>
      </c>
      <c r="E79" s="30"/>
      <c r="F79" s="31"/>
      <c r="G79" s="31"/>
      <c r="H79" s="30"/>
      <c r="I79" s="31"/>
      <c r="J79" s="31"/>
      <c r="K79" s="32" t="str">
        <f t="shared" si="4"/>
        <v/>
      </c>
      <c r="L79" s="30"/>
      <c r="M79" s="33"/>
      <c r="N79" s="33"/>
      <c r="O79" s="34"/>
    </row>
    <row r="80" spans="1:15" ht="18.600000000000001" customHeight="1">
      <c r="A80" s="28" t="str">
        <f t="shared" si="3"/>
        <v/>
      </c>
      <c r="B80" s="29" t="str">
        <f t="shared" si="0"/>
        <v/>
      </c>
      <c r="C80" s="29" t="str">
        <f t="shared" si="5"/>
        <v/>
      </c>
      <c r="D80" s="29" t="str">
        <f t="shared" si="1"/>
        <v/>
      </c>
      <c r="E80" s="30"/>
      <c r="F80" s="31"/>
      <c r="G80" s="31"/>
      <c r="H80" s="30"/>
      <c r="I80" s="31"/>
      <c r="J80" s="31"/>
      <c r="K80" s="32" t="str">
        <f t="shared" si="4"/>
        <v/>
      </c>
      <c r="L80" s="30"/>
      <c r="M80" s="33"/>
      <c r="N80" s="33"/>
      <c r="O80" s="34"/>
    </row>
    <row r="81" spans="1:15" ht="18.600000000000001" customHeight="1">
      <c r="A81" s="28" t="str">
        <f t="shared" si="3"/>
        <v/>
      </c>
      <c r="B81" s="29" t="str">
        <f t="shared" si="0"/>
        <v/>
      </c>
      <c r="C81" s="29" t="str">
        <f t="shared" si="5"/>
        <v/>
      </c>
      <c r="D81" s="29" t="str">
        <f t="shared" si="1"/>
        <v/>
      </c>
      <c r="E81" s="30"/>
      <c r="F81" s="31"/>
      <c r="G81" s="31"/>
      <c r="H81" s="30"/>
      <c r="I81" s="31"/>
      <c r="J81" s="31"/>
      <c r="K81" s="32" t="str">
        <f t="shared" si="4"/>
        <v/>
      </c>
      <c r="L81" s="30"/>
      <c r="M81" s="33"/>
      <c r="N81" s="33"/>
      <c r="O81" s="34"/>
    </row>
    <row r="82" spans="1:15" ht="18.600000000000001" customHeight="1">
      <c r="A82" s="28" t="str">
        <f t="shared" si="3"/>
        <v/>
      </c>
      <c r="B82" s="29" t="str">
        <f t="shared" si="0"/>
        <v/>
      </c>
      <c r="C82" s="29" t="str">
        <f t="shared" si="5"/>
        <v/>
      </c>
      <c r="D82" s="29" t="str">
        <f t="shared" si="1"/>
        <v/>
      </c>
      <c r="E82" s="30"/>
      <c r="F82" s="31"/>
      <c r="G82" s="31"/>
      <c r="H82" s="30"/>
      <c r="I82" s="31"/>
      <c r="J82" s="31"/>
      <c r="K82" s="32" t="str">
        <f t="shared" si="4"/>
        <v/>
      </c>
      <c r="L82" s="30"/>
      <c r="M82" s="33"/>
      <c r="N82" s="33"/>
      <c r="O82" s="34"/>
    </row>
    <row r="83" spans="1:15" ht="18.600000000000001" customHeight="1">
      <c r="A83" s="28" t="str">
        <f t="shared" si="3"/>
        <v/>
      </c>
      <c r="B83" s="29" t="str">
        <f t="shared" si="0"/>
        <v/>
      </c>
      <c r="C83" s="29" t="str">
        <f t="shared" si="5"/>
        <v/>
      </c>
      <c r="D83" s="29" t="str">
        <f t="shared" si="1"/>
        <v/>
      </c>
      <c r="E83" s="30"/>
      <c r="F83" s="31"/>
      <c r="G83" s="31"/>
      <c r="H83" s="30"/>
      <c r="I83" s="31"/>
      <c r="J83" s="31"/>
      <c r="K83" s="32" t="str">
        <f t="shared" si="4"/>
        <v/>
      </c>
      <c r="L83" s="30"/>
      <c r="M83" s="33"/>
      <c r="N83" s="33"/>
      <c r="O83" s="34"/>
    </row>
    <row r="84" spans="1:15" ht="18.600000000000001" customHeight="1">
      <c r="A84" s="28" t="str">
        <f t="shared" si="3"/>
        <v/>
      </c>
      <c r="B84" s="29" t="str">
        <f t="shared" si="0"/>
        <v/>
      </c>
      <c r="C84" s="29" t="str">
        <f t="shared" si="5"/>
        <v/>
      </c>
      <c r="D84" s="29" t="str">
        <f t="shared" si="1"/>
        <v/>
      </c>
      <c r="E84" s="30"/>
      <c r="F84" s="31"/>
      <c r="G84" s="31"/>
      <c r="H84" s="30"/>
      <c r="I84" s="31"/>
      <c r="J84" s="31"/>
      <c r="K84" s="32" t="str">
        <f t="shared" si="4"/>
        <v/>
      </c>
      <c r="L84" s="30"/>
      <c r="M84" s="33"/>
      <c r="N84" s="33"/>
      <c r="O84" s="34"/>
    </row>
    <row r="85" spans="1:15" ht="18.600000000000001" customHeight="1">
      <c r="A85" s="28" t="str">
        <f t="shared" si="3"/>
        <v/>
      </c>
      <c r="B85" s="29" t="str">
        <f t="shared" si="0"/>
        <v/>
      </c>
      <c r="C85" s="29" t="str">
        <f t="shared" si="5"/>
        <v/>
      </c>
      <c r="D85" s="29" t="str">
        <f t="shared" si="1"/>
        <v/>
      </c>
      <c r="E85" s="30"/>
      <c r="F85" s="31"/>
      <c r="G85" s="31"/>
      <c r="H85" s="30"/>
      <c r="I85" s="31"/>
      <c r="J85" s="31"/>
      <c r="K85" s="32" t="str">
        <f t="shared" si="4"/>
        <v/>
      </c>
      <c r="L85" s="30"/>
      <c r="M85" s="33"/>
      <c r="N85" s="33"/>
      <c r="O85" s="34"/>
    </row>
    <row r="86" spans="1:15" ht="18.600000000000001" customHeight="1">
      <c r="A86" s="28" t="str">
        <f t="shared" si="3"/>
        <v/>
      </c>
      <c r="B86" s="29" t="str">
        <f t="shared" si="0"/>
        <v/>
      </c>
      <c r="C86" s="29" t="str">
        <f t="shared" si="5"/>
        <v/>
      </c>
      <c r="D86" s="29" t="str">
        <f t="shared" si="1"/>
        <v/>
      </c>
      <c r="E86" s="30"/>
      <c r="F86" s="31"/>
      <c r="G86" s="31"/>
      <c r="H86" s="30"/>
      <c r="I86" s="31"/>
      <c r="J86" s="31"/>
      <c r="K86" s="32" t="str">
        <f t="shared" si="4"/>
        <v/>
      </c>
      <c r="L86" s="30"/>
      <c r="M86" s="33"/>
      <c r="N86" s="33"/>
      <c r="O86" s="34"/>
    </row>
    <row r="87" spans="1:15" ht="18.600000000000001" customHeight="1">
      <c r="A87" s="28" t="str">
        <f t="shared" si="3"/>
        <v/>
      </c>
      <c r="B87" s="29" t="str">
        <f t="shared" si="0"/>
        <v/>
      </c>
      <c r="C87" s="29" t="str">
        <f t="shared" si="5"/>
        <v/>
      </c>
      <c r="D87" s="29" t="str">
        <f t="shared" si="1"/>
        <v/>
      </c>
      <c r="E87" s="30"/>
      <c r="F87" s="31"/>
      <c r="G87" s="31"/>
      <c r="H87" s="30"/>
      <c r="I87" s="31"/>
      <c r="J87" s="31"/>
      <c r="K87" s="32" t="str">
        <f t="shared" si="4"/>
        <v/>
      </c>
      <c r="L87" s="30"/>
      <c r="M87" s="33"/>
      <c r="N87" s="33"/>
      <c r="O87" s="34"/>
    </row>
    <row r="88" spans="1:15" ht="18.600000000000001" customHeight="1">
      <c r="A88" s="28" t="str">
        <f t="shared" si="3"/>
        <v/>
      </c>
      <c r="B88" s="29" t="str">
        <f t="shared" si="0"/>
        <v/>
      </c>
      <c r="C88" s="29" t="str">
        <f t="shared" si="5"/>
        <v/>
      </c>
      <c r="D88" s="29" t="str">
        <f t="shared" si="1"/>
        <v/>
      </c>
      <c r="E88" s="30"/>
      <c r="F88" s="31"/>
      <c r="G88" s="31"/>
      <c r="H88" s="30"/>
      <c r="I88" s="31"/>
      <c r="J88" s="31"/>
      <c r="K88" s="32" t="str">
        <f t="shared" si="4"/>
        <v/>
      </c>
      <c r="L88" s="30"/>
      <c r="M88" s="33"/>
      <c r="N88" s="33"/>
      <c r="O88" s="34"/>
    </row>
    <row r="89" spans="1:15" ht="18.600000000000001" customHeight="1">
      <c r="A89" s="28" t="str">
        <f t="shared" si="3"/>
        <v/>
      </c>
      <c r="B89" s="29" t="str">
        <f t="shared" si="0"/>
        <v/>
      </c>
      <c r="C89" s="29" t="str">
        <f t="shared" si="5"/>
        <v/>
      </c>
      <c r="D89" s="29" t="str">
        <f t="shared" si="1"/>
        <v/>
      </c>
      <c r="E89" s="30"/>
      <c r="F89" s="31"/>
      <c r="G89" s="31"/>
      <c r="H89" s="30"/>
      <c r="I89" s="31"/>
      <c r="J89" s="31"/>
      <c r="K89" s="32" t="str">
        <f t="shared" si="4"/>
        <v/>
      </c>
      <c r="L89" s="30"/>
      <c r="M89" s="33"/>
      <c r="N89" s="33"/>
      <c r="O89" s="34"/>
    </row>
    <row r="90" spans="1:15" ht="18.600000000000001" customHeight="1">
      <c r="A90" s="28" t="str">
        <f t="shared" si="3"/>
        <v/>
      </c>
      <c r="B90" s="29" t="str">
        <f t="shared" si="0"/>
        <v/>
      </c>
      <c r="C90" s="29" t="str">
        <f t="shared" si="5"/>
        <v/>
      </c>
      <c r="D90" s="29" t="str">
        <f t="shared" si="1"/>
        <v/>
      </c>
      <c r="E90" s="30"/>
      <c r="F90" s="31"/>
      <c r="G90" s="31"/>
      <c r="H90" s="30"/>
      <c r="I90" s="31"/>
      <c r="J90" s="31"/>
      <c r="K90" s="32" t="str">
        <f t="shared" si="4"/>
        <v/>
      </c>
      <c r="L90" s="30"/>
      <c r="M90" s="33"/>
      <c r="N90" s="33"/>
      <c r="O90" s="34"/>
    </row>
    <row r="91" spans="1:15" ht="18.600000000000001" customHeight="1">
      <c r="A91" s="28" t="str">
        <f t="shared" si="3"/>
        <v/>
      </c>
      <c r="B91" s="29" t="str">
        <f t="shared" si="0"/>
        <v/>
      </c>
      <c r="C91" s="29" t="str">
        <f t="shared" si="5"/>
        <v/>
      </c>
      <c r="D91" s="29" t="str">
        <f t="shared" si="1"/>
        <v/>
      </c>
      <c r="E91" s="30"/>
      <c r="F91" s="31"/>
      <c r="G91" s="31"/>
      <c r="H91" s="30"/>
      <c r="I91" s="31"/>
      <c r="J91" s="31"/>
      <c r="K91" s="32" t="str">
        <f t="shared" si="4"/>
        <v/>
      </c>
      <c r="L91" s="30"/>
      <c r="M91" s="33"/>
      <c r="N91" s="33"/>
      <c r="O91" s="34"/>
    </row>
    <row r="92" spans="1:15" ht="18.600000000000001" customHeight="1">
      <c r="A92" s="28" t="str">
        <f t="shared" si="3"/>
        <v/>
      </c>
      <c r="B92" s="29" t="str">
        <f t="shared" si="0"/>
        <v/>
      </c>
      <c r="C92" s="29" t="str">
        <f t="shared" si="5"/>
        <v/>
      </c>
      <c r="D92" s="29" t="str">
        <f t="shared" si="1"/>
        <v/>
      </c>
      <c r="E92" s="30"/>
      <c r="F92" s="31"/>
      <c r="G92" s="31"/>
      <c r="H92" s="30"/>
      <c r="I92" s="31"/>
      <c r="J92" s="31"/>
      <c r="K92" s="32" t="str">
        <f t="shared" si="4"/>
        <v/>
      </c>
      <c r="L92" s="30"/>
      <c r="M92" s="33"/>
      <c r="N92" s="33"/>
      <c r="O92" s="34"/>
    </row>
    <row r="93" spans="1:15" ht="18.600000000000001" customHeight="1">
      <c r="A93" s="28" t="str">
        <f t="shared" si="3"/>
        <v/>
      </c>
      <c r="B93" s="29" t="str">
        <f t="shared" si="0"/>
        <v/>
      </c>
      <c r="C93" s="29" t="str">
        <f t="shared" si="5"/>
        <v/>
      </c>
      <c r="D93" s="29" t="str">
        <f t="shared" si="1"/>
        <v/>
      </c>
      <c r="E93" s="30"/>
      <c r="F93" s="31"/>
      <c r="G93" s="31"/>
      <c r="H93" s="30"/>
      <c r="I93" s="31"/>
      <c r="J93" s="31"/>
      <c r="K93" s="32" t="str">
        <f t="shared" si="4"/>
        <v/>
      </c>
      <c r="L93" s="30"/>
      <c r="M93" s="33"/>
      <c r="N93" s="33"/>
      <c r="O93" s="34"/>
    </row>
    <row r="94" spans="1:15" ht="18.600000000000001" customHeight="1">
      <c r="A94" s="28" t="str">
        <f t="shared" si="3"/>
        <v/>
      </c>
      <c r="B94" s="29" t="str">
        <f t="shared" si="0"/>
        <v/>
      </c>
      <c r="C94" s="29" t="str">
        <f t="shared" si="5"/>
        <v/>
      </c>
      <c r="D94" s="29" t="str">
        <f t="shared" si="1"/>
        <v/>
      </c>
      <c r="E94" s="30"/>
      <c r="F94" s="31"/>
      <c r="G94" s="31"/>
      <c r="H94" s="30"/>
      <c r="I94" s="31"/>
      <c r="J94" s="31"/>
      <c r="K94" s="32" t="str">
        <f t="shared" si="4"/>
        <v/>
      </c>
      <c r="L94" s="30"/>
      <c r="M94" s="33"/>
      <c r="N94" s="33"/>
      <c r="O94" s="34"/>
    </row>
    <row r="95" spans="1:15" ht="18.600000000000001" customHeight="1">
      <c r="A95" s="28" t="str">
        <f t="shared" si="3"/>
        <v/>
      </c>
      <c r="B95" s="29" t="str">
        <f t="shared" si="0"/>
        <v/>
      </c>
      <c r="C95" s="29" t="str">
        <f t="shared" si="5"/>
        <v/>
      </c>
      <c r="D95" s="29" t="str">
        <f t="shared" si="1"/>
        <v/>
      </c>
      <c r="E95" s="30"/>
      <c r="F95" s="31"/>
      <c r="G95" s="31"/>
      <c r="H95" s="30"/>
      <c r="I95" s="31"/>
      <c r="J95" s="31"/>
      <c r="K95" s="32" t="str">
        <f t="shared" si="4"/>
        <v/>
      </c>
      <c r="L95" s="30"/>
      <c r="M95" s="33"/>
      <c r="N95" s="33"/>
      <c r="O95" s="34"/>
    </row>
    <row r="96" spans="1:15" ht="18.600000000000001" customHeight="1">
      <c r="A96" s="28" t="str">
        <f t="shared" si="3"/>
        <v/>
      </c>
      <c r="B96" s="29" t="str">
        <f t="shared" si="0"/>
        <v/>
      </c>
      <c r="C96" s="29" t="str">
        <f t="shared" si="5"/>
        <v/>
      </c>
      <c r="D96" s="29" t="str">
        <f t="shared" si="1"/>
        <v/>
      </c>
      <c r="E96" s="30"/>
      <c r="F96" s="31"/>
      <c r="G96" s="31"/>
      <c r="H96" s="30"/>
      <c r="I96" s="31"/>
      <c r="J96" s="31"/>
      <c r="K96" s="32" t="str">
        <f t="shared" si="4"/>
        <v/>
      </c>
      <c r="L96" s="30"/>
      <c r="M96" s="33"/>
      <c r="N96" s="33"/>
      <c r="O96" s="34"/>
    </row>
    <row r="97" spans="1:15" ht="18.600000000000001" customHeight="1">
      <c r="A97" s="28" t="str">
        <f t="shared" si="3"/>
        <v/>
      </c>
      <c r="B97" s="29" t="str">
        <f t="shared" si="0"/>
        <v/>
      </c>
      <c r="C97" s="29" t="str">
        <f t="shared" si="5"/>
        <v/>
      </c>
      <c r="D97" s="29" t="str">
        <f t="shared" si="1"/>
        <v/>
      </c>
      <c r="E97" s="30"/>
      <c r="F97" s="31"/>
      <c r="G97" s="31"/>
      <c r="H97" s="30"/>
      <c r="I97" s="31"/>
      <c r="J97" s="31"/>
      <c r="K97" s="32" t="str">
        <f t="shared" si="4"/>
        <v/>
      </c>
      <c r="L97" s="30"/>
      <c r="M97" s="33"/>
      <c r="N97" s="33"/>
      <c r="O97" s="34"/>
    </row>
    <row r="98" spans="1:15" ht="18.600000000000001" customHeight="1">
      <c r="A98" s="28" t="str">
        <f t="shared" si="3"/>
        <v/>
      </c>
      <c r="B98" s="29" t="str">
        <f t="shared" si="0"/>
        <v/>
      </c>
      <c r="C98" s="29" t="str">
        <f t="shared" si="5"/>
        <v/>
      </c>
      <c r="D98" s="29" t="str">
        <f t="shared" si="1"/>
        <v/>
      </c>
      <c r="E98" s="30"/>
      <c r="F98" s="31"/>
      <c r="G98" s="31"/>
      <c r="H98" s="30"/>
      <c r="I98" s="31"/>
      <c r="J98" s="31"/>
      <c r="K98" s="32" t="str">
        <f t="shared" si="4"/>
        <v/>
      </c>
      <c r="L98" s="30"/>
      <c r="M98" s="33"/>
      <c r="N98" s="33"/>
      <c r="O98" s="34"/>
    </row>
    <row r="99" spans="1:15" ht="18.600000000000001" customHeight="1">
      <c r="A99" s="28" t="str">
        <f t="shared" si="3"/>
        <v/>
      </c>
      <c r="B99" s="29" t="str">
        <f t="shared" si="0"/>
        <v/>
      </c>
      <c r="C99" s="29" t="str">
        <f t="shared" si="5"/>
        <v/>
      </c>
      <c r="D99" s="29" t="str">
        <f t="shared" si="1"/>
        <v/>
      </c>
      <c r="E99" s="30"/>
      <c r="F99" s="31"/>
      <c r="G99" s="31"/>
      <c r="H99" s="30"/>
      <c r="I99" s="31"/>
      <c r="J99" s="31"/>
      <c r="K99" s="32" t="str">
        <f t="shared" si="4"/>
        <v/>
      </c>
      <c r="L99" s="30"/>
      <c r="M99" s="33"/>
      <c r="N99" s="33"/>
      <c r="O99" s="34"/>
    </row>
    <row r="100" spans="1:15" ht="18.600000000000001" customHeight="1">
      <c r="A100" s="28" t="str">
        <f t="shared" si="3"/>
        <v/>
      </c>
      <c r="B100" s="29" t="str">
        <f t="shared" si="0"/>
        <v/>
      </c>
      <c r="C100" s="29" t="str">
        <f t="shared" si="5"/>
        <v/>
      </c>
      <c r="D100" s="29" t="str">
        <f t="shared" si="1"/>
        <v/>
      </c>
      <c r="E100" s="30"/>
      <c r="F100" s="31"/>
      <c r="G100" s="31"/>
      <c r="H100" s="30"/>
      <c r="I100" s="31"/>
      <c r="J100" s="31"/>
      <c r="K100" s="32" t="str">
        <f t="shared" si="4"/>
        <v/>
      </c>
      <c r="L100" s="30"/>
      <c r="M100" s="33"/>
      <c r="N100" s="33"/>
      <c r="O100" s="34"/>
    </row>
    <row r="101" spans="1:15" ht="18.600000000000001" customHeight="1">
      <c r="A101" s="28" t="str">
        <f t="shared" si="3"/>
        <v/>
      </c>
      <c r="B101" s="29" t="str">
        <f t="shared" si="0"/>
        <v/>
      </c>
      <c r="C101" s="29" t="str">
        <f t="shared" si="5"/>
        <v/>
      </c>
      <c r="D101" s="29" t="str">
        <f t="shared" si="1"/>
        <v/>
      </c>
      <c r="E101" s="30"/>
      <c r="F101" s="31"/>
      <c r="G101" s="31"/>
      <c r="H101" s="30"/>
      <c r="I101" s="31"/>
      <c r="J101" s="31"/>
      <c r="K101" s="32" t="str">
        <f t="shared" si="4"/>
        <v/>
      </c>
      <c r="L101" s="30"/>
      <c r="M101" s="33"/>
      <c r="N101" s="33"/>
      <c r="O101" s="34"/>
    </row>
    <row r="102" spans="1:15" ht="18.600000000000001" customHeight="1">
      <c r="A102" s="28" t="str">
        <f t="shared" si="3"/>
        <v/>
      </c>
      <c r="B102" s="29" t="str">
        <f t="shared" si="0"/>
        <v/>
      </c>
      <c r="C102" s="29" t="str">
        <f t="shared" si="5"/>
        <v/>
      </c>
      <c r="D102" s="29" t="str">
        <f t="shared" si="1"/>
        <v/>
      </c>
      <c r="E102" s="30"/>
      <c r="F102" s="31"/>
      <c r="G102" s="31"/>
      <c r="H102" s="30"/>
      <c r="I102" s="31"/>
      <c r="J102" s="31"/>
      <c r="K102" s="32" t="str">
        <f t="shared" si="4"/>
        <v/>
      </c>
      <c r="L102" s="30"/>
      <c r="M102" s="33"/>
      <c r="N102" s="33"/>
      <c r="O102" s="34"/>
    </row>
    <row r="103" spans="1:15" ht="18.600000000000001" customHeight="1">
      <c r="A103" s="28" t="str">
        <f t="shared" si="3"/>
        <v/>
      </c>
      <c r="B103" s="29" t="str">
        <f t="shared" si="0"/>
        <v/>
      </c>
      <c r="C103" s="29" t="str">
        <f t="shared" si="5"/>
        <v/>
      </c>
      <c r="D103" s="29" t="str">
        <f t="shared" si="1"/>
        <v/>
      </c>
      <c r="E103" s="30"/>
      <c r="F103" s="31"/>
      <c r="G103" s="31"/>
      <c r="H103" s="30"/>
      <c r="I103" s="31"/>
      <c r="J103" s="31"/>
      <c r="K103" s="32" t="str">
        <f t="shared" si="4"/>
        <v/>
      </c>
      <c r="L103" s="30"/>
      <c r="M103" s="33"/>
      <c r="N103" s="33"/>
      <c r="O103" s="34"/>
    </row>
    <row r="104" spans="1:15" ht="18.600000000000001" customHeight="1">
      <c r="A104" s="28" t="str">
        <f t="shared" si="3"/>
        <v/>
      </c>
      <c r="B104" s="29" t="str">
        <f t="shared" si="0"/>
        <v/>
      </c>
      <c r="C104" s="29" t="str">
        <f t="shared" si="5"/>
        <v/>
      </c>
      <c r="D104" s="29" t="str">
        <f t="shared" si="1"/>
        <v/>
      </c>
      <c r="E104" s="30"/>
      <c r="F104" s="31"/>
      <c r="G104" s="31"/>
      <c r="H104" s="30"/>
      <c r="I104" s="31"/>
      <c r="J104" s="31"/>
      <c r="K104" s="32" t="str">
        <f t="shared" si="4"/>
        <v/>
      </c>
      <c r="L104" s="30"/>
      <c r="M104" s="33"/>
      <c r="N104" s="33"/>
      <c r="O104" s="34"/>
    </row>
    <row r="105" spans="1:15" ht="18.600000000000001" customHeight="1">
      <c r="A105" s="28" t="str">
        <f t="shared" si="3"/>
        <v/>
      </c>
      <c r="B105" s="29" t="str">
        <f t="shared" ref="B105:B130" si="6">IF(E105="","",$G$4)</f>
        <v/>
      </c>
      <c r="C105" s="29" t="str">
        <f t="shared" si="5"/>
        <v/>
      </c>
      <c r="D105" s="29" t="str">
        <f t="shared" ref="D105:D130" si="7">IF(E105="","",$L$12)</f>
        <v/>
      </c>
      <c r="E105" s="30"/>
      <c r="F105" s="31"/>
      <c r="G105" s="31"/>
      <c r="H105" s="30"/>
      <c r="I105" s="31"/>
      <c r="J105" s="31"/>
      <c r="K105" s="32" t="str">
        <f t="shared" ref="K105:K130" si="8">IF(E105="","",(IF(AND((E105&gt;710),(H105&gt;710)),$K$40,"")))</f>
        <v/>
      </c>
      <c r="L105" s="30"/>
      <c r="M105" s="33"/>
      <c r="N105" s="33"/>
      <c r="O105" s="34"/>
    </row>
    <row r="106" spans="1:15" ht="18.600000000000001" customHeight="1">
      <c r="A106" s="28" t="str">
        <f t="shared" ref="A106:A130" si="9">IF(D106="","",A105+1)</f>
        <v/>
      </c>
      <c r="B106" s="29" t="str">
        <f t="shared" si="6"/>
        <v/>
      </c>
      <c r="C106" s="29" t="str">
        <f t="shared" si="5"/>
        <v/>
      </c>
      <c r="D106" s="29" t="str">
        <f t="shared" si="7"/>
        <v/>
      </c>
      <c r="E106" s="30"/>
      <c r="F106" s="31"/>
      <c r="G106" s="31"/>
      <c r="H106" s="30"/>
      <c r="I106" s="31"/>
      <c r="J106" s="31"/>
      <c r="K106" s="32" t="str">
        <f t="shared" si="8"/>
        <v/>
      </c>
      <c r="L106" s="30"/>
      <c r="M106" s="33"/>
      <c r="N106" s="33"/>
      <c r="O106" s="34"/>
    </row>
    <row r="107" spans="1:15" ht="18.600000000000001" customHeight="1">
      <c r="A107" s="28" t="str">
        <f t="shared" si="9"/>
        <v/>
      </c>
      <c r="B107" s="29" t="str">
        <f t="shared" si="6"/>
        <v/>
      </c>
      <c r="C107" s="29" t="str">
        <f t="shared" ref="C107:C130" si="10">IF(E107="","",$J$6)</f>
        <v/>
      </c>
      <c r="D107" s="29" t="str">
        <f t="shared" si="7"/>
        <v/>
      </c>
      <c r="E107" s="30"/>
      <c r="F107" s="31"/>
      <c r="G107" s="31"/>
      <c r="H107" s="30"/>
      <c r="I107" s="31"/>
      <c r="J107" s="31"/>
      <c r="K107" s="32" t="str">
        <f t="shared" si="8"/>
        <v/>
      </c>
      <c r="L107" s="30"/>
      <c r="M107" s="33"/>
      <c r="N107" s="33"/>
      <c r="O107" s="34"/>
    </row>
    <row r="108" spans="1:15" ht="18.600000000000001" customHeight="1">
      <c r="A108" s="28" t="str">
        <f t="shared" si="9"/>
        <v/>
      </c>
      <c r="B108" s="29" t="str">
        <f t="shared" si="6"/>
        <v/>
      </c>
      <c r="C108" s="29" t="str">
        <f t="shared" si="10"/>
        <v/>
      </c>
      <c r="D108" s="29" t="str">
        <f t="shared" si="7"/>
        <v/>
      </c>
      <c r="E108" s="30"/>
      <c r="F108" s="31"/>
      <c r="G108" s="31"/>
      <c r="H108" s="30"/>
      <c r="I108" s="31"/>
      <c r="J108" s="31"/>
      <c r="K108" s="32" t="str">
        <f t="shared" si="8"/>
        <v/>
      </c>
      <c r="L108" s="30"/>
      <c r="M108" s="33"/>
      <c r="N108" s="33"/>
      <c r="O108" s="34"/>
    </row>
    <row r="109" spans="1:15" ht="18.600000000000001" customHeight="1">
      <c r="A109" s="28" t="str">
        <f t="shared" si="9"/>
        <v/>
      </c>
      <c r="B109" s="29" t="str">
        <f t="shared" si="6"/>
        <v/>
      </c>
      <c r="C109" s="29" t="str">
        <f t="shared" si="10"/>
        <v/>
      </c>
      <c r="D109" s="29" t="str">
        <f t="shared" si="7"/>
        <v/>
      </c>
      <c r="E109" s="30"/>
      <c r="F109" s="31"/>
      <c r="G109" s="31"/>
      <c r="H109" s="30"/>
      <c r="I109" s="31"/>
      <c r="J109" s="31"/>
      <c r="K109" s="32" t="str">
        <f t="shared" si="8"/>
        <v/>
      </c>
      <c r="L109" s="30"/>
      <c r="M109" s="33"/>
      <c r="N109" s="33"/>
      <c r="O109" s="34"/>
    </row>
    <row r="110" spans="1:15" ht="18.600000000000001" customHeight="1">
      <c r="A110" s="28" t="str">
        <f t="shared" si="9"/>
        <v/>
      </c>
      <c r="B110" s="29" t="str">
        <f t="shared" si="6"/>
        <v/>
      </c>
      <c r="C110" s="29" t="str">
        <f t="shared" si="10"/>
        <v/>
      </c>
      <c r="D110" s="29" t="str">
        <f t="shared" si="7"/>
        <v/>
      </c>
      <c r="E110" s="30"/>
      <c r="F110" s="31"/>
      <c r="G110" s="31"/>
      <c r="H110" s="30"/>
      <c r="I110" s="31"/>
      <c r="J110" s="31"/>
      <c r="K110" s="32" t="str">
        <f t="shared" si="8"/>
        <v/>
      </c>
      <c r="L110" s="30"/>
      <c r="M110" s="33"/>
      <c r="N110" s="33"/>
      <c r="O110" s="34"/>
    </row>
    <row r="111" spans="1:15" ht="18.600000000000001" customHeight="1">
      <c r="A111" s="28" t="str">
        <f t="shared" si="9"/>
        <v/>
      </c>
      <c r="B111" s="29" t="str">
        <f t="shared" si="6"/>
        <v/>
      </c>
      <c r="C111" s="29" t="str">
        <f t="shared" si="10"/>
        <v/>
      </c>
      <c r="D111" s="29" t="str">
        <f t="shared" si="7"/>
        <v/>
      </c>
      <c r="E111" s="30"/>
      <c r="F111" s="31"/>
      <c r="G111" s="31"/>
      <c r="H111" s="30"/>
      <c r="I111" s="31"/>
      <c r="J111" s="31"/>
      <c r="K111" s="32" t="str">
        <f t="shared" si="8"/>
        <v/>
      </c>
      <c r="L111" s="30"/>
      <c r="M111" s="33"/>
      <c r="N111" s="33"/>
      <c r="O111" s="34"/>
    </row>
    <row r="112" spans="1:15" ht="18.600000000000001" customHeight="1">
      <c r="A112" s="28" t="str">
        <f t="shared" si="9"/>
        <v/>
      </c>
      <c r="B112" s="29" t="str">
        <f t="shared" si="6"/>
        <v/>
      </c>
      <c r="C112" s="29" t="str">
        <f t="shared" si="10"/>
        <v/>
      </c>
      <c r="D112" s="29" t="str">
        <f t="shared" si="7"/>
        <v/>
      </c>
      <c r="E112" s="30"/>
      <c r="F112" s="31"/>
      <c r="G112" s="31"/>
      <c r="H112" s="30"/>
      <c r="I112" s="31"/>
      <c r="J112" s="31"/>
      <c r="K112" s="32" t="str">
        <f t="shared" si="8"/>
        <v/>
      </c>
      <c r="L112" s="30"/>
      <c r="M112" s="33"/>
      <c r="N112" s="33"/>
      <c r="O112" s="34"/>
    </row>
    <row r="113" spans="1:15" ht="18.600000000000001" customHeight="1">
      <c r="A113" s="28" t="str">
        <f t="shared" si="9"/>
        <v/>
      </c>
      <c r="B113" s="29" t="str">
        <f t="shared" si="6"/>
        <v/>
      </c>
      <c r="C113" s="29" t="str">
        <f t="shared" si="10"/>
        <v/>
      </c>
      <c r="D113" s="29" t="str">
        <f t="shared" si="7"/>
        <v/>
      </c>
      <c r="E113" s="30"/>
      <c r="F113" s="31"/>
      <c r="G113" s="31"/>
      <c r="H113" s="30"/>
      <c r="I113" s="31"/>
      <c r="J113" s="31"/>
      <c r="K113" s="32" t="str">
        <f t="shared" si="8"/>
        <v/>
      </c>
      <c r="L113" s="30"/>
      <c r="M113" s="33"/>
      <c r="N113" s="33"/>
      <c r="O113" s="34"/>
    </row>
    <row r="114" spans="1:15" ht="18.600000000000001" customHeight="1">
      <c r="A114" s="28" t="str">
        <f t="shared" si="9"/>
        <v/>
      </c>
      <c r="B114" s="29" t="str">
        <f t="shared" si="6"/>
        <v/>
      </c>
      <c r="C114" s="29" t="str">
        <f t="shared" si="10"/>
        <v/>
      </c>
      <c r="D114" s="29" t="str">
        <f t="shared" si="7"/>
        <v/>
      </c>
      <c r="E114" s="30"/>
      <c r="F114" s="31"/>
      <c r="G114" s="31"/>
      <c r="H114" s="30"/>
      <c r="I114" s="31"/>
      <c r="J114" s="31"/>
      <c r="K114" s="32" t="str">
        <f t="shared" si="8"/>
        <v/>
      </c>
      <c r="L114" s="30"/>
      <c r="M114" s="33"/>
      <c r="N114" s="33"/>
      <c r="O114" s="34"/>
    </row>
    <row r="115" spans="1:15" ht="18.600000000000001" customHeight="1">
      <c r="A115" s="28" t="str">
        <f t="shared" si="9"/>
        <v/>
      </c>
      <c r="B115" s="29" t="str">
        <f t="shared" si="6"/>
        <v/>
      </c>
      <c r="C115" s="29" t="str">
        <f t="shared" si="10"/>
        <v/>
      </c>
      <c r="D115" s="29" t="str">
        <f t="shared" si="7"/>
        <v/>
      </c>
      <c r="E115" s="30"/>
      <c r="F115" s="31"/>
      <c r="G115" s="31"/>
      <c r="H115" s="30"/>
      <c r="I115" s="31"/>
      <c r="J115" s="31"/>
      <c r="K115" s="32" t="str">
        <f t="shared" si="8"/>
        <v/>
      </c>
      <c r="L115" s="30"/>
      <c r="M115" s="33"/>
      <c r="N115" s="33"/>
      <c r="O115" s="34"/>
    </row>
    <row r="116" spans="1:15" ht="18.600000000000001" customHeight="1">
      <c r="A116" s="28" t="str">
        <f t="shared" si="9"/>
        <v/>
      </c>
      <c r="B116" s="29" t="str">
        <f t="shared" si="6"/>
        <v/>
      </c>
      <c r="C116" s="29" t="str">
        <f t="shared" si="10"/>
        <v/>
      </c>
      <c r="D116" s="29" t="str">
        <f t="shared" si="7"/>
        <v/>
      </c>
      <c r="E116" s="30"/>
      <c r="F116" s="31"/>
      <c r="G116" s="31"/>
      <c r="H116" s="30"/>
      <c r="I116" s="31"/>
      <c r="J116" s="31"/>
      <c r="K116" s="32" t="str">
        <f t="shared" si="8"/>
        <v/>
      </c>
      <c r="L116" s="30"/>
      <c r="M116" s="33"/>
      <c r="N116" s="33"/>
      <c r="O116" s="34"/>
    </row>
    <row r="117" spans="1:15" ht="18.600000000000001" customHeight="1">
      <c r="A117" s="28" t="str">
        <f t="shared" si="9"/>
        <v/>
      </c>
      <c r="B117" s="29" t="str">
        <f t="shared" si="6"/>
        <v/>
      </c>
      <c r="C117" s="29" t="str">
        <f t="shared" si="10"/>
        <v/>
      </c>
      <c r="D117" s="29" t="str">
        <f t="shared" si="7"/>
        <v/>
      </c>
      <c r="E117" s="30"/>
      <c r="F117" s="31"/>
      <c r="G117" s="31"/>
      <c r="H117" s="30"/>
      <c r="I117" s="31"/>
      <c r="J117" s="31"/>
      <c r="K117" s="32" t="str">
        <f t="shared" si="8"/>
        <v/>
      </c>
      <c r="L117" s="30"/>
      <c r="M117" s="33"/>
      <c r="N117" s="33"/>
      <c r="O117" s="34"/>
    </row>
    <row r="118" spans="1:15" ht="18.600000000000001" customHeight="1">
      <c r="A118" s="28" t="str">
        <f t="shared" si="9"/>
        <v/>
      </c>
      <c r="B118" s="29" t="str">
        <f t="shared" si="6"/>
        <v/>
      </c>
      <c r="C118" s="29" t="str">
        <f t="shared" si="10"/>
        <v/>
      </c>
      <c r="D118" s="29" t="str">
        <f t="shared" si="7"/>
        <v/>
      </c>
      <c r="E118" s="30"/>
      <c r="F118" s="31"/>
      <c r="G118" s="31"/>
      <c r="H118" s="30"/>
      <c r="I118" s="31"/>
      <c r="J118" s="31"/>
      <c r="K118" s="32" t="str">
        <f t="shared" si="8"/>
        <v/>
      </c>
      <c r="L118" s="30"/>
      <c r="M118" s="33"/>
      <c r="N118" s="33"/>
      <c r="O118" s="34"/>
    </row>
    <row r="119" spans="1:15" ht="18.600000000000001" customHeight="1">
      <c r="A119" s="28" t="str">
        <f t="shared" si="9"/>
        <v/>
      </c>
      <c r="B119" s="29" t="str">
        <f t="shared" si="6"/>
        <v/>
      </c>
      <c r="C119" s="29" t="str">
        <f t="shared" si="10"/>
        <v/>
      </c>
      <c r="D119" s="29" t="str">
        <f t="shared" si="7"/>
        <v/>
      </c>
      <c r="E119" s="30"/>
      <c r="F119" s="31"/>
      <c r="G119" s="31"/>
      <c r="H119" s="30"/>
      <c r="I119" s="31"/>
      <c r="J119" s="31"/>
      <c r="K119" s="32" t="str">
        <f t="shared" si="8"/>
        <v/>
      </c>
      <c r="L119" s="30"/>
      <c r="M119" s="33"/>
      <c r="N119" s="33"/>
      <c r="O119" s="34"/>
    </row>
    <row r="120" spans="1:15" ht="18.600000000000001" customHeight="1">
      <c r="A120" s="28" t="str">
        <f t="shared" si="9"/>
        <v/>
      </c>
      <c r="B120" s="29" t="str">
        <f t="shared" si="6"/>
        <v/>
      </c>
      <c r="C120" s="29" t="str">
        <f t="shared" si="10"/>
        <v/>
      </c>
      <c r="D120" s="29" t="str">
        <f t="shared" si="7"/>
        <v/>
      </c>
      <c r="E120" s="30"/>
      <c r="F120" s="31"/>
      <c r="G120" s="31"/>
      <c r="H120" s="30"/>
      <c r="I120" s="31"/>
      <c r="J120" s="31"/>
      <c r="K120" s="32" t="str">
        <f t="shared" si="8"/>
        <v/>
      </c>
      <c r="L120" s="30"/>
      <c r="M120" s="33"/>
      <c r="N120" s="33"/>
      <c r="O120" s="34"/>
    </row>
    <row r="121" spans="1:15" ht="18.600000000000001" customHeight="1">
      <c r="A121" s="28" t="str">
        <f t="shared" si="9"/>
        <v/>
      </c>
      <c r="B121" s="29" t="str">
        <f t="shared" si="6"/>
        <v/>
      </c>
      <c r="C121" s="29" t="str">
        <f t="shared" si="10"/>
        <v/>
      </c>
      <c r="D121" s="29" t="str">
        <f t="shared" si="7"/>
        <v/>
      </c>
      <c r="E121" s="30"/>
      <c r="F121" s="31"/>
      <c r="G121" s="31"/>
      <c r="H121" s="30"/>
      <c r="I121" s="31"/>
      <c r="J121" s="31"/>
      <c r="K121" s="32" t="str">
        <f t="shared" si="8"/>
        <v/>
      </c>
      <c r="L121" s="30"/>
      <c r="M121" s="33"/>
      <c r="N121" s="33"/>
      <c r="O121" s="34"/>
    </row>
    <row r="122" spans="1:15" ht="18.600000000000001" customHeight="1">
      <c r="A122" s="28" t="str">
        <f t="shared" si="9"/>
        <v/>
      </c>
      <c r="B122" s="29" t="str">
        <f t="shared" si="6"/>
        <v/>
      </c>
      <c r="C122" s="29" t="str">
        <f t="shared" si="10"/>
        <v/>
      </c>
      <c r="D122" s="29" t="str">
        <f t="shared" si="7"/>
        <v/>
      </c>
      <c r="E122" s="30"/>
      <c r="F122" s="31"/>
      <c r="G122" s="31"/>
      <c r="H122" s="30"/>
      <c r="I122" s="31"/>
      <c r="J122" s="31"/>
      <c r="K122" s="32" t="str">
        <f t="shared" si="8"/>
        <v/>
      </c>
      <c r="L122" s="30"/>
      <c r="M122" s="33"/>
      <c r="N122" s="33"/>
      <c r="O122" s="34"/>
    </row>
    <row r="123" spans="1:15" ht="18.600000000000001" customHeight="1">
      <c r="A123" s="28" t="str">
        <f t="shared" si="9"/>
        <v/>
      </c>
      <c r="B123" s="29" t="str">
        <f t="shared" si="6"/>
        <v/>
      </c>
      <c r="C123" s="29" t="str">
        <f t="shared" si="10"/>
        <v/>
      </c>
      <c r="D123" s="29" t="str">
        <f t="shared" si="7"/>
        <v/>
      </c>
      <c r="E123" s="30"/>
      <c r="F123" s="31"/>
      <c r="G123" s="31"/>
      <c r="H123" s="30"/>
      <c r="I123" s="31"/>
      <c r="J123" s="31"/>
      <c r="K123" s="32" t="str">
        <f t="shared" si="8"/>
        <v/>
      </c>
      <c r="L123" s="30"/>
      <c r="M123" s="33"/>
      <c r="N123" s="33"/>
      <c r="O123" s="34"/>
    </row>
    <row r="124" spans="1:15" ht="18.600000000000001" customHeight="1">
      <c r="A124" s="28" t="str">
        <f t="shared" si="9"/>
        <v/>
      </c>
      <c r="B124" s="29" t="str">
        <f t="shared" si="6"/>
        <v/>
      </c>
      <c r="C124" s="29" t="str">
        <f t="shared" si="10"/>
        <v/>
      </c>
      <c r="D124" s="29" t="str">
        <f t="shared" si="7"/>
        <v/>
      </c>
      <c r="E124" s="30"/>
      <c r="F124" s="31"/>
      <c r="G124" s="31"/>
      <c r="H124" s="30"/>
      <c r="I124" s="31"/>
      <c r="J124" s="31"/>
      <c r="K124" s="32" t="str">
        <f t="shared" si="8"/>
        <v/>
      </c>
      <c r="L124" s="30"/>
      <c r="M124" s="33"/>
      <c r="N124" s="33"/>
      <c r="O124" s="34"/>
    </row>
    <row r="125" spans="1:15" ht="18.600000000000001" customHeight="1">
      <c r="A125" s="28" t="str">
        <f t="shared" si="9"/>
        <v/>
      </c>
      <c r="B125" s="29" t="str">
        <f t="shared" si="6"/>
        <v/>
      </c>
      <c r="C125" s="29" t="str">
        <f t="shared" si="10"/>
        <v/>
      </c>
      <c r="D125" s="29" t="str">
        <f t="shared" si="7"/>
        <v/>
      </c>
      <c r="E125" s="30"/>
      <c r="F125" s="31"/>
      <c r="G125" s="31"/>
      <c r="H125" s="30"/>
      <c r="I125" s="31"/>
      <c r="J125" s="31"/>
      <c r="K125" s="32" t="str">
        <f t="shared" si="8"/>
        <v/>
      </c>
      <c r="L125" s="30"/>
      <c r="M125" s="33"/>
      <c r="N125" s="33"/>
      <c r="O125" s="34"/>
    </row>
    <row r="126" spans="1:15" ht="18.600000000000001" customHeight="1">
      <c r="A126" s="28" t="str">
        <f t="shared" si="9"/>
        <v/>
      </c>
      <c r="B126" s="29" t="str">
        <f t="shared" si="6"/>
        <v/>
      </c>
      <c r="C126" s="29" t="str">
        <f t="shared" si="10"/>
        <v/>
      </c>
      <c r="D126" s="29" t="str">
        <f t="shared" si="7"/>
        <v/>
      </c>
      <c r="E126" s="30"/>
      <c r="F126" s="31"/>
      <c r="G126" s="31"/>
      <c r="H126" s="30"/>
      <c r="I126" s="31"/>
      <c r="J126" s="31"/>
      <c r="K126" s="32" t="str">
        <f t="shared" si="8"/>
        <v/>
      </c>
      <c r="L126" s="30"/>
      <c r="M126" s="33"/>
      <c r="N126" s="33"/>
      <c r="O126" s="34"/>
    </row>
    <row r="127" spans="1:15" ht="18.600000000000001" customHeight="1">
      <c r="A127" s="28" t="str">
        <f t="shared" si="9"/>
        <v/>
      </c>
      <c r="B127" s="29" t="str">
        <f t="shared" si="6"/>
        <v/>
      </c>
      <c r="C127" s="29" t="str">
        <f t="shared" si="10"/>
        <v/>
      </c>
      <c r="D127" s="29" t="str">
        <f t="shared" si="7"/>
        <v/>
      </c>
      <c r="E127" s="30"/>
      <c r="F127" s="31"/>
      <c r="G127" s="31"/>
      <c r="H127" s="30"/>
      <c r="I127" s="31"/>
      <c r="J127" s="31"/>
      <c r="K127" s="32" t="str">
        <f t="shared" si="8"/>
        <v/>
      </c>
      <c r="L127" s="30"/>
      <c r="M127" s="33"/>
      <c r="N127" s="33"/>
      <c r="O127" s="34"/>
    </row>
    <row r="128" spans="1:15" ht="18.600000000000001" customHeight="1">
      <c r="A128" s="28" t="str">
        <f t="shared" si="9"/>
        <v/>
      </c>
      <c r="B128" s="29" t="str">
        <f t="shared" si="6"/>
        <v/>
      </c>
      <c r="C128" s="29" t="str">
        <f t="shared" si="10"/>
        <v/>
      </c>
      <c r="D128" s="29" t="str">
        <f t="shared" si="7"/>
        <v/>
      </c>
      <c r="E128" s="30"/>
      <c r="F128" s="31"/>
      <c r="G128" s="31"/>
      <c r="H128" s="30"/>
      <c r="I128" s="31"/>
      <c r="J128" s="31"/>
      <c r="K128" s="32" t="str">
        <f t="shared" si="8"/>
        <v/>
      </c>
      <c r="L128" s="30"/>
      <c r="M128" s="33"/>
      <c r="N128" s="33"/>
      <c r="O128" s="34"/>
    </row>
    <row r="129" spans="1:15" ht="18.600000000000001" customHeight="1">
      <c r="A129" s="28" t="str">
        <f t="shared" si="9"/>
        <v/>
      </c>
      <c r="B129" s="29" t="str">
        <f t="shared" si="6"/>
        <v/>
      </c>
      <c r="C129" s="29" t="str">
        <f t="shared" si="10"/>
        <v/>
      </c>
      <c r="D129" s="29" t="str">
        <f t="shared" si="7"/>
        <v/>
      </c>
      <c r="E129" s="30"/>
      <c r="F129" s="31"/>
      <c r="G129" s="31"/>
      <c r="H129" s="30"/>
      <c r="I129" s="31"/>
      <c r="J129" s="31"/>
      <c r="K129" s="32" t="str">
        <f t="shared" si="8"/>
        <v/>
      </c>
      <c r="L129" s="30"/>
      <c r="M129" s="33"/>
      <c r="N129" s="33"/>
      <c r="O129" s="34"/>
    </row>
    <row r="130" spans="1:15" ht="18.600000000000001" customHeight="1" thickBot="1">
      <c r="A130" s="28" t="str">
        <f t="shared" si="9"/>
        <v/>
      </c>
      <c r="B130" s="29" t="str">
        <f t="shared" si="6"/>
        <v/>
      </c>
      <c r="C130" s="29" t="str">
        <f t="shared" si="10"/>
        <v/>
      </c>
      <c r="D130" s="29" t="str">
        <f t="shared" si="7"/>
        <v/>
      </c>
      <c r="E130" s="30"/>
      <c r="F130" s="31"/>
      <c r="G130" s="31"/>
      <c r="H130" s="30"/>
      <c r="I130" s="31"/>
      <c r="J130" s="31"/>
      <c r="K130" s="32" t="str">
        <f t="shared" si="8"/>
        <v/>
      </c>
      <c r="L130" s="30"/>
      <c r="M130" s="33"/>
      <c r="N130" s="33"/>
      <c r="O130" s="34"/>
    </row>
    <row r="131" spans="1:15" ht="16.8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</row>
  </sheetData>
  <sheetProtection password="ECE5" sheet="1" objects="1" scenarios="1"/>
  <mergeCells count="46">
    <mergeCell ref="A25:O25"/>
    <mergeCell ref="E38:F38"/>
    <mergeCell ref="H38:I38"/>
    <mergeCell ref="L38:M38"/>
    <mergeCell ref="E39:I39"/>
    <mergeCell ref="J39:N39"/>
    <mergeCell ref="O26:O37"/>
    <mergeCell ref="I27:L27"/>
    <mergeCell ref="J32:L32"/>
    <mergeCell ref="J33:L33"/>
    <mergeCell ref="J34:L34"/>
    <mergeCell ref="J35:L35"/>
    <mergeCell ref="J36:L36"/>
    <mergeCell ref="J37:L37"/>
    <mergeCell ref="J29:L29"/>
    <mergeCell ref="J30:L30"/>
    <mergeCell ref="J31:L31"/>
    <mergeCell ref="A26:A37"/>
    <mergeCell ref="I26:L26"/>
    <mergeCell ref="K13:M13"/>
    <mergeCell ref="J15:K15"/>
    <mergeCell ref="A3:A24"/>
    <mergeCell ref="E3:F3"/>
    <mergeCell ref="F6:G6"/>
    <mergeCell ref="F7:N7"/>
    <mergeCell ref="H8:M8"/>
    <mergeCell ref="J22:K22"/>
    <mergeCell ref="J23:K23"/>
    <mergeCell ref="L23:M23"/>
    <mergeCell ref="J24:K24"/>
    <mergeCell ref="L24:M24"/>
    <mergeCell ref="N3:O3"/>
    <mergeCell ref="E9:O9"/>
    <mergeCell ref="J18:K18"/>
    <mergeCell ref="J19:K19"/>
    <mergeCell ref="J20:K20"/>
    <mergeCell ref="G4:K4"/>
    <mergeCell ref="M4:N4"/>
    <mergeCell ref="G5:K5"/>
    <mergeCell ref="M5:N5"/>
    <mergeCell ref="J16:K16"/>
    <mergeCell ref="J21:K21"/>
    <mergeCell ref="L10:M10"/>
    <mergeCell ref="L11:M11"/>
    <mergeCell ref="J14:K14"/>
    <mergeCell ref="J17:K17"/>
  </mergeCells>
  <dataValidations xWindow="530" yWindow="471" count="34">
    <dataValidation operator="equal" showDropDown="1" showErrorMessage="1" errorTitle="Klaida" promptTitle="Duomenų nevesti" prompt="Nekoreguoti" sqref="N11" xr:uid="{00000000-0002-0000-0500-000000000000}"/>
    <dataValidation allowBlank="1" showInputMessage="1" showErrorMessage="1" promptTitle="Duomenų nevesti" prompt="Tel. Nr. kopijuojamas" sqref="M4:N4" xr:uid="{00000000-0002-0000-0500-000001000000}"/>
    <dataValidation operator="equal" allowBlank="1" showInputMessage="1" promptTitle="Duomenų nevesti" prompt="Užsakovo vardas, pavardė arba įmonės pavadinimas kopijuojamas_x000a_" sqref="G4:K4" xr:uid="{00000000-0002-0000-0500-000002000000}"/>
    <dataValidation type="list" operator="equal" allowBlank="1" showInputMessage="1" showErrorMessage="1" errorTitle="Klaida" promptTitle="Įveskite kodo raidę (jeigu kodas su raide), arba pasirinkite iš sąrašo" prompt="LMDP IR HDF pilną kodą pasitikrinkite Asortimento lakšte." sqref="H6" xr:uid="{00000000-0002-0000-0500-000003000000}">
      <formula1>"R,PB,PU,PD,PF,PK,HB,HU,HD,"</formula1>
    </dataValidation>
    <dataValidation operator="equal" showDropDown="1" showInputMessage="1" showErrorMessage="1" errorTitle="Klaida" promptTitle="Duomenų nevesti" prompt="Lapo išmatavimai pateikiami automatiškai." sqref="H12" xr:uid="{00000000-0002-0000-0500-000004000000}">
      <formula1>0</formula1>
      <formula2>0</formula2>
    </dataValidation>
    <dataValidation operator="equal" showDropDown="1" showErrorMessage="1" errorTitle="Klaida" prompt="_x000a_" sqref="K6 K12" xr:uid="{00000000-0002-0000-0500-000005000000}">
      <formula1>0</formula1>
      <formula2>0</formula2>
    </dataValidation>
    <dataValidation operator="equal" showDropDown="1" showInputMessage="1" showErrorMessage="1" errorTitle="Klaida" promptTitle="Dauomenų nevesti" prompt="Nekoreguoti" sqref="J24" xr:uid="{00000000-0002-0000-0500-000006000000}">
      <formula1>0</formula1>
      <formula2>0</formula2>
    </dataValidation>
    <dataValidation operator="equal" showDropDown="1" showInputMessage="1" showErrorMessage="1" errorTitle="Klaida" promptTitle="Duomenis įvesti tik tada, kai kanto spalva bus ne pagal plokštę" prompt="Nurodyti LMDP kodą be pradinės raidės" sqref="J23" xr:uid="{00000000-0002-0000-0500-000007000000}">
      <formula1>0</formula1>
      <formula2>0</formula2>
    </dataValidation>
    <dataValidation operator="equal" showDropDown="1" showErrorMessage="1" errorTitle="Klaida" promptTitle="Įrašyti, kai kanto spalva ne pagal plokštę" prompt="Nurodyti LMD plokštės kodą be raidės" sqref="L23:L24 M24" xr:uid="{00000000-0002-0000-0500-000008000000}">
      <formula1>0</formula1>
      <formula2>0</formula2>
    </dataValidation>
    <dataValidation operator="equal" showDropDown="1" showErrorMessage="1" errorTitle="Klaida" promptTitle="Duomenų nevesti" prompt="Nekoreguoti" sqref="N23" xr:uid="{00000000-0002-0000-0500-000009000000}">
      <formula1>0</formula1>
      <formula2>0</formula2>
    </dataValidation>
    <dataValidation operator="equal" showDropDown="1" showInputMessage="1" showErrorMessage="1" errorTitle="Klaida" promptTitle="Duomenų nevesti" prompt="Nekoreguoti" sqref="N12 J15:J22 K16:K22 M15:M22" xr:uid="{00000000-0002-0000-0500-00000A000000}">
      <formula1>0</formula1>
      <formula2>0</formula2>
    </dataValidation>
    <dataValidation operator="equal" showDropDown="1" showInputMessage="1" showErrorMessage="1" errorTitle="Klaida" promptTitle="Įrašyti, kai kanto spalva ne pagal plokštę" prompt="Nurodyti LMD plokštės kodą be raidės" sqref="M23" xr:uid="{00000000-0002-0000-0500-00000B000000}">
      <formula1>0</formula1>
      <formula2>0</formula2>
    </dataValidation>
    <dataValidation operator="equal" showDropDown="1" showInputMessage="1" showErrorMessage="1" errorTitle="Klaida" promptTitle="Nepildyti" prompt="Nekoreguoti" sqref="K15" xr:uid="{00000000-0002-0000-0500-00000C000000}">
      <formula1>0</formula1>
      <formula2>0</formula2>
    </dataValidation>
    <dataValidation operator="equal" showDropDown="1" showInputMessage="1" showErrorMessage="1" errorTitle="Klaida" promptTitle="Duomenų nevesti" prompt="Plokštės pavadinimas pateikiamas automatiškai." sqref="H8 H10:J10" xr:uid="{00000000-0002-0000-0500-00000D000000}">
      <formula1>0</formula1>
      <formula2>0</formula2>
    </dataValidation>
    <dataValidation operator="equal" showDropDown="1" showInputMessage="1" errorTitle="Klaida" promptTitle="Duomenų nevesti" prompt="Lapo išmatavimai pateikiami automatiškai." sqref="I12:J12" xr:uid="{00000000-0002-0000-0500-00000E000000}">
      <formula1>0</formula1>
      <formula2>0</formula2>
    </dataValidation>
    <dataValidation type="list" operator="equal" showDropDown="1" showInputMessage="1" showErrorMessage="1" errorTitle="Klaida" promptTitle="Duomenų nevesti" prompt="Nekoreguoti" sqref="L12:M12 L8:N8 N10" xr:uid="{00000000-0002-0000-0500-00000F000000}">
      <formula1>"Klaida"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M41:M130" xr:uid="{00000000-0002-0000-0500-000010000000}">
      <formula1>"Storinta detale,Skyles lankstams,Apvalinimas,Briaunos nuvertimas,Kampu pjovimas,,,"</formula1>
      <formula2>0</formula2>
    </dataValidation>
    <dataValidation type="list" operator="equal" showInputMessage="1" errorTitle="Klaida" error="Neteisingai įvesta reikšmė" promptTitle="Suvesti pagal poreikį" prompt="Kai pridedamas detalės brėžinys - pažymėkite  ,,+&quot;" sqref="O41:O130" xr:uid="{00000000-0002-0000-0500-000011000000}">
      <formula1>"+,"</formula1>
      <formula2>0</formula2>
    </dataValidation>
    <dataValidation type="list" operator="equal" showDropDown="1" showInputMessage="1" showErrorMessage="1" errorTitle="Klaida" error="Neteisingai įvesta reikšmė" promptTitle="Duomenų nevesti" prompt="Eilutės numeracija vykdoma automatiškai" sqref="A42:A130" xr:uid="{00000000-0002-0000-0500-000012000000}">
      <formula1>0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N41:N130" xr:uid="{00000000-0002-0000-0500-000013000000}">
      <formula1>"Kliento kantas,Kliento PVC,"</formula1>
      <formula2>0</formula2>
    </dataValidation>
    <dataValidation operator="equal" allowBlank="1" showInputMessage="1" showErrorMessage="1" errorTitle="Klaidingas įvedimas" error="Neteisingai įvesta reikšmė" promptTitle="Duomenų nevesti" prompt="Eilučių numeracija vykdoma automatiškai" sqref="A41" xr:uid="{00000000-0002-0000-0500-000014000000}">
      <formula1>0</formula1>
      <formula2>0</formula2>
    </dataValidation>
    <dataValidation operator="equal" allowBlank="1" showErrorMessage="1" errorTitle="Klaidingas įvedimas" error="Neteisingai įvesta reikšmė" sqref="A40:O40 L41:L130 B41:E130 H41:H130" xr:uid="{00000000-0002-0000-0500-000015000000}">
      <formula1>0</formula1>
      <formula2>0</formula2>
    </dataValidation>
    <dataValidation operator="equal" allowBlank="1" prompt="Nepildyti" sqref="J38:K38 M38" xr:uid="{00000000-0002-0000-0500-000016000000}">
      <formula1>0</formula1>
      <formula2>0</formula2>
    </dataValidation>
    <dataValidation type="list" operator="equal" showDropDown="1" showInputMessage="1" showErrorMessage="1" errorTitle="Klaida" promptTitle="Nepildyti" prompt="Nekoreguoti" sqref="K23:K24" xr:uid="{00000000-0002-0000-0500-000017000000}">
      <formula1>0</formula1>
      <formula2>0</formula2>
    </dataValidation>
    <dataValidation type="list" operator="equal" showDropDown="1" showInputMessage="1" showErrorMessage="1" errorTitle="Klaida" promptTitle="Duomenų nevesti" prompt="Plokštės pavadinimas pateikiamas automatiškai." sqref="I8:K8" xr:uid="{00000000-0002-0000-0500-000018000000}">
      <formula1>"klaida"</formula1>
      <formula2>0</formula2>
    </dataValidation>
    <dataValidation type="list" operator="equal" allowBlank="1" showInputMessage="1" showErrorMessage="1" errorTitle="KLAIDA" error="Neteisingai įvesti duomenys" promptTitle="Įveskite plokštės storį" prompt="Pasirinkite iš sąrašo." sqref="N6" xr:uid="{00000000-0002-0000-0500-000019000000}">
      <formula1>"3,10,12,16,18,25,"</formula1>
    </dataValidation>
    <dataValidation type="list" operator="equal" showDropDown="1" showInputMessage="1" showErrorMessage="1" errorTitle="Klaida" promptTitle="Duomenų nevesti" prompt="Nekoreguoti" sqref="J6" xr:uid="{00000000-0002-0000-0500-00001A000000}">
      <formula1>"klaida"</formula1>
      <formula2>0</formula2>
    </dataValidation>
    <dataValidation type="list" operator="equal" allowBlank="1" showInputMessage="1" promptTitle="Iveskite plokštės kodą" prompt="Kodą pasirinkti galite iš sąrašo. (&quot;LMDP ir HDF asortimentas&quot;)._x000a_Kodą rasite stulpelyje &quot;Naujas Kodas&quot;" sqref="I6" xr:uid="{00000000-0002-0000-0500-00001B000000}">
      <formula1>"KLIENT,"</formula1>
    </dataValidation>
    <dataValidation operator="equal" allowBlank="1" showInputMessage="1" promptTitle="Nepildyti" prompt="Data" sqref="N3:O3" xr:uid="{00000000-0002-0000-0500-00001C000000}">
      <formula1>0</formula1>
      <formula2>0</formula2>
    </dataValidation>
    <dataValidation operator="equal" showDropDown="1" showInputMessage="1" errorTitle="Klaida" promptTitle="Duomenų nevesti" prompt="Nekoreguoti" sqref="N13" xr:uid="{00000000-0002-0000-0500-00001D000000}"/>
    <dataValidation type="list" operator="equal" allowBlank="1" showErrorMessage="1" errorTitle="Klaidingas įvedimas" error="Neteisingai įvesta reikšmė" sqref="F41:G130 I41:J130" xr:uid="{00000000-0002-0000-0500-00001E000000}">
      <formula1>kantai</formula1>
    </dataValidation>
    <dataValidation allowBlank="1" showErrorMessage="1" promptTitle="SVARBI  INFORMACIJA" prompt="DUOMENIS PILDYKITE TIK Į NAUJAUSIĄ PJOVIMO UŽSAKYMO FORMĄ, JĄ ATSISIUNTUS IŠ INTERNETINIO PUSLAPIO WWW.DIFORMA.LT" sqref="E4" xr:uid="{00000000-0002-0000-0500-00001F000000}"/>
    <dataValidation operator="equal" showDropDown="1" showInputMessage="1" showErrorMessage="1" errorTitle="Klaida" promptTitle="Duomenų nevesti" prompt="Informacija pateikiama automatiškai." sqref="H11:M11" xr:uid="{00000000-0002-0000-0500-000020000000}"/>
    <dataValidation allowBlank="1" showInputMessage="1" showErrorMessage="1" error="Klaida" promptTitle="Duomenų nevesti" prompt="Nekoreguoti" sqref="G26:G37 M26:M37" xr:uid="{00000000-0002-0000-0500-000021000000}"/>
  </dataValidations>
  <hyperlinks>
    <hyperlink ref="M2" r:id="rId1" xr:uid="{00000000-0004-0000-0500-000000000000}"/>
    <hyperlink ref="I2" r:id="rId2" xr:uid="{00000000-0004-0000-0500-000001000000}"/>
  </hyperlinks>
  <pageMargins left="0.59055118110236215" right="0.19685039370078741" top="0.39370078740157483" bottom="0.39370078740157483" header="0" footer="0"/>
  <pageSetup paperSize="9" orientation="portrait" r:id="rId3"/>
  <ignoredErrors>
    <ignoredError sqref="H8 H11:M11" evalError="1"/>
  </ignoredErrors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apas6"/>
  <dimension ref="A1:O131"/>
  <sheetViews>
    <sheetView zoomScale="110" zoomScaleNormal="110" workbookViewId="0">
      <selection activeCell="S11" sqref="S11"/>
    </sheetView>
  </sheetViews>
  <sheetFormatPr defaultRowHeight="14.4"/>
  <cols>
    <col min="1" max="1" width="3.5546875" customWidth="1"/>
    <col min="2" max="4" width="0" hidden="1" customWidth="1"/>
    <col min="5" max="5" width="6.21875" customWidth="1"/>
    <col min="6" max="7" width="11.21875" customWidth="1"/>
    <col min="8" max="8" width="6.21875" customWidth="1"/>
    <col min="9" max="10" width="11.21875" customWidth="1"/>
    <col min="11" max="11" width="2.44140625" customWidth="1"/>
    <col min="12" max="12" width="5.21875" customWidth="1"/>
    <col min="13" max="14" width="10.21875" customWidth="1"/>
    <col min="15" max="15" width="4.44140625" customWidth="1"/>
  </cols>
  <sheetData>
    <row r="1" spans="1:15" ht="12.6" customHeight="1">
      <c r="A1" s="1" t="s">
        <v>0</v>
      </c>
      <c r="B1" s="2"/>
      <c r="C1" s="3"/>
      <c r="D1" s="3"/>
      <c r="I1" t="s">
        <v>1</v>
      </c>
    </row>
    <row r="2" spans="1:15" ht="12.6" customHeight="1">
      <c r="A2" s="353">
        <f>MONTH($G$2)</f>
        <v>3</v>
      </c>
      <c r="B2" s="329"/>
      <c r="C2" s="330"/>
      <c r="D2" s="330"/>
      <c r="E2" s="331"/>
      <c r="F2" s="354">
        <f>Užs4!F2</f>
        <v>46082</v>
      </c>
      <c r="G2" s="354">
        <f>Užs4!G2</f>
        <v>46112</v>
      </c>
      <c r="H2" s="350"/>
      <c r="I2" s="199" t="s">
        <v>448</v>
      </c>
      <c r="L2" s="5" t="s">
        <v>2</v>
      </c>
      <c r="M2" s="6" t="s">
        <v>3</v>
      </c>
      <c r="O2">
        <f ca="1">MONTH($N$3)</f>
        <v>2</v>
      </c>
    </row>
    <row r="3" spans="1:15" ht="35.1" customHeight="1">
      <c r="A3" s="469" t="s">
        <v>4</v>
      </c>
      <c r="B3" s="7"/>
      <c r="C3" s="8"/>
      <c r="D3" s="8"/>
      <c r="E3" s="472"/>
      <c r="F3" s="472"/>
      <c r="G3" s="9" t="s">
        <v>5</v>
      </c>
      <c r="H3" s="10"/>
      <c r="I3" s="10"/>
      <c r="J3" s="10"/>
      <c r="K3" s="10"/>
      <c r="L3" s="10"/>
      <c r="N3" s="479">
        <f ca="1">TODAY()</f>
        <v>46080</v>
      </c>
      <c r="O3" s="479"/>
    </row>
    <row r="4" spans="1:15" ht="20.100000000000001" customHeight="1">
      <c r="A4" s="470"/>
      <c r="B4" s="8"/>
      <c r="C4" s="7"/>
      <c r="D4" s="7"/>
      <c r="E4" s="210" t="s">
        <v>6</v>
      </c>
      <c r="F4" s="11" t="s">
        <v>7</v>
      </c>
      <c r="G4" s="501" t="str">
        <f>IF(Užs1!G4="","",Užs1!G4)</f>
        <v/>
      </c>
      <c r="H4" s="501"/>
      <c r="I4" s="501"/>
      <c r="J4" s="501"/>
      <c r="K4" s="501"/>
      <c r="L4" s="12" t="s">
        <v>8</v>
      </c>
      <c r="M4" s="501" t="str">
        <f>IF(Užs1!M4="","",Užs1!M4)</f>
        <v/>
      </c>
      <c r="N4" s="501"/>
      <c r="O4" s="10"/>
    </row>
    <row r="5" spans="1:15" ht="11.85" customHeight="1" thickBot="1">
      <c r="A5" s="470"/>
      <c r="B5" s="7"/>
      <c r="C5" s="7"/>
      <c r="D5" s="7"/>
      <c r="E5" s="10"/>
      <c r="F5" s="10"/>
      <c r="G5" s="482" t="s">
        <v>9</v>
      </c>
      <c r="H5" s="482"/>
      <c r="I5" s="482"/>
      <c r="J5" s="482"/>
      <c r="K5" s="482"/>
      <c r="L5" s="10"/>
      <c r="M5" s="454" t="s">
        <v>913</v>
      </c>
      <c r="N5" s="454"/>
      <c r="O5" s="10"/>
    </row>
    <row r="6" spans="1:15" ht="20.100000000000001" customHeight="1" thickBot="1">
      <c r="A6" s="470"/>
      <c r="B6" s="7"/>
      <c r="C6" s="7"/>
      <c r="D6" s="7"/>
      <c r="E6" s="13" t="s">
        <v>6</v>
      </c>
      <c r="F6" s="473" t="s">
        <v>1646</v>
      </c>
      <c r="G6" s="474"/>
      <c r="H6" s="217"/>
      <c r="I6" s="217"/>
      <c r="J6" s="189" t="str">
        <f>CONCATENATE(H6,I6,-N6)</f>
        <v>0</v>
      </c>
      <c r="K6" s="14" t="str">
        <f>CONCATENATE(H6,I6)</f>
        <v/>
      </c>
      <c r="L6" s="13" t="s">
        <v>6</v>
      </c>
      <c r="M6" s="10" t="s">
        <v>11</v>
      </c>
      <c r="N6" s="218"/>
      <c r="O6" s="222">
        <f>IF(I6="",0,LOOKUP(N12,'LMDP ir  HDF  Asortimentas'!S3:S197,'LMDP ir  HDF  Asortimentas'!K3:K197))</f>
        <v>0</v>
      </c>
    </row>
    <row r="7" spans="1:15" ht="11.85" customHeight="1">
      <c r="A7" s="470"/>
      <c r="B7" s="7"/>
      <c r="C7" s="7"/>
      <c r="D7" s="7"/>
      <c r="E7" s="13"/>
      <c r="F7" s="475" t="s">
        <v>12</v>
      </c>
      <c r="G7" s="475"/>
      <c r="H7" s="475"/>
      <c r="I7" s="475"/>
      <c r="J7" s="475"/>
      <c r="K7" s="475"/>
      <c r="L7" s="475"/>
      <c r="M7" s="475"/>
      <c r="N7" s="475"/>
      <c r="O7" s="10"/>
    </row>
    <row r="8" spans="1:15" ht="20.100000000000001" customHeight="1">
      <c r="A8" s="470"/>
      <c r="B8" s="7"/>
      <c r="C8" s="7"/>
      <c r="D8" s="7"/>
      <c r="E8" s="10"/>
      <c r="F8" s="15" t="s">
        <v>13</v>
      </c>
      <c r="G8" s="10"/>
      <c r="H8" s="511" t="b">
        <f ca="1">IF(E9="",(IF(J6=M12,LOOKUP(N12,'LMDP ir  HDF  Asortimentas'!S3:S197,'LMDP ir  HDF  Asortimentas'!J3:J197),LOOKUP(N12,'LMDP ir  HDF  Asortimentas'!S3:S197,'LMDP ir  HDF  Asortimentas'!U3:U197))))</f>
        <v>0</v>
      </c>
      <c r="I8" s="511"/>
      <c r="J8" s="511"/>
      <c r="K8" s="511"/>
      <c r="L8" s="511"/>
      <c r="M8" s="511"/>
      <c r="N8" s="16" t="s">
        <v>14</v>
      </c>
      <c r="O8" s="219">
        <f>IF(I6&gt;0,1,0)</f>
        <v>0</v>
      </c>
    </row>
    <row r="9" spans="1:15" ht="25.8" customHeight="1">
      <c r="A9" s="470"/>
      <c r="B9" s="7"/>
      <c r="C9" s="7"/>
      <c r="D9" s="7"/>
      <c r="E9" s="508" t="str">
        <f ca="1">IF(A2=O2,"","NEGALIOJANTI   UŽSAKYMO   FORMA")</f>
        <v>NEGALIOJANTI   UŽSAKYMO   FORMA</v>
      </c>
      <c r="F9" s="509"/>
      <c r="G9" s="509"/>
      <c r="H9" s="509"/>
      <c r="I9" s="509"/>
      <c r="J9" s="509"/>
      <c r="K9" s="509"/>
      <c r="L9" s="509"/>
      <c r="M9" s="509"/>
      <c r="N9" s="509"/>
      <c r="O9" s="510"/>
    </row>
    <row r="10" spans="1:15" ht="8.1" customHeight="1" thickBot="1">
      <c r="A10" s="470"/>
      <c r="B10" s="7"/>
      <c r="C10" s="7"/>
      <c r="D10" s="7"/>
      <c r="E10" s="10"/>
      <c r="F10" s="15"/>
      <c r="G10" s="10"/>
      <c r="H10" s="418" t="s">
        <v>11</v>
      </c>
      <c r="I10" s="419" t="s">
        <v>691</v>
      </c>
      <c r="J10" s="420" t="s">
        <v>692</v>
      </c>
      <c r="K10" s="421"/>
      <c r="L10" s="506" t="s">
        <v>1645</v>
      </c>
      <c r="M10" s="507"/>
      <c r="N10" s="16"/>
      <c r="O10" s="219"/>
    </row>
    <row r="11" spans="1:15" ht="16.05" customHeight="1" thickBot="1">
      <c r="A11" s="470"/>
      <c r="B11" s="7"/>
      <c r="C11" s="7"/>
      <c r="D11" s="7"/>
      <c r="E11" s="10"/>
      <c r="F11" s="15" t="s">
        <v>690</v>
      </c>
      <c r="G11" s="10"/>
      <c r="H11" s="422" t="str">
        <f ca="1">IF(E9="NEGALIOJANTI   UŽSAKYMO   FORMA","???",LOOKUP(N12,'LMDP ir  HDF  Asortimentas'!S3:S197,'LMDP ir  HDF  Asortimentas'!C3:C197))</f>
        <v>???</v>
      </c>
      <c r="I11" s="423" t="str">
        <f ca="1">IF(E9="NEGALIOJANTI   UŽSAKYMO   FORMA","???",LOOKUP(N12,'LMDP ir  HDF  Asortimentas'!S3:S197,'LMDP ir  HDF  Asortimentas'!E3:E197))</f>
        <v>???</v>
      </c>
      <c r="J11" s="424" t="str">
        <f ca="1">IF(E9="NEGALIOJANTI   UŽSAKYMO   FORMA","???",LOOKUP(N12,'LMDP ir  HDF  Asortimentas'!S3:S197,'LMDP ir  HDF  Asortimentas'!G3:G197))</f>
        <v>???</v>
      </c>
      <c r="K11" s="427" t="str">
        <f ca="1">IF(E9="NEGALIOJANTI   UŽSAKYMO   FORMA","???",LOOKUP(N12,'LMDP ir  HDF  Asortimentas'!S3:S197,'LMDP ir  HDF  Asortimentas'!H3:H197))</f>
        <v>???</v>
      </c>
      <c r="L11" s="504" t="str">
        <f ca="1">IF(E9="NEGALIOJANTI   UŽSAKYMO   FORMA","???",LOOKUP(N12,'LMDP ir  HDF  Asortimentas'!S3:S197,'LMDP ir  HDF  Asortimentas'!I3:I197))</f>
        <v>???</v>
      </c>
      <c r="M11" s="505"/>
      <c r="N11" s="220" t="s">
        <v>567</v>
      </c>
      <c r="O11" s="221">
        <f>O8+Užs1!O8+Užs2!O8+Užs3!O8+Užs4!O8</f>
        <v>1</v>
      </c>
    </row>
    <row r="12" spans="1:15" ht="15" customHeight="1" thickBot="1">
      <c r="A12" s="470"/>
      <c r="B12" s="7"/>
      <c r="C12" s="7"/>
      <c r="D12" s="7"/>
      <c r="E12" s="10"/>
      <c r="F12" s="15" t="s">
        <v>15</v>
      </c>
      <c r="G12" s="10"/>
      <c r="H12" s="425" t="str">
        <f>IF(I6="","",LOOKUP(N12,'LMDP ir  HDF  Asortimentas'!S3:S197,'LMDP ir  HDF  Asortimentas'!Q3:Q197))</f>
        <v/>
      </c>
      <c r="I12" s="432" t="str">
        <f>IF(I6="","",LOOKUP(N12,'LMDP ir  HDF  Asortimentas'!S3:S197,'LMDP ir  HDF  Asortimentas'!N3:N197))</f>
        <v/>
      </c>
      <c r="J12" s="432" t="str">
        <f>IF(I6="","",LOOKUP(N12,'LMDP ir  HDF  Asortimentas'!S3:S197,'LMDP ir  HDF  Asortimentas'!P3:P197))</f>
        <v/>
      </c>
      <c r="K12" s="14" t="s">
        <v>16</v>
      </c>
      <c r="L12" s="17" t="str">
        <f>IF(I6="","",LOOKUP(N12,'LMDP ir  HDF  Asortimentas'!S3:S197,'LMDP ir  HDF  Asortimentas'!B3:B197))</f>
        <v/>
      </c>
      <c r="M12" s="190" t="str">
        <f>IF(I6="","",LOOKUP(N12,'LMDP ir  HDF  Asortimentas'!S3:S197,'LMDP ir  HDF  Asortimentas'!R3:R197))</f>
        <v/>
      </c>
      <c r="N12" s="189" t="str">
        <f>CONCATENATE(I6,N8,N6)</f>
        <v>.</v>
      </c>
      <c r="O12" s="10"/>
    </row>
    <row r="13" spans="1:15" ht="14.55" customHeight="1" thickBot="1">
      <c r="A13" s="470"/>
      <c r="B13" s="7"/>
      <c r="C13" s="7"/>
      <c r="D13" s="7"/>
      <c r="E13" s="10"/>
      <c r="F13" s="224">
        <f>(G38+J38+N38)+Užs1!G13+Užs2!G13+Užs3!G13+Užs4!G13</f>
        <v>0</v>
      </c>
      <c r="G13" s="223">
        <f>G38+J38+N38</f>
        <v>0</v>
      </c>
      <c r="H13" s="290" t="s">
        <v>705</v>
      </c>
      <c r="I13" s="290" t="s">
        <v>17</v>
      </c>
      <c r="J13" s="290" t="s">
        <v>18</v>
      </c>
      <c r="K13" s="483" t="s">
        <v>539</v>
      </c>
      <c r="L13" s="483"/>
      <c r="M13" s="483"/>
      <c r="N13" s="202" t="str">
        <f>IF(I6="","",LOOKUP(N12,'LMDP ir  HDF  Asortimentas'!S3:S197,'LMDP ir  HDF  Asortimentas'!T3:T197))</f>
        <v/>
      </c>
      <c r="O13" s="201"/>
    </row>
    <row r="14" spans="1:15" ht="13.35" customHeight="1" thickBot="1">
      <c r="A14" s="470"/>
      <c r="B14" s="7"/>
      <c r="C14" s="7"/>
      <c r="D14" s="7"/>
      <c r="E14" s="10"/>
      <c r="F14" s="293" t="s">
        <v>573</v>
      </c>
      <c r="G14" s="294" t="s">
        <v>742</v>
      </c>
      <c r="H14" s="295" t="s">
        <v>575</v>
      </c>
      <c r="I14" s="295"/>
      <c r="J14" s="466" t="str">
        <f>IF(I6="","",LOOKUP(N12,'LMDP ir  HDF  Asortimentas'!S3:S197,'LMDP ir  HDF  Asortimentas'!W3:W197))</f>
        <v/>
      </c>
      <c r="K14" s="467"/>
      <c r="L14" s="10"/>
      <c r="M14" s="296" t="str">
        <f>IF(I6="","",LOOKUP(N12,'LMDP ir  HDF  Asortimentas'!S3:S197,'LMDP ir  HDF  Asortimentas'!AH3:AH197))</f>
        <v/>
      </c>
      <c r="N14" s="318" t="s">
        <v>738</v>
      </c>
      <c r="O14" s="10"/>
    </row>
    <row r="15" spans="1:15" ht="14.1" customHeight="1">
      <c r="A15" s="470"/>
      <c r="B15" s="7"/>
      <c r="C15" s="7"/>
      <c r="D15" s="7"/>
      <c r="E15" s="183"/>
      <c r="F15" s="184" t="s">
        <v>19</v>
      </c>
      <c r="G15" s="183"/>
      <c r="H15" s="183"/>
      <c r="I15" s="185"/>
      <c r="J15" s="462" t="str">
        <f>IF(I6="","",(IF(O23=1,LOOKUP(N23,'LMDP ir  HDF  Asortimentas'!S3:S197,'LMDP ir  HDF  Asortimentas'!Y3:Y197),(IF(H8="Neteisingas plokštės kodas arba storis","x",LOOKUP(N12,'LMDP ir  HDF  Asortimentas'!S3:S197,'LMDP ir  HDF  Asortimentas'!Y3:Y197))))))</f>
        <v/>
      </c>
      <c r="K15" s="462"/>
      <c r="L15" s="18" t="s">
        <v>20</v>
      </c>
      <c r="M15" s="19" t="str">
        <f>IF(I6="","",(IF(O23=1,LOOKUP(N23,'LMDP ir  HDF  Asortimentas'!S3:S197,'LMDP ir  HDF  Asortimentas'!AJ3:AJ197),(IF(H8="Neteisingas plokštės kodas arba storis","x",LOOKUP(N12,'LMDP ir  HDF  Asortimentas'!S3:S197,'LMDP ir  HDF  Asortimentas'!AJ3:AJ197))))))</f>
        <v/>
      </c>
      <c r="N15" s="317"/>
    </row>
    <row r="16" spans="1:15" ht="14.1" customHeight="1">
      <c r="A16" s="470"/>
      <c r="B16" s="7"/>
      <c r="C16" s="7"/>
      <c r="D16" s="7"/>
      <c r="E16" s="183"/>
      <c r="F16" s="184" t="s">
        <v>22</v>
      </c>
      <c r="G16" s="183"/>
      <c r="H16" s="183"/>
      <c r="I16" s="185"/>
      <c r="J16" s="462" t="str">
        <f>IF(I6="","",(IF(O23=1,LOOKUP(N23,'LMDP ir  HDF  Asortimentas'!S3:S197,'LMDP ir  HDF  Asortimentas'!Z3:Z197),(IF(H8="Neteisingas plokštės kodas arba storis","x",LOOKUP(N12,'LMDP ir  HDF  Asortimentas'!S3:S197,'LMDP ir  HDF  Asortimentas'!Z3:Z197))))))</f>
        <v/>
      </c>
      <c r="K16" s="462"/>
      <c r="L16" s="18" t="s">
        <v>20</v>
      </c>
      <c r="M16" s="19" t="str">
        <f>IF(I6="","",(IF(O23=1,LOOKUP(N23,'LMDP ir  HDF  Asortimentas'!S3:S197,'LMDP ir  HDF  Asortimentas'!AK3:AK197),(IF(H8="Neteisingas plokštės kodas arba storis","x",LOOKUP(N12,'LMDP ir  HDF  Asortimentas'!S3:S197,'LMDP ir  HDF  Asortimentas'!AK3:AK197))))))</f>
        <v/>
      </c>
      <c r="N16" s="300"/>
    </row>
    <row r="17" spans="1:15" ht="14.1" customHeight="1">
      <c r="A17" s="470"/>
      <c r="B17" s="7"/>
      <c r="C17" s="7"/>
      <c r="D17" s="7"/>
      <c r="E17" s="183"/>
      <c r="F17" s="184" t="s">
        <v>23</v>
      </c>
      <c r="G17" s="183"/>
      <c r="H17" s="183"/>
      <c r="I17" s="185"/>
      <c r="J17" s="462" t="str">
        <f>IF(I6="","",(IF(O23=1,LOOKUP(N23,'LMDP ir  HDF  Asortimentas'!S3:S197,'LMDP ir  HDF  Asortimentas'!AA3:AA197),(IF(H8="Neteisingas plokštės kodas arba storis","x",LOOKUP(N12,'LMDP ir  HDF  Asortimentas'!S3:S197,'LMDP ir  HDF  Asortimentas'!AA3:AA197))))))</f>
        <v/>
      </c>
      <c r="K17" s="462"/>
      <c r="L17" s="18" t="s">
        <v>20</v>
      </c>
      <c r="M17" s="19" t="str">
        <f>IF(I6="","",(IF(O23=1,LOOKUP(N23,'LMDP ir  HDF  Asortimentas'!S3:S197,'LMDP ir  HDF  Asortimentas'!AL3:AL197),(IF(H8="Neteisingas plokštės kodas arba storis","x",LOOKUP(N12,'LMDP ir  HDF  Asortimentas'!S3:S197,'LMDP ir  HDF  Asortimentas'!AL3:AL197))))))</f>
        <v/>
      </c>
      <c r="N17" s="332" t="str">
        <f>IF($I$6="","",(IF($O$23=1,LOOKUP($N$23,'LMDP ir  HDF  Asortimentas'!$S$3:$S$197,'LMDP ir  HDF  Asortimentas'!$AT$3:$AT$197),(IF($H$8="Neteisingas plokštės kodas arba storis","x",LOOKUP($N$12,'LMDP ir  HDF  Asortimentas'!$S$3:$S$197,'LMDP ir  HDF  Asortimentas'!$AT$3:$AT$197))))))</f>
        <v/>
      </c>
    </row>
    <row r="18" spans="1:15" ht="14.1" customHeight="1">
      <c r="A18" s="470"/>
      <c r="B18" s="7"/>
      <c r="C18" s="7"/>
      <c r="D18" s="7"/>
      <c r="E18" s="183"/>
      <c r="F18" s="184" t="s">
        <v>24</v>
      </c>
      <c r="G18" s="183"/>
      <c r="H18" s="183"/>
      <c r="I18" s="185"/>
      <c r="J18" s="462" t="str">
        <f>IF(I6="","",(IF(O23=1,LOOKUP(N23,'LMDP ir  HDF  Asortimentas'!S3:S197,'LMDP ir  HDF  Asortimentas'!AB3:AB197),(IF(H8="Neteisingas plokštės kodas arba storis","x",LOOKUP(N12,'LMDP ir  HDF  Asortimentas'!S3:S197,'LMDP ir  HDF  Asortimentas'!AB3:AB197))))))</f>
        <v/>
      </c>
      <c r="K18" s="462"/>
      <c r="L18" s="18" t="s">
        <v>20</v>
      </c>
      <c r="M18" s="19" t="str">
        <f>IF(I6="","",(IF(O23=1,LOOKUP(N23,'LMDP ir  HDF  Asortimentas'!S3:S197,'LMDP ir  HDF  Asortimentas'!AM3:AM197),(IF(H8="Neteisingas plokštės kodas arba storis","x",LOOKUP(N12,'LMDP ir  HDF  Asortimentas'!S3:S197,'LMDP ir  HDF  Asortimentas'!AM3:AM197))))))</f>
        <v/>
      </c>
      <c r="N18" s="332" t="str">
        <f>IF($I$6="","",(IF($O$23=1,LOOKUP($N$23,'LMDP ir  HDF  Asortimentas'!$S$3:$S$197,'LMDP ir  HDF  Asortimentas'!AU3:AU197),(IF($H$8="Neteisingas plokštės kodas arba storis","x",LOOKUP($N$12,'LMDP ir  HDF  Asortimentas'!$S$3:$S$197,'LMDP ir  HDF  Asortimentas'!AU3:AU197))))))</f>
        <v/>
      </c>
    </row>
    <row r="19" spans="1:15" ht="14.1" customHeight="1">
      <c r="A19" s="470"/>
      <c r="B19" s="7"/>
      <c r="C19" s="7"/>
      <c r="D19" s="7"/>
      <c r="E19" s="183"/>
      <c r="F19" s="184" t="s">
        <v>25</v>
      </c>
      <c r="G19" s="183"/>
      <c r="H19" s="183"/>
      <c r="I19" s="185"/>
      <c r="J19" s="462" t="str">
        <f>IF(I6="","",(IF(O23=1,LOOKUP(N23,'LMDP ir  HDF  Asortimentas'!S3:S197,'LMDP ir  HDF  Asortimentas'!AC3:AC197),(IF(H8="Neteisingas plokštės kodas arba storis","x",LOOKUP(N12,'LMDP ir  HDF  Asortimentas'!S3:S197,'LMDP ir  HDF  Asortimentas'!AC3:AC197))))))</f>
        <v/>
      </c>
      <c r="K19" s="462"/>
      <c r="L19" s="18" t="s">
        <v>20</v>
      </c>
      <c r="M19" s="19" t="str">
        <f>IF(I6="","",(IF(O23=1,LOOKUP(N23,'LMDP ir  HDF  Asortimentas'!S3:S197,'LMDP ir  HDF  Asortimentas'!AN3:AN197),(IF(H8="Neteisingas plokštės kodas arba storis","x",LOOKUP(N12,'LMDP ir  HDF  Asortimentas'!S3:S197,'LMDP ir  HDF  Asortimentas'!AN3:AN197))))))</f>
        <v/>
      </c>
      <c r="N19" s="332" t="str">
        <f>IF($I$6="","",(IF($O$23=1,LOOKUP($N$23,'LMDP ir  HDF  Asortimentas'!$S$3:$S$197,'LMDP ir  HDF  Asortimentas'!AV3:AV197),(IF($H$8="Neteisingas plokštės kodas arba storis","x",LOOKUP($N$12,'LMDP ir  HDF  Asortimentas'!$S$3:$S$197,'LMDP ir  HDF  Asortimentas'!AV3:AV197))))))</f>
        <v/>
      </c>
    </row>
    <row r="20" spans="1:15" ht="14.1" customHeight="1">
      <c r="A20" s="470"/>
      <c r="B20" s="7"/>
      <c r="C20" s="7"/>
      <c r="D20" s="7"/>
      <c r="E20" s="183"/>
      <c r="F20" s="184" t="s">
        <v>26</v>
      </c>
      <c r="G20" s="183"/>
      <c r="H20" s="183"/>
      <c r="I20" s="185"/>
      <c r="J20" s="462" t="str">
        <f>IF(I6="","",(IF(O23=1,LOOKUP(N23,'LMDP ir  HDF  Asortimentas'!S3:S197,'LMDP ir  HDF  Asortimentas'!AD3:AD197),(IF(H8="Neteisingas plokštės kodas arba storis","x",LOOKUP(N12,'LMDP ir  HDF  Asortimentas'!S3:S197,'LMDP ir  HDF  Asortimentas'!AD3:AD197))))))</f>
        <v/>
      </c>
      <c r="K20" s="462"/>
      <c r="L20" s="18" t="s">
        <v>20</v>
      </c>
      <c r="M20" s="19" t="str">
        <f>IF(I6="","",(IF(O23=1,LOOKUP(N23,'LMDP ir  HDF  Asortimentas'!S3:S197,'LMDP ir  HDF  Asortimentas'!AO3:AO197),(IF(H8="Neteisingas plokštės kodas arba storis","x",LOOKUP(N12,'LMDP ir  HDF  Asortimentas'!S3:S197,'LMDP ir  HDF  Asortimentas'!AO3:AO197))))))</f>
        <v/>
      </c>
      <c r="N20" s="300"/>
    </row>
    <row r="21" spans="1:15" ht="14.1" customHeight="1">
      <c r="A21" s="470"/>
      <c r="B21" s="7"/>
      <c r="C21" s="7"/>
      <c r="D21" s="7"/>
      <c r="E21" s="183"/>
      <c r="F21" s="184" t="s">
        <v>27</v>
      </c>
      <c r="G21" s="183"/>
      <c r="H21" s="183"/>
      <c r="I21" s="185"/>
      <c r="J21" s="462" t="str">
        <f>IF(I6="","",(IF(O23=1,LOOKUP(N23,'LMDP ir  HDF  Asortimentas'!S3:S197,'LMDP ir  HDF  Asortimentas'!AE3:AE197),(IF(H8="Neteisingas plokštės kodas arba storis","x",LOOKUP(N12,'LMDP ir  HDF  Asortimentas'!S3:S197,'LMDP ir  HDF  Asortimentas'!AE3:AE197))))))</f>
        <v/>
      </c>
      <c r="K21" s="462"/>
      <c r="L21" s="18" t="s">
        <v>20</v>
      </c>
      <c r="M21" s="19" t="str">
        <f>IF(I6="","",(IF(O23=1,LOOKUP(N23,'LMDP ir  HDF  Asortimentas'!S3:S197,'LMDP ir  HDF  Asortimentas'!AP3:AP197),(IF(H8="Neteisingas plokštės kodas arba storis","x",LOOKUP(N12,'LMDP ir  HDF  Asortimentas'!S3:S197,'LMDP ir  HDF  Asortimentas'!AP3:AP197))))))</f>
        <v/>
      </c>
      <c r="N21" s="300"/>
    </row>
    <row r="22" spans="1:15" ht="14.1" customHeight="1" thickBot="1">
      <c r="A22" s="470"/>
      <c r="B22" s="7"/>
      <c r="C22" s="7"/>
      <c r="D22" s="7"/>
      <c r="E22" s="183"/>
      <c r="F22" s="184" t="s">
        <v>28</v>
      </c>
      <c r="G22" s="183"/>
      <c r="H22" s="183"/>
      <c r="I22" s="185"/>
      <c r="J22" s="462" t="str">
        <f>IF(I6="","",(IF(O23=1,LOOKUP(N23,'LMDP ir  HDF  Asortimentas'!S3:S197,'LMDP ir  HDF  Asortimentas'!AF3:AF197),(IF(H8="Neteisingas plokštės kodas arba storis","x",LOOKUP(N12,'LMDP ir  HDF  Asortimentas'!S3:S197,'LMDP ir  HDF  Asortimentas'!AF3:AF197))))))</f>
        <v/>
      </c>
      <c r="K22" s="462"/>
      <c r="L22" s="18" t="s">
        <v>20</v>
      </c>
      <c r="M22" s="19" t="str">
        <f>IF(I6="","",(IF(O23=1,LOOKUP(N23,'LMDP ir  HDF  Asortimentas'!S3:S197,'LMDP ir  HDF  Asortimentas'!AQ3:AQ197),(IF(H8="Neteisingas plokštės kodas arba storis","x",LOOKUP(N12,'LMDP ir  HDF  Asortimentas'!S3:S197,'LMDP ir  HDF  Asortimentas'!AQ3:AQ197))))))</f>
        <v/>
      </c>
      <c r="N22" s="300"/>
    </row>
    <row r="23" spans="1:15" ht="20.100000000000001" customHeight="1" thickBot="1">
      <c r="A23" s="470"/>
      <c r="B23" s="7"/>
      <c r="C23" s="7"/>
      <c r="D23" s="7"/>
      <c r="E23" s="183"/>
      <c r="F23" s="186" t="s">
        <v>29</v>
      </c>
      <c r="G23" s="183"/>
      <c r="H23" s="183"/>
      <c r="I23" s="183"/>
      <c r="J23" s="498"/>
      <c r="K23" s="498"/>
      <c r="L23" s="464" t="str">
        <f>IF(J23="","",(IF(O23=1,LOOKUP(N23,'LMDP ir  HDF  Asortimentas'!S3:S197,'LMDP ir  HDF  Asortimentas'!J3:J197),LOOKUP(N23,'LMDP ir  HDF  Asortimentas'!S3:S197,'LMDP ir  HDF  Asortimentas'!U3:U197))))</f>
        <v/>
      </c>
      <c r="M23" s="464"/>
      <c r="N23" s="187" t="str">
        <f>CONCATENATE(J23,N8,(IF(N6&lt;"18",18,N6)))</f>
        <v>.18</v>
      </c>
      <c r="O23" s="328" t="str">
        <f>IF(J23="","",1)</f>
        <v/>
      </c>
    </row>
    <row r="24" spans="1:15" ht="15" thickBot="1">
      <c r="A24" s="470"/>
      <c r="B24" s="7"/>
      <c r="C24" s="7"/>
      <c r="D24" s="7"/>
      <c r="E24" s="183"/>
      <c r="F24" s="186" t="s">
        <v>30</v>
      </c>
      <c r="G24" s="183"/>
      <c r="H24" s="183"/>
      <c r="I24" s="183"/>
      <c r="J24" s="499" t="str">
        <f>IF(L23="","",J23)</f>
        <v/>
      </c>
      <c r="K24" s="499"/>
      <c r="L24" s="500"/>
      <c r="M24" s="500"/>
      <c r="N24" s="183"/>
      <c r="O24" s="297"/>
    </row>
    <row r="25" spans="1:15" ht="15" customHeight="1" thickBot="1">
      <c r="A25" s="484" t="s">
        <v>870</v>
      </c>
      <c r="B25" s="485"/>
      <c r="C25" s="485"/>
      <c r="D25" s="485"/>
      <c r="E25" s="485"/>
      <c r="F25" s="485"/>
      <c r="G25" s="485"/>
      <c r="H25" s="485"/>
      <c r="I25" s="485"/>
      <c r="J25" s="485"/>
      <c r="K25" s="485"/>
      <c r="L25" s="485"/>
      <c r="M25" s="485"/>
      <c r="N25" s="485"/>
      <c r="O25" s="486"/>
    </row>
    <row r="26" spans="1:15" ht="10.35" customHeight="1">
      <c r="A26" s="455" t="s">
        <v>21</v>
      </c>
      <c r="B26" s="188"/>
      <c r="C26" s="188"/>
      <c r="D26" s="188"/>
      <c r="E26" s="301" t="s">
        <v>31</v>
      </c>
      <c r="F26" s="302" t="s">
        <v>32</v>
      </c>
      <c r="G26" s="303">
        <f>' Kantų sąrašas - kiekis5'!N92+' Kantų sąrašas - kiekis5'!O92+' Kantų sąrašas - kiekis5'!P92+' Kantų sąrašas - kiekis5'!R92</f>
        <v>0</v>
      </c>
      <c r="H26" s="304" t="s">
        <v>33</v>
      </c>
      <c r="I26" s="465" t="s">
        <v>34</v>
      </c>
      <c r="J26" s="465"/>
      <c r="K26" s="465"/>
      <c r="L26" s="465"/>
      <c r="M26" s="305">
        <f>' Kantų sąrašas - kiekis5'!L92</f>
        <v>0</v>
      </c>
      <c r="N26" s="306" t="s">
        <v>35</v>
      </c>
      <c r="O26" s="455" t="s">
        <v>21</v>
      </c>
    </row>
    <row r="27" spans="1:15" ht="10.35" customHeight="1">
      <c r="A27" s="455"/>
      <c r="B27" s="188"/>
      <c r="C27" s="188"/>
      <c r="D27" s="188"/>
      <c r="E27" s="301" t="s">
        <v>31</v>
      </c>
      <c r="F27" s="302" t="s">
        <v>36</v>
      </c>
      <c r="G27" s="303">
        <f>' Kantų sąrašas - kiekis5'!Q92</f>
        <v>0</v>
      </c>
      <c r="H27" s="304" t="s">
        <v>33</v>
      </c>
      <c r="I27" s="465" t="s">
        <v>37</v>
      </c>
      <c r="J27" s="465"/>
      <c r="K27" s="465"/>
      <c r="L27" s="465"/>
      <c r="M27" s="303">
        <f>' Kantų sąrašas - kiekis5'!M92</f>
        <v>0</v>
      </c>
      <c r="N27" s="304" t="s">
        <v>725</v>
      </c>
      <c r="O27" s="455"/>
    </row>
    <row r="28" spans="1:15" ht="10.35" customHeight="1">
      <c r="A28" s="455"/>
      <c r="B28" s="188"/>
      <c r="C28" s="188"/>
      <c r="D28" s="188"/>
      <c r="E28" s="301" t="s">
        <v>31</v>
      </c>
      <c r="F28" s="302" t="s">
        <v>38</v>
      </c>
      <c r="G28" s="303">
        <f>' Kantų sąrašas - kiekis5'!S92</f>
        <v>0</v>
      </c>
      <c r="H28" s="304" t="s">
        <v>33</v>
      </c>
      <c r="I28" s="307"/>
      <c r="J28" s="307"/>
      <c r="K28" s="307"/>
      <c r="L28" s="307"/>
      <c r="M28" s="308"/>
      <c r="N28" s="304"/>
      <c r="O28" s="455"/>
    </row>
    <row r="29" spans="1:15" ht="10.35" customHeight="1">
      <c r="A29" s="455"/>
      <c r="B29" s="188"/>
      <c r="C29" s="188"/>
      <c r="D29" s="188"/>
      <c r="E29" s="309" t="s">
        <v>31</v>
      </c>
      <c r="F29" s="310" t="s">
        <v>726</v>
      </c>
      <c r="G29" s="311">
        <f>' Kantų sąrašas - kiekis5'!Z92</f>
        <v>0</v>
      </c>
      <c r="H29" s="304" t="s">
        <v>33</v>
      </c>
      <c r="I29" s="309" t="s">
        <v>40</v>
      </c>
      <c r="J29" s="468" t="s">
        <v>735</v>
      </c>
      <c r="K29" s="468"/>
      <c r="L29" s="468"/>
      <c r="M29" s="311">
        <f>' Kantų sąrašas - kiekis5'!AI92</f>
        <v>0</v>
      </c>
      <c r="N29" s="304" t="s">
        <v>33</v>
      </c>
      <c r="O29" s="455"/>
    </row>
    <row r="30" spans="1:15" ht="10.35" customHeight="1">
      <c r="A30" s="455"/>
      <c r="B30" s="188"/>
      <c r="C30" s="188"/>
      <c r="D30" s="188"/>
      <c r="E30" s="309" t="s">
        <v>31</v>
      </c>
      <c r="F30" s="310" t="s">
        <v>727</v>
      </c>
      <c r="G30" s="311">
        <f>' Kantų sąrašas - kiekis5'!AA92</f>
        <v>0</v>
      </c>
      <c r="H30" s="304" t="s">
        <v>33</v>
      </c>
      <c r="I30" s="309" t="s">
        <v>40</v>
      </c>
      <c r="J30" s="468" t="s">
        <v>736</v>
      </c>
      <c r="K30" s="468"/>
      <c r="L30" s="468"/>
      <c r="M30" s="311">
        <f>' Kantų sąrašas - kiekis5'!AJ92</f>
        <v>0</v>
      </c>
      <c r="N30" s="304" t="s">
        <v>33</v>
      </c>
      <c r="O30" s="455"/>
    </row>
    <row r="31" spans="1:15" ht="10.35" customHeight="1">
      <c r="A31" s="455"/>
      <c r="B31" s="188"/>
      <c r="C31" s="188"/>
      <c r="D31" s="188"/>
      <c r="E31" s="309" t="s">
        <v>31</v>
      </c>
      <c r="F31" s="310" t="s">
        <v>728</v>
      </c>
      <c r="G31" s="311">
        <f>' Kantų sąrašas - kiekis5'!AB92</f>
        <v>0</v>
      </c>
      <c r="H31" s="304" t="s">
        <v>33</v>
      </c>
      <c r="I31" s="309" t="s">
        <v>40</v>
      </c>
      <c r="J31" s="468" t="s">
        <v>737</v>
      </c>
      <c r="K31" s="468"/>
      <c r="L31" s="468"/>
      <c r="M31" s="311">
        <f>' Kantų sąrašas - kiekis5'!AK92</f>
        <v>0</v>
      </c>
      <c r="N31" s="304" t="s">
        <v>33</v>
      </c>
      <c r="O31" s="455"/>
    </row>
    <row r="32" spans="1:15" ht="10.35" customHeight="1">
      <c r="A32" s="455"/>
      <c r="B32" s="188"/>
      <c r="C32" s="188"/>
      <c r="D32" s="188"/>
      <c r="E32" s="301" t="s">
        <v>31</v>
      </c>
      <c r="F32" s="302" t="s">
        <v>39</v>
      </c>
      <c r="G32" s="303">
        <f>' Kantų sąrašas - kiekis5'!T92+' Kantų sąrašas - kiekis5'!AL92</f>
        <v>0</v>
      </c>
      <c r="H32" s="304" t="s">
        <v>33</v>
      </c>
      <c r="I32" s="301" t="s">
        <v>40</v>
      </c>
      <c r="J32" s="493" t="s">
        <v>41</v>
      </c>
      <c r="K32" s="493"/>
      <c r="L32" s="493"/>
      <c r="M32" s="303">
        <f>' Kantų sąrašas - kiekis5'!AC92</f>
        <v>0</v>
      </c>
      <c r="N32" s="304" t="s">
        <v>33</v>
      </c>
      <c r="O32" s="455"/>
    </row>
    <row r="33" spans="1:15" ht="10.35" customHeight="1">
      <c r="A33" s="455"/>
      <c r="B33" s="188"/>
      <c r="C33" s="188"/>
      <c r="D33" s="188"/>
      <c r="E33" s="301" t="s">
        <v>31</v>
      </c>
      <c r="F33" s="302" t="s">
        <v>42</v>
      </c>
      <c r="G33" s="303">
        <f>' Kantų sąrašas - kiekis5'!U92+' Kantų sąrašas - kiekis5'!AM92</f>
        <v>0</v>
      </c>
      <c r="H33" s="304" t="s">
        <v>33</v>
      </c>
      <c r="I33" s="301" t="s">
        <v>40</v>
      </c>
      <c r="J33" s="493" t="s">
        <v>43</v>
      </c>
      <c r="K33" s="493"/>
      <c r="L33" s="493"/>
      <c r="M33" s="303">
        <f>' Kantų sąrašas - kiekis5'!AD92</f>
        <v>0</v>
      </c>
      <c r="N33" s="304" t="s">
        <v>33</v>
      </c>
      <c r="O33" s="455"/>
    </row>
    <row r="34" spans="1:15" ht="10.35" customHeight="1">
      <c r="A34" s="455"/>
      <c r="B34" s="188"/>
      <c r="C34" s="188"/>
      <c r="D34" s="188"/>
      <c r="E34" s="301" t="s">
        <v>31</v>
      </c>
      <c r="F34" s="302" t="s">
        <v>44</v>
      </c>
      <c r="G34" s="303">
        <f>' Kantų sąrašas - kiekis5'!V92+' Kantų sąrašas - kiekis5'!AN92</f>
        <v>0</v>
      </c>
      <c r="H34" s="304" t="s">
        <v>33</v>
      </c>
      <c r="I34" s="301" t="s">
        <v>40</v>
      </c>
      <c r="J34" s="493" t="s">
        <v>45</v>
      </c>
      <c r="K34" s="493"/>
      <c r="L34" s="493"/>
      <c r="M34" s="303">
        <f>' Kantų sąrašas - kiekis5'!AE92</f>
        <v>0</v>
      </c>
      <c r="N34" s="304" t="s">
        <v>33</v>
      </c>
      <c r="O34" s="455"/>
    </row>
    <row r="35" spans="1:15" ht="10.35" customHeight="1">
      <c r="A35" s="455"/>
      <c r="B35" s="188"/>
      <c r="C35" s="188"/>
      <c r="D35" s="188"/>
      <c r="E35" s="301" t="s">
        <v>31</v>
      </c>
      <c r="F35" s="302" t="s">
        <v>46</v>
      </c>
      <c r="G35" s="303">
        <f>' Kantų sąrašas - kiekis5'!W92+' Kantų sąrašas - kiekis5'!AO92</f>
        <v>0</v>
      </c>
      <c r="H35" s="304" t="s">
        <v>33</v>
      </c>
      <c r="I35" s="301" t="s">
        <v>40</v>
      </c>
      <c r="J35" s="493" t="s">
        <v>47</v>
      </c>
      <c r="K35" s="493"/>
      <c r="L35" s="493"/>
      <c r="M35" s="303">
        <f>' Kantų sąrašas - kiekis5'!AF92</f>
        <v>0</v>
      </c>
      <c r="N35" s="304" t="s">
        <v>33</v>
      </c>
      <c r="O35" s="455"/>
    </row>
    <row r="36" spans="1:15" ht="10.35" customHeight="1">
      <c r="A36" s="455"/>
      <c r="B36" s="188"/>
      <c r="C36" s="188"/>
      <c r="D36" s="188"/>
      <c r="E36" s="301" t="s">
        <v>31</v>
      </c>
      <c r="F36" s="302" t="s">
        <v>48</v>
      </c>
      <c r="G36" s="303">
        <f>' Kantų sąrašas - kiekis5'!X92+' Kantų sąrašas - kiekis5'!AP92</f>
        <v>0</v>
      </c>
      <c r="H36" s="304" t="s">
        <v>33</v>
      </c>
      <c r="I36" s="301" t="s">
        <v>40</v>
      </c>
      <c r="J36" s="493" t="s">
        <v>49</v>
      </c>
      <c r="K36" s="493"/>
      <c r="L36" s="493"/>
      <c r="M36" s="303">
        <f>' Kantų sąrašas - kiekis5'!AG92</f>
        <v>0</v>
      </c>
      <c r="N36" s="304" t="s">
        <v>33</v>
      </c>
      <c r="O36" s="455"/>
    </row>
    <row r="37" spans="1:15" ht="10.35" customHeight="1" thickBot="1">
      <c r="A37" s="455"/>
      <c r="B37" s="188"/>
      <c r="C37" s="188"/>
      <c r="D37" s="188"/>
      <c r="E37" s="301" t="s">
        <v>31</v>
      </c>
      <c r="F37" s="302" t="s">
        <v>50</v>
      </c>
      <c r="G37" s="303">
        <f>' Kantų sąrašas - kiekis5'!Y92+' Kantų sąrašas - kiekis5'!AQ92</f>
        <v>0</v>
      </c>
      <c r="H37" s="304" t="s">
        <v>33</v>
      </c>
      <c r="I37" s="301" t="s">
        <v>40</v>
      </c>
      <c r="J37" s="493" t="s">
        <v>51</v>
      </c>
      <c r="K37" s="493"/>
      <c r="L37" s="493"/>
      <c r="M37" s="303">
        <f>' Kantų sąrašas - kiekis5'!AH92</f>
        <v>0</v>
      </c>
      <c r="N37" s="304" t="s">
        <v>33</v>
      </c>
      <c r="O37" s="455"/>
    </row>
    <row r="38" spans="1:15" ht="15" thickBot="1">
      <c r="A38" s="20"/>
      <c r="B38" s="7"/>
      <c r="C38" s="7"/>
      <c r="D38" s="7"/>
      <c r="E38" s="494" t="s">
        <v>52</v>
      </c>
      <c r="F38" s="494"/>
      <c r="G38" s="21">
        <f>IF(N6="",0,((G29*5)+(G30*5)+(G31*5)+(G32*1.3)+(G33*1.3)+(G34*1.6)+(G35*1.9)+(IF(N6="25",G36*3.2,G36*2.4))+(G37*4.2)+(M29*4.5)+(M30*4.5)+(M31*4.5)+(M32*1.21)+(M33*1.21)+(M34*1.48)+(M35*1.76)+(IF(N6="25",M36*2.77,M36*2.14))+(M37*3.48)))</f>
        <v>0</v>
      </c>
      <c r="H38" s="494" t="s">
        <v>53</v>
      </c>
      <c r="I38" s="494"/>
      <c r="J38" s="21">
        <f>IF(N6="",0,((G26*0.9)+(G27*(0.9-0.06)+(G28*2.2))))</f>
        <v>0</v>
      </c>
      <c r="K38" s="10"/>
      <c r="L38" s="495" t="s">
        <v>54</v>
      </c>
      <c r="M38" s="495"/>
      <c r="N38" s="21">
        <f>IF(N6="",0,(M27*O6))</f>
        <v>0</v>
      </c>
      <c r="O38" s="10"/>
    </row>
    <row r="39" spans="1:15" ht="29.1" customHeight="1">
      <c r="A39" s="10"/>
      <c r="B39" s="7"/>
      <c r="C39" s="7"/>
      <c r="D39" s="7"/>
      <c r="E39" s="496" t="s">
        <v>55</v>
      </c>
      <c r="F39" s="496"/>
      <c r="G39" s="496"/>
      <c r="H39" s="496"/>
      <c r="I39" s="496"/>
      <c r="J39" s="490" t="s">
        <v>893</v>
      </c>
      <c r="K39" s="491"/>
      <c r="L39" s="491"/>
      <c r="M39" s="491"/>
      <c r="N39" s="492"/>
      <c r="O39" s="22" t="s">
        <v>14</v>
      </c>
    </row>
    <row r="40" spans="1:15" ht="34.35" customHeight="1">
      <c r="A40" s="23" t="s">
        <v>56</v>
      </c>
      <c r="B40" s="24" t="s">
        <v>57</v>
      </c>
      <c r="C40" s="24" t="s">
        <v>58</v>
      </c>
      <c r="D40" s="24" t="s">
        <v>59</v>
      </c>
      <c r="E40" s="25" t="s">
        <v>60</v>
      </c>
      <c r="F40" s="26" t="s">
        <v>61</v>
      </c>
      <c r="G40" s="26" t="s">
        <v>61</v>
      </c>
      <c r="H40" s="25" t="s">
        <v>62</v>
      </c>
      <c r="I40" s="26" t="s">
        <v>61</v>
      </c>
      <c r="J40" s="26" t="s">
        <v>61</v>
      </c>
      <c r="K40" s="26" t="s">
        <v>63</v>
      </c>
      <c r="L40" s="27" t="s">
        <v>64</v>
      </c>
      <c r="M40" s="26" t="s">
        <v>65</v>
      </c>
      <c r="N40" s="26" t="s">
        <v>66</v>
      </c>
      <c r="O40" s="27" t="s">
        <v>67</v>
      </c>
    </row>
    <row r="41" spans="1:15" ht="18.600000000000001" customHeight="1">
      <c r="A41" s="28">
        <v>1</v>
      </c>
      <c r="B41" s="29" t="str">
        <f t="shared" ref="B41:B104" si="0">IF(E41="","",$G$4)</f>
        <v/>
      </c>
      <c r="C41" s="29" t="str">
        <f>IF(E41="","",$M$12)</f>
        <v/>
      </c>
      <c r="D41" s="29" t="str">
        <f t="shared" ref="D41:D104" si="1">IF(E41="","",$L$12)</f>
        <v/>
      </c>
      <c r="E41" s="30"/>
      <c r="F41" s="31"/>
      <c r="G41" s="31"/>
      <c r="H41" s="30"/>
      <c r="I41" s="31"/>
      <c r="J41" s="31"/>
      <c r="K41" s="32" t="str">
        <f t="shared" ref="K41" si="2">IF(E41="","",(IF(AND((E41&gt;710),(H41&gt;710)),$K$40,"")))</f>
        <v/>
      </c>
      <c r="L41" s="30"/>
      <c r="M41" s="33"/>
      <c r="N41" s="33"/>
      <c r="O41" s="34"/>
    </row>
    <row r="42" spans="1:15" ht="18.600000000000001" customHeight="1">
      <c r="A42" s="28" t="str">
        <f t="shared" ref="A42:A105" si="3">IF(D42="","",A41+1)</f>
        <v/>
      </c>
      <c r="B42" s="29" t="str">
        <f t="shared" si="0"/>
        <v/>
      </c>
      <c r="C42" s="29" t="str">
        <f>IF(E42="","",$M$12)</f>
        <v/>
      </c>
      <c r="D42" s="29" t="str">
        <f t="shared" si="1"/>
        <v/>
      </c>
      <c r="E42" s="30"/>
      <c r="F42" s="31"/>
      <c r="G42" s="31"/>
      <c r="H42" s="30"/>
      <c r="I42" s="31"/>
      <c r="J42" s="31"/>
      <c r="K42" s="32" t="str">
        <f t="shared" ref="K42:K104" si="4">IF(E42="","",(IF(AND((E42&gt;710),(H42&gt;710)),$K$40,"")))</f>
        <v/>
      </c>
      <c r="L42" s="30"/>
      <c r="M42" s="33"/>
      <c r="N42" s="33"/>
      <c r="O42" s="34"/>
    </row>
    <row r="43" spans="1:15" ht="18.600000000000001" customHeight="1">
      <c r="A43" s="28" t="str">
        <f t="shared" si="3"/>
        <v/>
      </c>
      <c r="B43" s="29" t="str">
        <f t="shared" si="0"/>
        <v/>
      </c>
      <c r="C43" s="29" t="str">
        <f t="shared" ref="C43:C106" si="5">IF(E43="","",$J$6)</f>
        <v/>
      </c>
      <c r="D43" s="29" t="str">
        <f t="shared" si="1"/>
        <v/>
      </c>
      <c r="E43" s="30"/>
      <c r="F43" s="31"/>
      <c r="G43" s="31"/>
      <c r="H43" s="30"/>
      <c r="I43" s="31"/>
      <c r="J43" s="31"/>
      <c r="K43" s="32" t="str">
        <f t="shared" si="4"/>
        <v/>
      </c>
      <c r="L43" s="30"/>
      <c r="M43" s="33"/>
      <c r="N43" s="33"/>
      <c r="O43" s="34"/>
    </row>
    <row r="44" spans="1:15" ht="18.600000000000001" customHeight="1">
      <c r="A44" s="28" t="str">
        <f t="shared" si="3"/>
        <v/>
      </c>
      <c r="B44" s="29" t="str">
        <f t="shared" si="0"/>
        <v/>
      </c>
      <c r="C44" s="29" t="str">
        <f t="shared" si="5"/>
        <v/>
      </c>
      <c r="D44" s="29" t="str">
        <f t="shared" si="1"/>
        <v/>
      </c>
      <c r="E44" s="30"/>
      <c r="F44" s="31"/>
      <c r="G44" s="31"/>
      <c r="H44" s="30"/>
      <c r="I44" s="31"/>
      <c r="J44" s="31"/>
      <c r="K44" s="32" t="str">
        <f t="shared" si="4"/>
        <v/>
      </c>
      <c r="L44" s="30"/>
      <c r="M44" s="33"/>
      <c r="N44" s="33"/>
      <c r="O44" s="34"/>
    </row>
    <row r="45" spans="1:15" ht="18.600000000000001" customHeight="1">
      <c r="A45" s="28" t="str">
        <f t="shared" si="3"/>
        <v/>
      </c>
      <c r="B45" s="29" t="str">
        <f t="shared" si="0"/>
        <v/>
      </c>
      <c r="C45" s="29" t="str">
        <f t="shared" si="5"/>
        <v/>
      </c>
      <c r="D45" s="29" t="str">
        <f t="shared" si="1"/>
        <v/>
      </c>
      <c r="E45" s="30"/>
      <c r="F45" s="31"/>
      <c r="G45" s="31"/>
      <c r="H45" s="30"/>
      <c r="I45" s="31"/>
      <c r="J45" s="31"/>
      <c r="K45" s="32" t="str">
        <f t="shared" si="4"/>
        <v/>
      </c>
      <c r="L45" s="30"/>
      <c r="M45" s="33"/>
      <c r="N45" s="33"/>
      <c r="O45" s="34"/>
    </row>
    <row r="46" spans="1:15" ht="18.600000000000001" customHeight="1">
      <c r="A46" s="28" t="str">
        <f t="shared" si="3"/>
        <v/>
      </c>
      <c r="B46" s="29" t="str">
        <f t="shared" si="0"/>
        <v/>
      </c>
      <c r="C46" s="29" t="str">
        <f t="shared" si="5"/>
        <v/>
      </c>
      <c r="D46" s="29" t="str">
        <f t="shared" si="1"/>
        <v/>
      </c>
      <c r="E46" s="30"/>
      <c r="F46" s="31"/>
      <c r="G46" s="31"/>
      <c r="H46" s="30"/>
      <c r="I46" s="31"/>
      <c r="J46" s="31"/>
      <c r="K46" s="32" t="str">
        <f t="shared" si="4"/>
        <v/>
      </c>
      <c r="L46" s="30"/>
      <c r="M46" s="33"/>
      <c r="N46" s="33"/>
      <c r="O46" s="34"/>
    </row>
    <row r="47" spans="1:15" ht="18.600000000000001" customHeight="1">
      <c r="A47" s="28" t="str">
        <f t="shared" si="3"/>
        <v/>
      </c>
      <c r="B47" s="29" t="str">
        <f t="shared" si="0"/>
        <v/>
      </c>
      <c r="C47" s="29" t="str">
        <f t="shared" si="5"/>
        <v/>
      </c>
      <c r="D47" s="29" t="str">
        <f t="shared" si="1"/>
        <v/>
      </c>
      <c r="E47" s="30"/>
      <c r="F47" s="31"/>
      <c r="G47" s="31"/>
      <c r="H47" s="30"/>
      <c r="I47" s="31"/>
      <c r="J47" s="31"/>
      <c r="K47" s="32" t="str">
        <f t="shared" si="4"/>
        <v/>
      </c>
      <c r="L47" s="30"/>
      <c r="M47" s="33"/>
      <c r="N47" s="33"/>
      <c r="O47" s="34"/>
    </row>
    <row r="48" spans="1:15" ht="18.600000000000001" customHeight="1">
      <c r="A48" s="28" t="str">
        <f t="shared" si="3"/>
        <v/>
      </c>
      <c r="B48" s="29" t="str">
        <f t="shared" si="0"/>
        <v/>
      </c>
      <c r="C48" s="29" t="str">
        <f t="shared" si="5"/>
        <v/>
      </c>
      <c r="D48" s="29" t="str">
        <f t="shared" si="1"/>
        <v/>
      </c>
      <c r="E48" s="30"/>
      <c r="F48" s="31"/>
      <c r="G48" s="31"/>
      <c r="H48" s="30"/>
      <c r="I48" s="31"/>
      <c r="J48" s="31"/>
      <c r="K48" s="32" t="str">
        <f t="shared" si="4"/>
        <v/>
      </c>
      <c r="L48" s="30"/>
      <c r="M48" s="33"/>
      <c r="N48" s="33"/>
      <c r="O48" s="34"/>
    </row>
    <row r="49" spans="1:15" ht="18.600000000000001" customHeight="1">
      <c r="A49" s="28" t="str">
        <f t="shared" si="3"/>
        <v/>
      </c>
      <c r="B49" s="29" t="str">
        <f t="shared" si="0"/>
        <v/>
      </c>
      <c r="C49" s="29" t="str">
        <f t="shared" si="5"/>
        <v/>
      </c>
      <c r="D49" s="29" t="str">
        <f t="shared" si="1"/>
        <v/>
      </c>
      <c r="E49" s="30"/>
      <c r="F49" s="31"/>
      <c r="G49" s="31"/>
      <c r="H49" s="30"/>
      <c r="I49" s="31"/>
      <c r="J49" s="31"/>
      <c r="K49" s="32" t="str">
        <f t="shared" si="4"/>
        <v/>
      </c>
      <c r="L49" s="30"/>
      <c r="M49" s="33"/>
      <c r="N49" s="33"/>
      <c r="O49" s="34"/>
    </row>
    <row r="50" spans="1:15" ht="18.600000000000001" customHeight="1">
      <c r="A50" s="28" t="str">
        <f t="shared" si="3"/>
        <v/>
      </c>
      <c r="B50" s="29" t="str">
        <f t="shared" si="0"/>
        <v/>
      </c>
      <c r="C50" s="29" t="str">
        <f t="shared" si="5"/>
        <v/>
      </c>
      <c r="D50" s="29" t="str">
        <f t="shared" si="1"/>
        <v/>
      </c>
      <c r="E50" s="30"/>
      <c r="F50" s="31"/>
      <c r="G50" s="31"/>
      <c r="H50" s="30"/>
      <c r="I50" s="31"/>
      <c r="J50" s="31"/>
      <c r="K50" s="32" t="str">
        <f t="shared" si="4"/>
        <v/>
      </c>
      <c r="L50" s="30"/>
      <c r="M50" s="33"/>
      <c r="N50" s="33"/>
      <c r="O50" s="34"/>
    </row>
    <row r="51" spans="1:15" ht="18.600000000000001" customHeight="1">
      <c r="A51" s="28" t="str">
        <f t="shared" si="3"/>
        <v/>
      </c>
      <c r="B51" s="29" t="str">
        <f t="shared" si="0"/>
        <v/>
      </c>
      <c r="C51" s="29" t="str">
        <f t="shared" si="5"/>
        <v/>
      </c>
      <c r="D51" s="29" t="str">
        <f t="shared" si="1"/>
        <v/>
      </c>
      <c r="E51" s="30"/>
      <c r="F51" s="31"/>
      <c r="G51" s="31"/>
      <c r="H51" s="30"/>
      <c r="I51" s="31"/>
      <c r="J51" s="31"/>
      <c r="K51" s="32" t="str">
        <f t="shared" si="4"/>
        <v/>
      </c>
      <c r="L51" s="30"/>
      <c r="M51" s="33"/>
      <c r="N51" s="33"/>
      <c r="O51" s="34"/>
    </row>
    <row r="52" spans="1:15" ht="18.600000000000001" customHeight="1">
      <c r="A52" s="28" t="str">
        <f t="shared" si="3"/>
        <v/>
      </c>
      <c r="B52" s="29" t="str">
        <f t="shared" si="0"/>
        <v/>
      </c>
      <c r="C52" s="29" t="str">
        <f t="shared" si="5"/>
        <v/>
      </c>
      <c r="D52" s="29" t="str">
        <f t="shared" si="1"/>
        <v/>
      </c>
      <c r="E52" s="30"/>
      <c r="F52" s="31"/>
      <c r="G52" s="31"/>
      <c r="H52" s="30"/>
      <c r="I52" s="31"/>
      <c r="J52" s="31"/>
      <c r="K52" s="32" t="str">
        <f t="shared" si="4"/>
        <v/>
      </c>
      <c r="L52" s="30"/>
      <c r="M52" s="33"/>
      <c r="N52" s="33"/>
      <c r="O52" s="34"/>
    </row>
    <row r="53" spans="1:15" ht="18.600000000000001" customHeight="1">
      <c r="A53" s="28" t="str">
        <f t="shared" si="3"/>
        <v/>
      </c>
      <c r="B53" s="29" t="str">
        <f t="shared" si="0"/>
        <v/>
      </c>
      <c r="C53" s="29" t="str">
        <f t="shared" si="5"/>
        <v/>
      </c>
      <c r="D53" s="29" t="str">
        <f t="shared" si="1"/>
        <v/>
      </c>
      <c r="E53" s="30"/>
      <c r="F53" s="31"/>
      <c r="G53" s="31"/>
      <c r="H53" s="30"/>
      <c r="I53" s="31"/>
      <c r="J53" s="31"/>
      <c r="K53" s="32" t="str">
        <f t="shared" si="4"/>
        <v/>
      </c>
      <c r="L53" s="30"/>
      <c r="M53" s="33"/>
      <c r="N53" s="33"/>
      <c r="O53" s="34"/>
    </row>
    <row r="54" spans="1:15" ht="18.600000000000001" customHeight="1">
      <c r="A54" s="28" t="str">
        <f t="shared" si="3"/>
        <v/>
      </c>
      <c r="B54" s="29" t="str">
        <f t="shared" si="0"/>
        <v/>
      </c>
      <c r="C54" s="29" t="str">
        <f t="shared" si="5"/>
        <v/>
      </c>
      <c r="D54" s="29" t="str">
        <f t="shared" si="1"/>
        <v/>
      </c>
      <c r="E54" s="30"/>
      <c r="F54" s="31"/>
      <c r="G54" s="31"/>
      <c r="H54" s="30"/>
      <c r="I54" s="31"/>
      <c r="J54" s="31"/>
      <c r="K54" s="32" t="str">
        <f t="shared" si="4"/>
        <v/>
      </c>
      <c r="L54" s="30"/>
      <c r="M54" s="33"/>
      <c r="N54" s="33"/>
      <c r="O54" s="34"/>
    </row>
    <row r="55" spans="1:15" ht="18.600000000000001" customHeight="1">
      <c r="A55" s="28" t="str">
        <f t="shared" si="3"/>
        <v/>
      </c>
      <c r="B55" s="29" t="str">
        <f t="shared" si="0"/>
        <v/>
      </c>
      <c r="C55" s="29" t="str">
        <f t="shared" si="5"/>
        <v/>
      </c>
      <c r="D55" s="29" t="str">
        <f t="shared" si="1"/>
        <v/>
      </c>
      <c r="E55" s="30"/>
      <c r="F55" s="31"/>
      <c r="G55" s="31"/>
      <c r="H55" s="30"/>
      <c r="I55" s="31"/>
      <c r="J55" s="31"/>
      <c r="K55" s="32" t="str">
        <f t="shared" si="4"/>
        <v/>
      </c>
      <c r="L55" s="30"/>
      <c r="M55" s="33"/>
      <c r="N55" s="33"/>
      <c r="O55" s="34"/>
    </row>
    <row r="56" spans="1:15" ht="18.600000000000001" customHeight="1">
      <c r="A56" s="28" t="str">
        <f t="shared" si="3"/>
        <v/>
      </c>
      <c r="B56" s="29" t="str">
        <f t="shared" si="0"/>
        <v/>
      </c>
      <c r="C56" s="29" t="str">
        <f t="shared" si="5"/>
        <v/>
      </c>
      <c r="D56" s="29" t="str">
        <f t="shared" si="1"/>
        <v/>
      </c>
      <c r="E56" s="30"/>
      <c r="F56" s="31"/>
      <c r="G56" s="31"/>
      <c r="H56" s="30"/>
      <c r="I56" s="31"/>
      <c r="J56" s="31"/>
      <c r="K56" s="32" t="str">
        <f t="shared" si="4"/>
        <v/>
      </c>
      <c r="L56" s="30"/>
      <c r="M56" s="33"/>
      <c r="N56" s="33"/>
      <c r="O56" s="34"/>
    </row>
    <row r="57" spans="1:15" ht="18.600000000000001" customHeight="1">
      <c r="A57" s="28" t="str">
        <f t="shared" si="3"/>
        <v/>
      </c>
      <c r="B57" s="29" t="str">
        <f t="shared" si="0"/>
        <v/>
      </c>
      <c r="C57" s="29" t="str">
        <f t="shared" si="5"/>
        <v/>
      </c>
      <c r="D57" s="29" t="str">
        <f t="shared" si="1"/>
        <v/>
      </c>
      <c r="E57" s="30"/>
      <c r="F57" s="31"/>
      <c r="G57" s="31"/>
      <c r="H57" s="30"/>
      <c r="I57" s="31"/>
      <c r="J57" s="31"/>
      <c r="K57" s="32" t="str">
        <f t="shared" si="4"/>
        <v/>
      </c>
      <c r="L57" s="30"/>
      <c r="M57" s="33"/>
      <c r="N57" s="33"/>
      <c r="O57" s="34"/>
    </row>
    <row r="58" spans="1:15" ht="18.600000000000001" customHeight="1">
      <c r="A58" s="28" t="str">
        <f t="shared" si="3"/>
        <v/>
      </c>
      <c r="B58" s="29" t="str">
        <f t="shared" si="0"/>
        <v/>
      </c>
      <c r="C58" s="29" t="str">
        <f t="shared" si="5"/>
        <v/>
      </c>
      <c r="D58" s="29" t="str">
        <f t="shared" si="1"/>
        <v/>
      </c>
      <c r="E58" s="30"/>
      <c r="F58" s="31"/>
      <c r="G58" s="31"/>
      <c r="H58" s="30"/>
      <c r="I58" s="31"/>
      <c r="J58" s="31"/>
      <c r="K58" s="32" t="str">
        <f t="shared" si="4"/>
        <v/>
      </c>
      <c r="L58" s="30"/>
      <c r="M58" s="33"/>
      <c r="N58" s="33"/>
      <c r="O58" s="34"/>
    </row>
    <row r="59" spans="1:15" ht="18.600000000000001" customHeight="1">
      <c r="A59" s="28" t="str">
        <f t="shared" si="3"/>
        <v/>
      </c>
      <c r="B59" s="29" t="str">
        <f t="shared" si="0"/>
        <v/>
      </c>
      <c r="C59" s="29" t="str">
        <f t="shared" si="5"/>
        <v/>
      </c>
      <c r="D59" s="29" t="str">
        <f t="shared" si="1"/>
        <v/>
      </c>
      <c r="E59" s="30"/>
      <c r="F59" s="31"/>
      <c r="G59" s="31"/>
      <c r="H59" s="30"/>
      <c r="I59" s="31"/>
      <c r="J59" s="31"/>
      <c r="K59" s="32" t="str">
        <f t="shared" si="4"/>
        <v/>
      </c>
      <c r="L59" s="30"/>
      <c r="M59" s="33"/>
      <c r="N59" s="33"/>
      <c r="O59" s="34"/>
    </row>
    <row r="60" spans="1:15" ht="18.600000000000001" customHeight="1">
      <c r="A60" s="28" t="str">
        <f t="shared" si="3"/>
        <v/>
      </c>
      <c r="B60" s="29" t="str">
        <f t="shared" si="0"/>
        <v/>
      </c>
      <c r="C60" s="29" t="str">
        <f t="shared" si="5"/>
        <v/>
      </c>
      <c r="D60" s="29" t="str">
        <f t="shared" si="1"/>
        <v/>
      </c>
      <c r="E60" s="30"/>
      <c r="F60" s="31"/>
      <c r="G60" s="31"/>
      <c r="H60" s="30"/>
      <c r="I60" s="31"/>
      <c r="J60" s="31"/>
      <c r="K60" s="32" t="str">
        <f t="shared" si="4"/>
        <v/>
      </c>
      <c r="L60" s="30"/>
      <c r="M60" s="33"/>
      <c r="N60" s="33"/>
      <c r="O60" s="34"/>
    </row>
    <row r="61" spans="1:15" ht="18.600000000000001" customHeight="1">
      <c r="A61" s="28" t="str">
        <f t="shared" si="3"/>
        <v/>
      </c>
      <c r="B61" s="29" t="str">
        <f t="shared" si="0"/>
        <v/>
      </c>
      <c r="C61" s="29" t="str">
        <f t="shared" si="5"/>
        <v/>
      </c>
      <c r="D61" s="29" t="str">
        <f t="shared" si="1"/>
        <v/>
      </c>
      <c r="E61" s="30"/>
      <c r="F61" s="31"/>
      <c r="G61" s="31"/>
      <c r="H61" s="30"/>
      <c r="I61" s="31"/>
      <c r="J61" s="31"/>
      <c r="K61" s="32" t="str">
        <f t="shared" si="4"/>
        <v/>
      </c>
      <c r="L61" s="30"/>
      <c r="M61" s="33"/>
      <c r="N61" s="33"/>
      <c r="O61" s="34"/>
    </row>
    <row r="62" spans="1:15" ht="18.600000000000001" customHeight="1">
      <c r="A62" s="28" t="str">
        <f t="shared" si="3"/>
        <v/>
      </c>
      <c r="B62" s="29" t="str">
        <f t="shared" si="0"/>
        <v/>
      </c>
      <c r="C62" s="29" t="str">
        <f t="shared" si="5"/>
        <v/>
      </c>
      <c r="D62" s="29" t="str">
        <f t="shared" si="1"/>
        <v/>
      </c>
      <c r="E62" s="30"/>
      <c r="F62" s="31"/>
      <c r="G62" s="31"/>
      <c r="H62" s="30"/>
      <c r="I62" s="31"/>
      <c r="J62" s="31"/>
      <c r="K62" s="32" t="str">
        <f t="shared" si="4"/>
        <v/>
      </c>
      <c r="L62" s="30"/>
      <c r="M62" s="33"/>
      <c r="N62" s="33"/>
      <c r="O62" s="34"/>
    </row>
    <row r="63" spans="1:15" ht="18.600000000000001" customHeight="1">
      <c r="A63" s="28" t="str">
        <f t="shared" si="3"/>
        <v/>
      </c>
      <c r="B63" s="29" t="str">
        <f t="shared" si="0"/>
        <v/>
      </c>
      <c r="C63" s="29" t="str">
        <f t="shared" si="5"/>
        <v/>
      </c>
      <c r="D63" s="29" t="str">
        <f t="shared" si="1"/>
        <v/>
      </c>
      <c r="E63" s="30"/>
      <c r="F63" s="31"/>
      <c r="G63" s="31"/>
      <c r="H63" s="30"/>
      <c r="I63" s="31"/>
      <c r="J63" s="31"/>
      <c r="K63" s="32" t="str">
        <f t="shared" si="4"/>
        <v/>
      </c>
      <c r="L63" s="30"/>
      <c r="M63" s="33"/>
      <c r="N63" s="33"/>
      <c r="O63" s="34"/>
    </row>
    <row r="64" spans="1:15" ht="18.600000000000001" customHeight="1">
      <c r="A64" s="28" t="str">
        <f t="shared" si="3"/>
        <v/>
      </c>
      <c r="B64" s="29" t="str">
        <f t="shared" si="0"/>
        <v/>
      </c>
      <c r="C64" s="29" t="str">
        <f t="shared" si="5"/>
        <v/>
      </c>
      <c r="D64" s="29" t="str">
        <f t="shared" si="1"/>
        <v/>
      </c>
      <c r="E64" s="30"/>
      <c r="F64" s="31"/>
      <c r="G64" s="31"/>
      <c r="H64" s="30"/>
      <c r="I64" s="31"/>
      <c r="J64" s="31"/>
      <c r="K64" s="32" t="str">
        <f t="shared" si="4"/>
        <v/>
      </c>
      <c r="L64" s="30"/>
      <c r="M64" s="33"/>
      <c r="N64" s="33"/>
      <c r="O64" s="34"/>
    </row>
    <row r="65" spans="1:15" ht="18.600000000000001" customHeight="1">
      <c r="A65" s="28" t="str">
        <f t="shared" si="3"/>
        <v/>
      </c>
      <c r="B65" s="29" t="str">
        <f t="shared" si="0"/>
        <v/>
      </c>
      <c r="C65" s="29" t="str">
        <f t="shared" si="5"/>
        <v/>
      </c>
      <c r="D65" s="29" t="str">
        <f t="shared" si="1"/>
        <v/>
      </c>
      <c r="E65" s="30"/>
      <c r="F65" s="31"/>
      <c r="G65" s="31"/>
      <c r="H65" s="30"/>
      <c r="I65" s="31"/>
      <c r="J65" s="31"/>
      <c r="K65" s="32" t="str">
        <f t="shared" si="4"/>
        <v/>
      </c>
      <c r="L65" s="30"/>
      <c r="M65" s="33"/>
      <c r="N65" s="33"/>
      <c r="O65" s="34"/>
    </row>
    <row r="66" spans="1:15" ht="18.600000000000001" customHeight="1">
      <c r="A66" s="28" t="str">
        <f t="shared" si="3"/>
        <v/>
      </c>
      <c r="B66" s="29" t="str">
        <f t="shared" si="0"/>
        <v/>
      </c>
      <c r="C66" s="29" t="str">
        <f t="shared" si="5"/>
        <v/>
      </c>
      <c r="D66" s="29" t="str">
        <f t="shared" si="1"/>
        <v/>
      </c>
      <c r="E66" s="30"/>
      <c r="F66" s="31"/>
      <c r="G66" s="31"/>
      <c r="H66" s="30"/>
      <c r="I66" s="31"/>
      <c r="J66" s="31"/>
      <c r="K66" s="32" t="str">
        <f t="shared" si="4"/>
        <v/>
      </c>
      <c r="L66" s="30"/>
      <c r="M66" s="33"/>
      <c r="N66" s="33"/>
      <c r="O66" s="34"/>
    </row>
    <row r="67" spans="1:15" ht="18.600000000000001" customHeight="1">
      <c r="A67" s="28" t="str">
        <f t="shared" si="3"/>
        <v/>
      </c>
      <c r="B67" s="29" t="str">
        <f t="shared" si="0"/>
        <v/>
      </c>
      <c r="C67" s="29" t="str">
        <f t="shared" si="5"/>
        <v/>
      </c>
      <c r="D67" s="29" t="str">
        <f t="shared" si="1"/>
        <v/>
      </c>
      <c r="E67" s="30"/>
      <c r="F67" s="31"/>
      <c r="G67" s="31"/>
      <c r="H67" s="30"/>
      <c r="I67" s="31"/>
      <c r="J67" s="31"/>
      <c r="K67" s="32" t="str">
        <f t="shared" si="4"/>
        <v/>
      </c>
      <c r="L67" s="30"/>
      <c r="M67" s="33"/>
      <c r="N67" s="33"/>
      <c r="O67" s="34"/>
    </row>
    <row r="68" spans="1:15" ht="18.600000000000001" customHeight="1">
      <c r="A68" s="28" t="str">
        <f t="shared" si="3"/>
        <v/>
      </c>
      <c r="B68" s="29" t="str">
        <f t="shared" si="0"/>
        <v/>
      </c>
      <c r="C68" s="29" t="str">
        <f t="shared" si="5"/>
        <v/>
      </c>
      <c r="D68" s="29" t="str">
        <f t="shared" si="1"/>
        <v/>
      </c>
      <c r="E68" s="30"/>
      <c r="F68" s="31"/>
      <c r="G68" s="31"/>
      <c r="H68" s="30"/>
      <c r="I68" s="31"/>
      <c r="J68" s="31"/>
      <c r="K68" s="32" t="str">
        <f t="shared" si="4"/>
        <v/>
      </c>
      <c r="L68" s="30"/>
      <c r="M68" s="33"/>
      <c r="N68" s="33"/>
      <c r="O68" s="34"/>
    </row>
    <row r="69" spans="1:15" ht="18.600000000000001" customHeight="1">
      <c r="A69" s="28" t="str">
        <f t="shared" si="3"/>
        <v/>
      </c>
      <c r="B69" s="29" t="str">
        <f t="shared" si="0"/>
        <v/>
      </c>
      <c r="C69" s="29" t="str">
        <f t="shared" si="5"/>
        <v/>
      </c>
      <c r="D69" s="29" t="str">
        <f t="shared" si="1"/>
        <v/>
      </c>
      <c r="E69" s="30"/>
      <c r="F69" s="31"/>
      <c r="G69" s="31"/>
      <c r="H69" s="30"/>
      <c r="I69" s="31"/>
      <c r="J69" s="31"/>
      <c r="K69" s="32" t="str">
        <f t="shared" si="4"/>
        <v/>
      </c>
      <c r="L69" s="30"/>
      <c r="M69" s="33"/>
      <c r="N69" s="33"/>
      <c r="O69" s="34"/>
    </row>
    <row r="70" spans="1:15" ht="18.600000000000001" customHeight="1">
      <c r="A70" s="28" t="str">
        <f t="shared" si="3"/>
        <v/>
      </c>
      <c r="B70" s="29" t="str">
        <f t="shared" si="0"/>
        <v/>
      </c>
      <c r="C70" s="29" t="str">
        <f t="shared" si="5"/>
        <v/>
      </c>
      <c r="D70" s="29" t="str">
        <f t="shared" si="1"/>
        <v/>
      </c>
      <c r="E70" s="30"/>
      <c r="F70" s="31"/>
      <c r="G70" s="31"/>
      <c r="H70" s="30"/>
      <c r="I70" s="31"/>
      <c r="J70" s="31"/>
      <c r="K70" s="32" t="str">
        <f t="shared" si="4"/>
        <v/>
      </c>
      <c r="L70" s="30"/>
      <c r="M70" s="33"/>
      <c r="N70" s="33"/>
      <c r="O70" s="34"/>
    </row>
    <row r="71" spans="1:15" ht="18.600000000000001" customHeight="1">
      <c r="A71" s="28" t="str">
        <f t="shared" si="3"/>
        <v/>
      </c>
      <c r="B71" s="29" t="str">
        <f t="shared" si="0"/>
        <v/>
      </c>
      <c r="C71" s="29" t="str">
        <f t="shared" si="5"/>
        <v/>
      </c>
      <c r="D71" s="29" t="str">
        <f t="shared" si="1"/>
        <v/>
      </c>
      <c r="E71" s="30"/>
      <c r="F71" s="31"/>
      <c r="G71" s="31"/>
      <c r="H71" s="30"/>
      <c r="I71" s="31"/>
      <c r="J71" s="31"/>
      <c r="K71" s="32" t="str">
        <f t="shared" si="4"/>
        <v/>
      </c>
      <c r="L71" s="30"/>
      <c r="M71" s="33"/>
      <c r="N71" s="33"/>
      <c r="O71" s="34"/>
    </row>
    <row r="72" spans="1:15" ht="18.600000000000001" customHeight="1">
      <c r="A72" s="28" t="str">
        <f t="shared" si="3"/>
        <v/>
      </c>
      <c r="B72" s="29" t="str">
        <f t="shared" si="0"/>
        <v/>
      </c>
      <c r="C72" s="29" t="str">
        <f t="shared" si="5"/>
        <v/>
      </c>
      <c r="D72" s="29" t="str">
        <f t="shared" si="1"/>
        <v/>
      </c>
      <c r="E72" s="30"/>
      <c r="F72" s="31"/>
      <c r="G72" s="31"/>
      <c r="H72" s="30"/>
      <c r="I72" s="31"/>
      <c r="J72" s="31"/>
      <c r="K72" s="32" t="str">
        <f t="shared" si="4"/>
        <v/>
      </c>
      <c r="L72" s="30"/>
      <c r="M72" s="33"/>
      <c r="N72" s="33"/>
      <c r="O72" s="34"/>
    </row>
    <row r="73" spans="1:15" ht="18.600000000000001" customHeight="1">
      <c r="A73" s="28" t="str">
        <f t="shared" si="3"/>
        <v/>
      </c>
      <c r="B73" s="29" t="str">
        <f t="shared" si="0"/>
        <v/>
      </c>
      <c r="C73" s="29" t="str">
        <f t="shared" si="5"/>
        <v/>
      </c>
      <c r="D73" s="29" t="str">
        <f t="shared" si="1"/>
        <v/>
      </c>
      <c r="E73" s="30"/>
      <c r="F73" s="31"/>
      <c r="G73" s="31"/>
      <c r="H73" s="30"/>
      <c r="I73" s="31"/>
      <c r="J73" s="31"/>
      <c r="K73" s="32" t="str">
        <f t="shared" si="4"/>
        <v/>
      </c>
      <c r="L73" s="30"/>
      <c r="M73" s="33"/>
      <c r="N73" s="33"/>
      <c r="O73" s="34"/>
    </row>
    <row r="74" spans="1:15" ht="18.600000000000001" customHeight="1">
      <c r="A74" s="28" t="str">
        <f t="shared" si="3"/>
        <v/>
      </c>
      <c r="B74" s="29" t="str">
        <f t="shared" si="0"/>
        <v/>
      </c>
      <c r="C74" s="29" t="str">
        <f t="shared" si="5"/>
        <v/>
      </c>
      <c r="D74" s="29" t="str">
        <f t="shared" si="1"/>
        <v/>
      </c>
      <c r="E74" s="30"/>
      <c r="F74" s="31"/>
      <c r="G74" s="31"/>
      <c r="H74" s="30"/>
      <c r="I74" s="31"/>
      <c r="J74" s="31"/>
      <c r="K74" s="32" t="str">
        <f t="shared" si="4"/>
        <v/>
      </c>
      <c r="L74" s="30"/>
      <c r="M74" s="33"/>
      <c r="N74" s="33"/>
      <c r="O74" s="34"/>
    </row>
    <row r="75" spans="1:15" ht="18.600000000000001" customHeight="1">
      <c r="A75" s="28" t="str">
        <f t="shared" si="3"/>
        <v/>
      </c>
      <c r="B75" s="29" t="str">
        <f t="shared" si="0"/>
        <v/>
      </c>
      <c r="C75" s="29" t="str">
        <f t="shared" si="5"/>
        <v/>
      </c>
      <c r="D75" s="29" t="str">
        <f t="shared" si="1"/>
        <v/>
      </c>
      <c r="E75" s="30"/>
      <c r="F75" s="31"/>
      <c r="G75" s="31"/>
      <c r="H75" s="30"/>
      <c r="I75" s="31"/>
      <c r="J75" s="31"/>
      <c r="K75" s="32" t="str">
        <f t="shared" si="4"/>
        <v/>
      </c>
      <c r="L75" s="30"/>
      <c r="M75" s="33"/>
      <c r="N75" s="33"/>
      <c r="O75" s="34"/>
    </row>
    <row r="76" spans="1:15" ht="18.600000000000001" customHeight="1">
      <c r="A76" s="28" t="str">
        <f t="shared" si="3"/>
        <v/>
      </c>
      <c r="B76" s="29" t="str">
        <f t="shared" si="0"/>
        <v/>
      </c>
      <c r="C76" s="29" t="str">
        <f t="shared" si="5"/>
        <v/>
      </c>
      <c r="D76" s="29" t="str">
        <f t="shared" si="1"/>
        <v/>
      </c>
      <c r="E76" s="30"/>
      <c r="F76" s="31"/>
      <c r="G76" s="31"/>
      <c r="H76" s="30"/>
      <c r="I76" s="31"/>
      <c r="J76" s="31"/>
      <c r="K76" s="32" t="str">
        <f t="shared" si="4"/>
        <v/>
      </c>
      <c r="L76" s="30"/>
      <c r="M76" s="33"/>
      <c r="N76" s="33"/>
      <c r="O76" s="34"/>
    </row>
    <row r="77" spans="1:15" ht="18.600000000000001" customHeight="1">
      <c r="A77" s="28" t="str">
        <f t="shared" si="3"/>
        <v/>
      </c>
      <c r="B77" s="29" t="str">
        <f t="shared" si="0"/>
        <v/>
      </c>
      <c r="C77" s="29" t="str">
        <f t="shared" si="5"/>
        <v/>
      </c>
      <c r="D77" s="29" t="str">
        <f t="shared" si="1"/>
        <v/>
      </c>
      <c r="E77" s="30"/>
      <c r="F77" s="31"/>
      <c r="G77" s="31"/>
      <c r="H77" s="30"/>
      <c r="I77" s="31"/>
      <c r="J77" s="31"/>
      <c r="K77" s="32" t="str">
        <f t="shared" si="4"/>
        <v/>
      </c>
      <c r="L77" s="30"/>
      <c r="M77" s="33"/>
      <c r="N77" s="33"/>
      <c r="O77" s="34"/>
    </row>
    <row r="78" spans="1:15" ht="18.600000000000001" customHeight="1">
      <c r="A78" s="28" t="str">
        <f t="shared" si="3"/>
        <v/>
      </c>
      <c r="B78" s="29" t="str">
        <f t="shared" si="0"/>
        <v/>
      </c>
      <c r="C78" s="29" t="str">
        <f t="shared" si="5"/>
        <v/>
      </c>
      <c r="D78" s="29" t="str">
        <f t="shared" si="1"/>
        <v/>
      </c>
      <c r="E78" s="30"/>
      <c r="F78" s="31"/>
      <c r="G78" s="31"/>
      <c r="H78" s="30"/>
      <c r="I78" s="31"/>
      <c r="J78" s="31"/>
      <c r="K78" s="32" t="str">
        <f t="shared" si="4"/>
        <v/>
      </c>
      <c r="L78" s="30"/>
      <c r="M78" s="33"/>
      <c r="N78" s="33"/>
      <c r="O78" s="34"/>
    </row>
    <row r="79" spans="1:15" ht="18.600000000000001" customHeight="1">
      <c r="A79" s="28" t="str">
        <f t="shared" si="3"/>
        <v/>
      </c>
      <c r="B79" s="29" t="str">
        <f t="shared" si="0"/>
        <v/>
      </c>
      <c r="C79" s="29" t="str">
        <f t="shared" si="5"/>
        <v/>
      </c>
      <c r="D79" s="29" t="str">
        <f t="shared" si="1"/>
        <v/>
      </c>
      <c r="E79" s="30"/>
      <c r="F79" s="31"/>
      <c r="G79" s="31"/>
      <c r="H79" s="30"/>
      <c r="I79" s="31"/>
      <c r="J79" s="31"/>
      <c r="K79" s="32" t="str">
        <f t="shared" si="4"/>
        <v/>
      </c>
      <c r="L79" s="30"/>
      <c r="M79" s="33"/>
      <c r="N79" s="33"/>
      <c r="O79" s="34"/>
    </row>
    <row r="80" spans="1:15" ht="18.600000000000001" customHeight="1">
      <c r="A80" s="28" t="str">
        <f t="shared" si="3"/>
        <v/>
      </c>
      <c r="B80" s="29" t="str">
        <f t="shared" si="0"/>
        <v/>
      </c>
      <c r="C80" s="29" t="str">
        <f t="shared" si="5"/>
        <v/>
      </c>
      <c r="D80" s="29" t="str">
        <f t="shared" si="1"/>
        <v/>
      </c>
      <c r="E80" s="30"/>
      <c r="F80" s="31"/>
      <c r="G80" s="31"/>
      <c r="H80" s="30"/>
      <c r="I80" s="31"/>
      <c r="J80" s="31"/>
      <c r="K80" s="32" t="str">
        <f t="shared" si="4"/>
        <v/>
      </c>
      <c r="L80" s="30"/>
      <c r="M80" s="33"/>
      <c r="N80" s="33"/>
      <c r="O80" s="34"/>
    </row>
    <row r="81" spans="1:15" ht="18.600000000000001" customHeight="1">
      <c r="A81" s="28" t="str">
        <f t="shared" si="3"/>
        <v/>
      </c>
      <c r="B81" s="29" t="str">
        <f t="shared" si="0"/>
        <v/>
      </c>
      <c r="C81" s="29" t="str">
        <f t="shared" si="5"/>
        <v/>
      </c>
      <c r="D81" s="29" t="str">
        <f t="shared" si="1"/>
        <v/>
      </c>
      <c r="E81" s="30"/>
      <c r="F81" s="31"/>
      <c r="G81" s="31"/>
      <c r="H81" s="30"/>
      <c r="I81" s="31"/>
      <c r="J81" s="31"/>
      <c r="K81" s="32" t="str">
        <f t="shared" si="4"/>
        <v/>
      </c>
      <c r="L81" s="30"/>
      <c r="M81" s="33"/>
      <c r="N81" s="33"/>
      <c r="O81" s="34"/>
    </row>
    <row r="82" spans="1:15" ht="18.600000000000001" customHeight="1">
      <c r="A82" s="28" t="str">
        <f t="shared" si="3"/>
        <v/>
      </c>
      <c r="B82" s="29" t="str">
        <f t="shared" si="0"/>
        <v/>
      </c>
      <c r="C82" s="29" t="str">
        <f t="shared" si="5"/>
        <v/>
      </c>
      <c r="D82" s="29" t="str">
        <f t="shared" si="1"/>
        <v/>
      </c>
      <c r="E82" s="30"/>
      <c r="F82" s="31"/>
      <c r="G82" s="31"/>
      <c r="H82" s="30"/>
      <c r="I82" s="31"/>
      <c r="J82" s="31"/>
      <c r="K82" s="32" t="str">
        <f t="shared" si="4"/>
        <v/>
      </c>
      <c r="L82" s="30"/>
      <c r="M82" s="33"/>
      <c r="N82" s="33"/>
      <c r="O82" s="34"/>
    </row>
    <row r="83" spans="1:15" ht="18.600000000000001" customHeight="1">
      <c r="A83" s="28" t="str">
        <f t="shared" si="3"/>
        <v/>
      </c>
      <c r="B83" s="29" t="str">
        <f t="shared" si="0"/>
        <v/>
      </c>
      <c r="C83" s="29" t="str">
        <f t="shared" si="5"/>
        <v/>
      </c>
      <c r="D83" s="29" t="str">
        <f t="shared" si="1"/>
        <v/>
      </c>
      <c r="E83" s="30"/>
      <c r="F83" s="31"/>
      <c r="G83" s="31"/>
      <c r="H83" s="30"/>
      <c r="I83" s="31"/>
      <c r="J83" s="31"/>
      <c r="K83" s="32" t="str">
        <f t="shared" si="4"/>
        <v/>
      </c>
      <c r="L83" s="30"/>
      <c r="M83" s="33"/>
      <c r="N83" s="33"/>
      <c r="O83" s="34"/>
    </row>
    <row r="84" spans="1:15" ht="18.600000000000001" customHeight="1">
      <c r="A84" s="28" t="str">
        <f t="shared" si="3"/>
        <v/>
      </c>
      <c r="B84" s="29" t="str">
        <f t="shared" si="0"/>
        <v/>
      </c>
      <c r="C84" s="29" t="str">
        <f t="shared" si="5"/>
        <v/>
      </c>
      <c r="D84" s="29" t="str">
        <f t="shared" si="1"/>
        <v/>
      </c>
      <c r="E84" s="30"/>
      <c r="F84" s="31"/>
      <c r="G84" s="31"/>
      <c r="H84" s="30"/>
      <c r="I84" s="31"/>
      <c r="J84" s="31"/>
      <c r="K84" s="32" t="str">
        <f t="shared" si="4"/>
        <v/>
      </c>
      <c r="L84" s="30"/>
      <c r="M84" s="33"/>
      <c r="N84" s="33"/>
      <c r="O84" s="34"/>
    </row>
    <row r="85" spans="1:15" ht="18.600000000000001" customHeight="1">
      <c r="A85" s="28" t="str">
        <f t="shared" si="3"/>
        <v/>
      </c>
      <c r="B85" s="29" t="str">
        <f t="shared" si="0"/>
        <v/>
      </c>
      <c r="C85" s="29" t="str">
        <f t="shared" si="5"/>
        <v/>
      </c>
      <c r="D85" s="29" t="str">
        <f t="shared" si="1"/>
        <v/>
      </c>
      <c r="E85" s="30"/>
      <c r="F85" s="31"/>
      <c r="G85" s="31"/>
      <c r="H85" s="30"/>
      <c r="I85" s="31"/>
      <c r="J85" s="31"/>
      <c r="K85" s="32" t="str">
        <f t="shared" si="4"/>
        <v/>
      </c>
      <c r="L85" s="30"/>
      <c r="M85" s="33"/>
      <c r="N85" s="33"/>
      <c r="O85" s="34"/>
    </row>
    <row r="86" spans="1:15" ht="18.600000000000001" customHeight="1">
      <c r="A86" s="28" t="str">
        <f t="shared" si="3"/>
        <v/>
      </c>
      <c r="B86" s="29" t="str">
        <f t="shared" si="0"/>
        <v/>
      </c>
      <c r="C86" s="29" t="str">
        <f t="shared" si="5"/>
        <v/>
      </c>
      <c r="D86" s="29" t="str">
        <f t="shared" si="1"/>
        <v/>
      </c>
      <c r="E86" s="30"/>
      <c r="F86" s="31"/>
      <c r="G86" s="31"/>
      <c r="H86" s="30"/>
      <c r="I86" s="31"/>
      <c r="J86" s="31"/>
      <c r="K86" s="32" t="str">
        <f t="shared" si="4"/>
        <v/>
      </c>
      <c r="L86" s="30"/>
      <c r="M86" s="33"/>
      <c r="N86" s="33"/>
      <c r="O86" s="34"/>
    </row>
    <row r="87" spans="1:15" ht="18.600000000000001" customHeight="1">
      <c r="A87" s="28" t="str">
        <f t="shared" si="3"/>
        <v/>
      </c>
      <c r="B87" s="29" t="str">
        <f t="shared" si="0"/>
        <v/>
      </c>
      <c r="C87" s="29" t="str">
        <f t="shared" si="5"/>
        <v/>
      </c>
      <c r="D87" s="29" t="str">
        <f t="shared" si="1"/>
        <v/>
      </c>
      <c r="E87" s="30"/>
      <c r="F87" s="31"/>
      <c r="G87" s="31"/>
      <c r="H87" s="30"/>
      <c r="I87" s="31"/>
      <c r="J87" s="31"/>
      <c r="K87" s="32" t="str">
        <f t="shared" si="4"/>
        <v/>
      </c>
      <c r="L87" s="30"/>
      <c r="M87" s="33"/>
      <c r="N87" s="33"/>
      <c r="O87" s="34"/>
    </row>
    <row r="88" spans="1:15" ht="18.600000000000001" customHeight="1">
      <c r="A88" s="28" t="str">
        <f t="shared" si="3"/>
        <v/>
      </c>
      <c r="B88" s="29" t="str">
        <f t="shared" si="0"/>
        <v/>
      </c>
      <c r="C88" s="29" t="str">
        <f t="shared" si="5"/>
        <v/>
      </c>
      <c r="D88" s="29" t="str">
        <f t="shared" si="1"/>
        <v/>
      </c>
      <c r="E88" s="30"/>
      <c r="F88" s="31"/>
      <c r="G88" s="31"/>
      <c r="H88" s="30"/>
      <c r="I88" s="31"/>
      <c r="J88" s="31"/>
      <c r="K88" s="32" t="str">
        <f t="shared" si="4"/>
        <v/>
      </c>
      <c r="L88" s="30"/>
      <c r="M88" s="33"/>
      <c r="N88" s="33"/>
      <c r="O88" s="34"/>
    </row>
    <row r="89" spans="1:15" ht="18.600000000000001" customHeight="1">
      <c r="A89" s="28" t="str">
        <f t="shared" si="3"/>
        <v/>
      </c>
      <c r="B89" s="29" t="str">
        <f t="shared" si="0"/>
        <v/>
      </c>
      <c r="C89" s="29" t="str">
        <f t="shared" si="5"/>
        <v/>
      </c>
      <c r="D89" s="29" t="str">
        <f t="shared" si="1"/>
        <v/>
      </c>
      <c r="E89" s="30"/>
      <c r="F89" s="31"/>
      <c r="G89" s="31"/>
      <c r="H89" s="30"/>
      <c r="I89" s="31"/>
      <c r="J89" s="31"/>
      <c r="K89" s="32" t="str">
        <f t="shared" si="4"/>
        <v/>
      </c>
      <c r="L89" s="30"/>
      <c r="M89" s="33"/>
      <c r="N89" s="33"/>
      <c r="O89" s="34"/>
    </row>
    <row r="90" spans="1:15" ht="18.600000000000001" customHeight="1">
      <c r="A90" s="28" t="str">
        <f t="shared" si="3"/>
        <v/>
      </c>
      <c r="B90" s="29" t="str">
        <f t="shared" si="0"/>
        <v/>
      </c>
      <c r="C90" s="29" t="str">
        <f t="shared" si="5"/>
        <v/>
      </c>
      <c r="D90" s="29" t="str">
        <f t="shared" si="1"/>
        <v/>
      </c>
      <c r="E90" s="30"/>
      <c r="F90" s="31"/>
      <c r="G90" s="31"/>
      <c r="H90" s="30"/>
      <c r="I90" s="31"/>
      <c r="J90" s="31"/>
      <c r="K90" s="32" t="str">
        <f t="shared" si="4"/>
        <v/>
      </c>
      <c r="L90" s="30"/>
      <c r="M90" s="33"/>
      <c r="N90" s="33"/>
      <c r="O90" s="34"/>
    </row>
    <row r="91" spans="1:15" ht="18.600000000000001" customHeight="1">
      <c r="A91" s="28" t="str">
        <f t="shared" si="3"/>
        <v/>
      </c>
      <c r="B91" s="29" t="str">
        <f t="shared" si="0"/>
        <v/>
      </c>
      <c r="C91" s="29" t="str">
        <f t="shared" si="5"/>
        <v/>
      </c>
      <c r="D91" s="29" t="str">
        <f t="shared" si="1"/>
        <v/>
      </c>
      <c r="E91" s="30"/>
      <c r="F91" s="31"/>
      <c r="G91" s="31"/>
      <c r="H91" s="30"/>
      <c r="I91" s="31"/>
      <c r="J91" s="31"/>
      <c r="K91" s="32" t="str">
        <f t="shared" si="4"/>
        <v/>
      </c>
      <c r="L91" s="30"/>
      <c r="M91" s="33"/>
      <c r="N91" s="33"/>
      <c r="O91" s="34"/>
    </row>
    <row r="92" spans="1:15" ht="18.600000000000001" customHeight="1">
      <c r="A92" s="28" t="str">
        <f t="shared" si="3"/>
        <v/>
      </c>
      <c r="B92" s="29" t="str">
        <f t="shared" si="0"/>
        <v/>
      </c>
      <c r="C92" s="29" t="str">
        <f t="shared" si="5"/>
        <v/>
      </c>
      <c r="D92" s="29" t="str">
        <f t="shared" si="1"/>
        <v/>
      </c>
      <c r="E92" s="30"/>
      <c r="F92" s="31"/>
      <c r="G92" s="31"/>
      <c r="H92" s="30"/>
      <c r="I92" s="31"/>
      <c r="J92" s="31"/>
      <c r="K92" s="32" t="str">
        <f t="shared" si="4"/>
        <v/>
      </c>
      <c r="L92" s="30"/>
      <c r="M92" s="33"/>
      <c r="N92" s="33"/>
      <c r="O92" s="34"/>
    </row>
    <row r="93" spans="1:15" ht="18.600000000000001" customHeight="1">
      <c r="A93" s="28" t="str">
        <f t="shared" si="3"/>
        <v/>
      </c>
      <c r="B93" s="29" t="str">
        <f t="shared" si="0"/>
        <v/>
      </c>
      <c r="C93" s="29" t="str">
        <f t="shared" si="5"/>
        <v/>
      </c>
      <c r="D93" s="29" t="str">
        <f t="shared" si="1"/>
        <v/>
      </c>
      <c r="E93" s="30"/>
      <c r="F93" s="31"/>
      <c r="G93" s="31"/>
      <c r="H93" s="30"/>
      <c r="I93" s="31"/>
      <c r="J93" s="31"/>
      <c r="K93" s="32" t="str">
        <f t="shared" si="4"/>
        <v/>
      </c>
      <c r="L93" s="30"/>
      <c r="M93" s="33"/>
      <c r="N93" s="33"/>
      <c r="O93" s="34"/>
    </row>
    <row r="94" spans="1:15" ht="18.600000000000001" customHeight="1">
      <c r="A94" s="28" t="str">
        <f t="shared" si="3"/>
        <v/>
      </c>
      <c r="B94" s="29" t="str">
        <f t="shared" si="0"/>
        <v/>
      </c>
      <c r="C94" s="29" t="str">
        <f t="shared" si="5"/>
        <v/>
      </c>
      <c r="D94" s="29" t="str">
        <f t="shared" si="1"/>
        <v/>
      </c>
      <c r="E94" s="30"/>
      <c r="F94" s="31"/>
      <c r="G94" s="31"/>
      <c r="H94" s="30"/>
      <c r="I94" s="31"/>
      <c r="J94" s="31"/>
      <c r="K94" s="32" t="str">
        <f t="shared" si="4"/>
        <v/>
      </c>
      <c r="L94" s="30"/>
      <c r="M94" s="33"/>
      <c r="N94" s="33"/>
      <c r="O94" s="34"/>
    </row>
    <row r="95" spans="1:15" ht="18.600000000000001" customHeight="1">
      <c r="A95" s="28" t="str">
        <f t="shared" si="3"/>
        <v/>
      </c>
      <c r="B95" s="29" t="str">
        <f t="shared" si="0"/>
        <v/>
      </c>
      <c r="C95" s="29" t="str">
        <f t="shared" si="5"/>
        <v/>
      </c>
      <c r="D95" s="29" t="str">
        <f t="shared" si="1"/>
        <v/>
      </c>
      <c r="E95" s="30"/>
      <c r="F95" s="31"/>
      <c r="G95" s="31"/>
      <c r="H95" s="30"/>
      <c r="I95" s="31"/>
      <c r="J95" s="31"/>
      <c r="K95" s="32" t="str">
        <f t="shared" si="4"/>
        <v/>
      </c>
      <c r="L95" s="30"/>
      <c r="M95" s="33"/>
      <c r="N95" s="33"/>
      <c r="O95" s="34"/>
    </row>
    <row r="96" spans="1:15" ht="18.600000000000001" customHeight="1">
      <c r="A96" s="28" t="str">
        <f t="shared" si="3"/>
        <v/>
      </c>
      <c r="B96" s="29" t="str">
        <f t="shared" si="0"/>
        <v/>
      </c>
      <c r="C96" s="29" t="str">
        <f t="shared" si="5"/>
        <v/>
      </c>
      <c r="D96" s="29" t="str">
        <f t="shared" si="1"/>
        <v/>
      </c>
      <c r="E96" s="30"/>
      <c r="F96" s="31"/>
      <c r="G96" s="31"/>
      <c r="H96" s="30"/>
      <c r="I96" s="31"/>
      <c r="J96" s="31"/>
      <c r="K96" s="32" t="str">
        <f t="shared" si="4"/>
        <v/>
      </c>
      <c r="L96" s="30"/>
      <c r="M96" s="33"/>
      <c r="N96" s="33"/>
      <c r="O96" s="34"/>
    </row>
    <row r="97" spans="1:15" ht="18.600000000000001" customHeight="1">
      <c r="A97" s="28" t="str">
        <f t="shared" si="3"/>
        <v/>
      </c>
      <c r="B97" s="29" t="str">
        <f t="shared" si="0"/>
        <v/>
      </c>
      <c r="C97" s="29" t="str">
        <f t="shared" si="5"/>
        <v/>
      </c>
      <c r="D97" s="29" t="str">
        <f t="shared" si="1"/>
        <v/>
      </c>
      <c r="E97" s="30"/>
      <c r="F97" s="31"/>
      <c r="G97" s="31"/>
      <c r="H97" s="30"/>
      <c r="I97" s="31"/>
      <c r="J97" s="31"/>
      <c r="K97" s="32" t="str">
        <f t="shared" si="4"/>
        <v/>
      </c>
      <c r="L97" s="30"/>
      <c r="M97" s="33"/>
      <c r="N97" s="33"/>
      <c r="O97" s="34"/>
    </row>
    <row r="98" spans="1:15" ht="18.600000000000001" customHeight="1">
      <c r="A98" s="28" t="str">
        <f t="shared" si="3"/>
        <v/>
      </c>
      <c r="B98" s="29" t="str">
        <f t="shared" si="0"/>
        <v/>
      </c>
      <c r="C98" s="29" t="str">
        <f t="shared" si="5"/>
        <v/>
      </c>
      <c r="D98" s="29" t="str">
        <f t="shared" si="1"/>
        <v/>
      </c>
      <c r="E98" s="30"/>
      <c r="F98" s="31"/>
      <c r="G98" s="31"/>
      <c r="H98" s="30"/>
      <c r="I98" s="31"/>
      <c r="J98" s="31"/>
      <c r="K98" s="32" t="str">
        <f t="shared" si="4"/>
        <v/>
      </c>
      <c r="L98" s="30"/>
      <c r="M98" s="33"/>
      <c r="N98" s="33"/>
      <c r="O98" s="34"/>
    </row>
    <row r="99" spans="1:15" ht="18.600000000000001" customHeight="1">
      <c r="A99" s="28" t="str">
        <f t="shared" si="3"/>
        <v/>
      </c>
      <c r="B99" s="29" t="str">
        <f t="shared" si="0"/>
        <v/>
      </c>
      <c r="C99" s="29" t="str">
        <f t="shared" si="5"/>
        <v/>
      </c>
      <c r="D99" s="29" t="str">
        <f t="shared" si="1"/>
        <v/>
      </c>
      <c r="E99" s="30"/>
      <c r="F99" s="31"/>
      <c r="G99" s="31"/>
      <c r="H99" s="30"/>
      <c r="I99" s="31"/>
      <c r="J99" s="31"/>
      <c r="K99" s="32" t="str">
        <f t="shared" si="4"/>
        <v/>
      </c>
      <c r="L99" s="30"/>
      <c r="M99" s="33"/>
      <c r="N99" s="33"/>
      <c r="O99" s="34"/>
    </row>
    <row r="100" spans="1:15" ht="18.600000000000001" customHeight="1">
      <c r="A100" s="28" t="str">
        <f t="shared" si="3"/>
        <v/>
      </c>
      <c r="B100" s="29" t="str">
        <f t="shared" si="0"/>
        <v/>
      </c>
      <c r="C100" s="29" t="str">
        <f t="shared" si="5"/>
        <v/>
      </c>
      <c r="D100" s="29" t="str">
        <f t="shared" si="1"/>
        <v/>
      </c>
      <c r="E100" s="30"/>
      <c r="F100" s="31"/>
      <c r="G100" s="31"/>
      <c r="H100" s="30"/>
      <c r="I100" s="31"/>
      <c r="J100" s="31"/>
      <c r="K100" s="32" t="str">
        <f t="shared" si="4"/>
        <v/>
      </c>
      <c r="L100" s="30"/>
      <c r="M100" s="33"/>
      <c r="N100" s="33"/>
      <c r="O100" s="34"/>
    </row>
    <row r="101" spans="1:15" ht="18.600000000000001" customHeight="1">
      <c r="A101" s="28" t="str">
        <f t="shared" si="3"/>
        <v/>
      </c>
      <c r="B101" s="29" t="str">
        <f t="shared" si="0"/>
        <v/>
      </c>
      <c r="C101" s="29" t="str">
        <f t="shared" si="5"/>
        <v/>
      </c>
      <c r="D101" s="29" t="str">
        <f t="shared" si="1"/>
        <v/>
      </c>
      <c r="E101" s="30"/>
      <c r="F101" s="31"/>
      <c r="G101" s="31"/>
      <c r="H101" s="30"/>
      <c r="I101" s="31"/>
      <c r="J101" s="31"/>
      <c r="K101" s="32" t="str">
        <f t="shared" si="4"/>
        <v/>
      </c>
      <c r="L101" s="30"/>
      <c r="M101" s="33"/>
      <c r="N101" s="33"/>
      <c r="O101" s="34"/>
    </row>
    <row r="102" spans="1:15" ht="18.600000000000001" customHeight="1">
      <c r="A102" s="28" t="str">
        <f t="shared" si="3"/>
        <v/>
      </c>
      <c r="B102" s="29" t="str">
        <f t="shared" si="0"/>
        <v/>
      </c>
      <c r="C102" s="29" t="str">
        <f t="shared" si="5"/>
        <v/>
      </c>
      <c r="D102" s="29" t="str">
        <f t="shared" si="1"/>
        <v/>
      </c>
      <c r="E102" s="30"/>
      <c r="F102" s="31"/>
      <c r="G102" s="31"/>
      <c r="H102" s="30"/>
      <c r="I102" s="31"/>
      <c r="J102" s="31"/>
      <c r="K102" s="32" t="str">
        <f t="shared" si="4"/>
        <v/>
      </c>
      <c r="L102" s="30"/>
      <c r="M102" s="33"/>
      <c r="N102" s="33"/>
      <c r="O102" s="34"/>
    </row>
    <row r="103" spans="1:15" ht="18.600000000000001" customHeight="1">
      <c r="A103" s="28" t="str">
        <f t="shared" si="3"/>
        <v/>
      </c>
      <c r="B103" s="29" t="str">
        <f t="shared" si="0"/>
        <v/>
      </c>
      <c r="C103" s="29" t="str">
        <f t="shared" si="5"/>
        <v/>
      </c>
      <c r="D103" s="29" t="str">
        <f t="shared" si="1"/>
        <v/>
      </c>
      <c r="E103" s="30"/>
      <c r="F103" s="31"/>
      <c r="G103" s="31"/>
      <c r="H103" s="30"/>
      <c r="I103" s="31"/>
      <c r="J103" s="31"/>
      <c r="K103" s="32" t="str">
        <f t="shared" si="4"/>
        <v/>
      </c>
      <c r="L103" s="30"/>
      <c r="M103" s="33"/>
      <c r="N103" s="33"/>
      <c r="O103" s="34"/>
    </row>
    <row r="104" spans="1:15" ht="18.600000000000001" customHeight="1">
      <c r="A104" s="28" t="str">
        <f t="shared" si="3"/>
        <v/>
      </c>
      <c r="B104" s="29" t="str">
        <f t="shared" si="0"/>
        <v/>
      </c>
      <c r="C104" s="29" t="str">
        <f t="shared" si="5"/>
        <v/>
      </c>
      <c r="D104" s="29" t="str">
        <f t="shared" si="1"/>
        <v/>
      </c>
      <c r="E104" s="30"/>
      <c r="F104" s="31"/>
      <c r="G104" s="31"/>
      <c r="H104" s="30"/>
      <c r="I104" s="31"/>
      <c r="J104" s="31"/>
      <c r="K104" s="32" t="str">
        <f t="shared" si="4"/>
        <v/>
      </c>
      <c r="L104" s="30"/>
      <c r="M104" s="33"/>
      <c r="N104" s="33"/>
      <c r="O104" s="34"/>
    </row>
    <row r="105" spans="1:15" ht="18.600000000000001" customHeight="1">
      <c r="A105" s="28" t="str">
        <f t="shared" si="3"/>
        <v/>
      </c>
      <c r="B105" s="29" t="str">
        <f t="shared" ref="B105:B130" si="6">IF(E105="","",$G$4)</f>
        <v/>
      </c>
      <c r="C105" s="29" t="str">
        <f t="shared" si="5"/>
        <v/>
      </c>
      <c r="D105" s="29" t="str">
        <f t="shared" ref="D105:D130" si="7">IF(E105="","",$L$12)</f>
        <v/>
      </c>
      <c r="E105" s="30"/>
      <c r="F105" s="31"/>
      <c r="G105" s="31"/>
      <c r="H105" s="30"/>
      <c r="I105" s="31"/>
      <c r="J105" s="31"/>
      <c r="K105" s="32" t="str">
        <f t="shared" ref="K105:K130" si="8">IF(E105="","",(IF(AND((E105&gt;710),(H105&gt;710)),$K$40,"")))</f>
        <v/>
      </c>
      <c r="L105" s="30"/>
      <c r="M105" s="33"/>
      <c r="N105" s="33"/>
      <c r="O105" s="34"/>
    </row>
    <row r="106" spans="1:15" ht="18.600000000000001" customHeight="1">
      <c r="A106" s="28" t="str">
        <f t="shared" ref="A106:A130" si="9">IF(D106="","",A105+1)</f>
        <v/>
      </c>
      <c r="B106" s="29" t="str">
        <f t="shared" si="6"/>
        <v/>
      </c>
      <c r="C106" s="29" t="str">
        <f t="shared" si="5"/>
        <v/>
      </c>
      <c r="D106" s="29" t="str">
        <f t="shared" si="7"/>
        <v/>
      </c>
      <c r="E106" s="30"/>
      <c r="F106" s="31"/>
      <c r="G106" s="31"/>
      <c r="H106" s="30"/>
      <c r="I106" s="31"/>
      <c r="J106" s="31"/>
      <c r="K106" s="32" t="str">
        <f t="shared" si="8"/>
        <v/>
      </c>
      <c r="L106" s="30"/>
      <c r="M106" s="33"/>
      <c r="N106" s="33"/>
      <c r="O106" s="34"/>
    </row>
    <row r="107" spans="1:15" ht="18.600000000000001" customHeight="1">
      <c r="A107" s="28" t="str">
        <f t="shared" si="9"/>
        <v/>
      </c>
      <c r="B107" s="29" t="str">
        <f t="shared" si="6"/>
        <v/>
      </c>
      <c r="C107" s="29" t="str">
        <f t="shared" ref="C107:C130" si="10">IF(E107="","",$J$6)</f>
        <v/>
      </c>
      <c r="D107" s="29" t="str">
        <f t="shared" si="7"/>
        <v/>
      </c>
      <c r="E107" s="30"/>
      <c r="F107" s="31"/>
      <c r="G107" s="31"/>
      <c r="H107" s="30"/>
      <c r="I107" s="31"/>
      <c r="J107" s="31"/>
      <c r="K107" s="32" t="str">
        <f t="shared" si="8"/>
        <v/>
      </c>
      <c r="L107" s="30"/>
      <c r="M107" s="33"/>
      <c r="N107" s="33"/>
      <c r="O107" s="34"/>
    </row>
    <row r="108" spans="1:15" ht="18.600000000000001" customHeight="1">
      <c r="A108" s="28" t="str">
        <f t="shared" si="9"/>
        <v/>
      </c>
      <c r="B108" s="29" t="str">
        <f t="shared" si="6"/>
        <v/>
      </c>
      <c r="C108" s="29" t="str">
        <f t="shared" si="10"/>
        <v/>
      </c>
      <c r="D108" s="29" t="str">
        <f t="shared" si="7"/>
        <v/>
      </c>
      <c r="E108" s="30"/>
      <c r="F108" s="31"/>
      <c r="G108" s="31"/>
      <c r="H108" s="30"/>
      <c r="I108" s="31"/>
      <c r="J108" s="31"/>
      <c r="K108" s="32" t="str">
        <f t="shared" si="8"/>
        <v/>
      </c>
      <c r="L108" s="30"/>
      <c r="M108" s="33"/>
      <c r="N108" s="33"/>
      <c r="O108" s="34"/>
    </row>
    <row r="109" spans="1:15" ht="18.600000000000001" customHeight="1">
      <c r="A109" s="28" t="str">
        <f t="shared" si="9"/>
        <v/>
      </c>
      <c r="B109" s="29" t="str">
        <f t="shared" si="6"/>
        <v/>
      </c>
      <c r="C109" s="29" t="str">
        <f t="shared" si="10"/>
        <v/>
      </c>
      <c r="D109" s="29" t="str">
        <f t="shared" si="7"/>
        <v/>
      </c>
      <c r="E109" s="30"/>
      <c r="F109" s="31"/>
      <c r="G109" s="31"/>
      <c r="H109" s="30"/>
      <c r="I109" s="31"/>
      <c r="J109" s="31"/>
      <c r="K109" s="32" t="str">
        <f t="shared" si="8"/>
        <v/>
      </c>
      <c r="L109" s="30"/>
      <c r="M109" s="33"/>
      <c r="N109" s="33"/>
      <c r="O109" s="34"/>
    </row>
    <row r="110" spans="1:15" ht="18.600000000000001" customHeight="1">
      <c r="A110" s="28" t="str">
        <f t="shared" si="9"/>
        <v/>
      </c>
      <c r="B110" s="29" t="str">
        <f t="shared" si="6"/>
        <v/>
      </c>
      <c r="C110" s="29" t="str">
        <f t="shared" si="10"/>
        <v/>
      </c>
      <c r="D110" s="29" t="str">
        <f t="shared" si="7"/>
        <v/>
      </c>
      <c r="E110" s="30"/>
      <c r="F110" s="31"/>
      <c r="G110" s="31"/>
      <c r="H110" s="30"/>
      <c r="I110" s="31"/>
      <c r="J110" s="31"/>
      <c r="K110" s="32" t="str">
        <f t="shared" si="8"/>
        <v/>
      </c>
      <c r="L110" s="30"/>
      <c r="M110" s="33"/>
      <c r="N110" s="33"/>
      <c r="O110" s="34"/>
    </row>
    <row r="111" spans="1:15" ht="18.600000000000001" customHeight="1">
      <c r="A111" s="28" t="str">
        <f t="shared" si="9"/>
        <v/>
      </c>
      <c r="B111" s="29" t="str">
        <f t="shared" si="6"/>
        <v/>
      </c>
      <c r="C111" s="29" t="str">
        <f t="shared" si="10"/>
        <v/>
      </c>
      <c r="D111" s="29" t="str">
        <f t="shared" si="7"/>
        <v/>
      </c>
      <c r="E111" s="30"/>
      <c r="F111" s="31"/>
      <c r="G111" s="31"/>
      <c r="H111" s="30"/>
      <c r="I111" s="31"/>
      <c r="J111" s="31"/>
      <c r="K111" s="32" t="str">
        <f t="shared" si="8"/>
        <v/>
      </c>
      <c r="L111" s="30"/>
      <c r="M111" s="33"/>
      <c r="N111" s="33"/>
      <c r="O111" s="34"/>
    </row>
    <row r="112" spans="1:15" ht="18.600000000000001" customHeight="1">
      <c r="A112" s="28" t="str">
        <f t="shared" si="9"/>
        <v/>
      </c>
      <c r="B112" s="29" t="str">
        <f t="shared" si="6"/>
        <v/>
      </c>
      <c r="C112" s="29" t="str">
        <f t="shared" si="10"/>
        <v/>
      </c>
      <c r="D112" s="29" t="str">
        <f t="shared" si="7"/>
        <v/>
      </c>
      <c r="E112" s="30"/>
      <c r="F112" s="31"/>
      <c r="G112" s="31"/>
      <c r="H112" s="30"/>
      <c r="I112" s="31"/>
      <c r="J112" s="31"/>
      <c r="K112" s="32" t="str">
        <f t="shared" si="8"/>
        <v/>
      </c>
      <c r="L112" s="30"/>
      <c r="M112" s="33"/>
      <c r="N112" s="33"/>
      <c r="O112" s="34"/>
    </row>
    <row r="113" spans="1:15" ht="18.600000000000001" customHeight="1">
      <c r="A113" s="28" t="str">
        <f t="shared" si="9"/>
        <v/>
      </c>
      <c r="B113" s="29" t="str">
        <f t="shared" si="6"/>
        <v/>
      </c>
      <c r="C113" s="29" t="str">
        <f t="shared" si="10"/>
        <v/>
      </c>
      <c r="D113" s="29" t="str">
        <f t="shared" si="7"/>
        <v/>
      </c>
      <c r="E113" s="30"/>
      <c r="F113" s="31"/>
      <c r="G113" s="31"/>
      <c r="H113" s="30"/>
      <c r="I113" s="31"/>
      <c r="J113" s="31"/>
      <c r="K113" s="32" t="str">
        <f t="shared" si="8"/>
        <v/>
      </c>
      <c r="L113" s="30"/>
      <c r="M113" s="33"/>
      <c r="N113" s="33"/>
      <c r="O113" s="34"/>
    </row>
    <row r="114" spans="1:15" ht="18.600000000000001" customHeight="1">
      <c r="A114" s="28" t="str">
        <f t="shared" si="9"/>
        <v/>
      </c>
      <c r="B114" s="29" t="str">
        <f t="shared" si="6"/>
        <v/>
      </c>
      <c r="C114" s="29" t="str">
        <f t="shared" si="10"/>
        <v/>
      </c>
      <c r="D114" s="29" t="str">
        <f t="shared" si="7"/>
        <v/>
      </c>
      <c r="E114" s="30"/>
      <c r="F114" s="31"/>
      <c r="G114" s="31"/>
      <c r="H114" s="30"/>
      <c r="I114" s="31"/>
      <c r="J114" s="31"/>
      <c r="K114" s="32" t="str">
        <f t="shared" si="8"/>
        <v/>
      </c>
      <c r="L114" s="30"/>
      <c r="M114" s="33"/>
      <c r="N114" s="33"/>
      <c r="O114" s="34"/>
    </row>
    <row r="115" spans="1:15" ht="18.600000000000001" customHeight="1">
      <c r="A115" s="28" t="str">
        <f t="shared" si="9"/>
        <v/>
      </c>
      <c r="B115" s="29" t="str">
        <f t="shared" si="6"/>
        <v/>
      </c>
      <c r="C115" s="29" t="str">
        <f t="shared" si="10"/>
        <v/>
      </c>
      <c r="D115" s="29" t="str">
        <f t="shared" si="7"/>
        <v/>
      </c>
      <c r="E115" s="30"/>
      <c r="F115" s="31"/>
      <c r="G115" s="31"/>
      <c r="H115" s="30"/>
      <c r="I115" s="31"/>
      <c r="J115" s="31"/>
      <c r="K115" s="32" t="str">
        <f t="shared" si="8"/>
        <v/>
      </c>
      <c r="L115" s="30"/>
      <c r="M115" s="33"/>
      <c r="N115" s="33"/>
      <c r="O115" s="34"/>
    </row>
    <row r="116" spans="1:15" ht="18.600000000000001" customHeight="1">
      <c r="A116" s="28" t="str">
        <f t="shared" si="9"/>
        <v/>
      </c>
      <c r="B116" s="29" t="str">
        <f t="shared" si="6"/>
        <v/>
      </c>
      <c r="C116" s="29" t="str">
        <f t="shared" si="10"/>
        <v/>
      </c>
      <c r="D116" s="29" t="str">
        <f t="shared" si="7"/>
        <v/>
      </c>
      <c r="E116" s="30"/>
      <c r="F116" s="31"/>
      <c r="G116" s="31"/>
      <c r="H116" s="30"/>
      <c r="I116" s="31"/>
      <c r="J116" s="31"/>
      <c r="K116" s="32" t="str">
        <f t="shared" si="8"/>
        <v/>
      </c>
      <c r="L116" s="30"/>
      <c r="M116" s="33"/>
      <c r="N116" s="33"/>
      <c r="O116" s="34"/>
    </row>
    <row r="117" spans="1:15" ht="18.600000000000001" customHeight="1">
      <c r="A117" s="28" t="str">
        <f t="shared" si="9"/>
        <v/>
      </c>
      <c r="B117" s="29" t="str">
        <f t="shared" si="6"/>
        <v/>
      </c>
      <c r="C117" s="29" t="str">
        <f t="shared" si="10"/>
        <v/>
      </c>
      <c r="D117" s="29" t="str">
        <f t="shared" si="7"/>
        <v/>
      </c>
      <c r="E117" s="30"/>
      <c r="F117" s="31"/>
      <c r="G117" s="31"/>
      <c r="H117" s="30"/>
      <c r="I117" s="31"/>
      <c r="J117" s="31"/>
      <c r="K117" s="32" t="str">
        <f t="shared" si="8"/>
        <v/>
      </c>
      <c r="L117" s="30"/>
      <c r="M117" s="33"/>
      <c r="N117" s="33"/>
      <c r="O117" s="34"/>
    </row>
    <row r="118" spans="1:15" ht="18.600000000000001" customHeight="1">
      <c r="A118" s="28" t="str">
        <f t="shared" si="9"/>
        <v/>
      </c>
      <c r="B118" s="29" t="str">
        <f t="shared" si="6"/>
        <v/>
      </c>
      <c r="C118" s="29" t="str">
        <f t="shared" si="10"/>
        <v/>
      </c>
      <c r="D118" s="29" t="str">
        <f t="shared" si="7"/>
        <v/>
      </c>
      <c r="E118" s="30"/>
      <c r="F118" s="31"/>
      <c r="G118" s="31"/>
      <c r="H118" s="30"/>
      <c r="I118" s="31"/>
      <c r="J118" s="31"/>
      <c r="K118" s="32" t="str">
        <f t="shared" si="8"/>
        <v/>
      </c>
      <c r="L118" s="30"/>
      <c r="M118" s="33"/>
      <c r="N118" s="33"/>
      <c r="O118" s="34"/>
    </row>
    <row r="119" spans="1:15" ht="18.600000000000001" customHeight="1">
      <c r="A119" s="28" t="str">
        <f t="shared" si="9"/>
        <v/>
      </c>
      <c r="B119" s="29" t="str">
        <f t="shared" si="6"/>
        <v/>
      </c>
      <c r="C119" s="29" t="str">
        <f t="shared" si="10"/>
        <v/>
      </c>
      <c r="D119" s="29" t="str">
        <f t="shared" si="7"/>
        <v/>
      </c>
      <c r="E119" s="30"/>
      <c r="F119" s="31"/>
      <c r="G119" s="31"/>
      <c r="H119" s="30"/>
      <c r="I119" s="31"/>
      <c r="J119" s="31"/>
      <c r="K119" s="32" t="str">
        <f t="shared" si="8"/>
        <v/>
      </c>
      <c r="L119" s="30"/>
      <c r="M119" s="33"/>
      <c r="N119" s="33"/>
      <c r="O119" s="34"/>
    </row>
    <row r="120" spans="1:15" ht="18.600000000000001" customHeight="1">
      <c r="A120" s="28" t="str">
        <f t="shared" si="9"/>
        <v/>
      </c>
      <c r="B120" s="29" t="str">
        <f t="shared" si="6"/>
        <v/>
      </c>
      <c r="C120" s="29" t="str">
        <f t="shared" si="10"/>
        <v/>
      </c>
      <c r="D120" s="29" t="str">
        <f t="shared" si="7"/>
        <v/>
      </c>
      <c r="E120" s="30"/>
      <c r="F120" s="31"/>
      <c r="G120" s="31"/>
      <c r="H120" s="30"/>
      <c r="I120" s="31"/>
      <c r="J120" s="31"/>
      <c r="K120" s="32" t="str">
        <f t="shared" si="8"/>
        <v/>
      </c>
      <c r="L120" s="30"/>
      <c r="M120" s="33"/>
      <c r="N120" s="33"/>
      <c r="O120" s="34"/>
    </row>
    <row r="121" spans="1:15" ht="18.600000000000001" customHeight="1">
      <c r="A121" s="28" t="str">
        <f t="shared" si="9"/>
        <v/>
      </c>
      <c r="B121" s="29" t="str">
        <f t="shared" si="6"/>
        <v/>
      </c>
      <c r="C121" s="29" t="str">
        <f t="shared" si="10"/>
        <v/>
      </c>
      <c r="D121" s="29" t="str">
        <f t="shared" si="7"/>
        <v/>
      </c>
      <c r="E121" s="30"/>
      <c r="F121" s="31"/>
      <c r="G121" s="31"/>
      <c r="H121" s="30"/>
      <c r="I121" s="31"/>
      <c r="J121" s="31"/>
      <c r="K121" s="32" t="str">
        <f t="shared" si="8"/>
        <v/>
      </c>
      <c r="L121" s="30"/>
      <c r="M121" s="33"/>
      <c r="N121" s="33"/>
      <c r="O121" s="34"/>
    </row>
    <row r="122" spans="1:15" ht="18.600000000000001" customHeight="1">
      <c r="A122" s="28" t="str">
        <f t="shared" si="9"/>
        <v/>
      </c>
      <c r="B122" s="29" t="str">
        <f t="shared" si="6"/>
        <v/>
      </c>
      <c r="C122" s="29" t="str">
        <f t="shared" si="10"/>
        <v/>
      </c>
      <c r="D122" s="29" t="str">
        <f t="shared" si="7"/>
        <v/>
      </c>
      <c r="E122" s="30"/>
      <c r="F122" s="31"/>
      <c r="G122" s="31"/>
      <c r="H122" s="30"/>
      <c r="I122" s="31"/>
      <c r="J122" s="31"/>
      <c r="K122" s="32" t="str">
        <f t="shared" si="8"/>
        <v/>
      </c>
      <c r="L122" s="30"/>
      <c r="M122" s="33"/>
      <c r="N122" s="33"/>
      <c r="O122" s="34"/>
    </row>
    <row r="123" spans="1:15" ht="18.600000000000001" customHeight="1">
      <c r="A123" s="28" t="str">
        <f t="shared" si="9"/>
        <v/>
      </c>
      <c r="B123" s="29" t="str">
        <f t="shared" si="6"/>
        <v/>
      </c>
      <c r="C123" s="29" t="str">
        <f t="shared" si="10"/>
        <v/>
      </c>
      <c r="D123" s="29" t="str">
        <f t="shared" si="7"/>
        <v/>
      </c>
      <c r="E123" s="30"/>
      <c r="F123" s="31"/>
      <c r="G123" s="31"/>
      <c r="H123" s="30"/>
      <c r="I123" s="31"/>
      <c r="J123" s="31"/>
      <c r="K123" s="32" t="str">
        <f t="shared" si="8"/>
        <v/>
      </c>
      <c r="L123" s="30"/>
      <c r="M123" s="33"/>
      <c r="N123" s="33"/>
      <c r="O123" s="34"/>
    </row>
    <row r="124" spans="1:15" ht="18.600000000000001" customHeight="1">
      <c r="A124" s="28" t="str">
        <f t="shared" si="9"/>
        <v/>
      </c>
      <c r="B124" s="29" t="str">
        <f t="shared" si="6"/>
        <v/>
      </c>
      <c r="C124" s="29" t="str">
        <f t="shared" si="10"/>
        <v/>
      </c>
      <c r="D124" s="29" t="str">
        <f t="shared" si="7"/>
        <v/>
      </c>
      <c r="E124" s="30"/>
      <c r="F124" s="31"/>
      <c r="G124" s="31"/>
      <c r="H124" s="30"/>
      <c r="I124" s="31"/>
      <c r="J124" s="31"/>
      <c r="K124" s="32" t="str">
        <f t="shared" si="8"/>
        <v/>
      </c>
      <c r="L124" s="30"/>
      <c r="M124" s="33"/>
      <c r="N124" s="33"/>
      <c r="O124" s="34"/>
    </row>
    <row r="125" spans="1:15" ht="18.600000000000001" customHeight="1">
      <c r="A125" s="28" t="str">
        <f t="shared" si="9"/>
        <v/>
      </c>
      <c r="B125" s="29" t="str">
        <f t="shared" si="6"/>
        <v/>
      </c>
      <c r="C125" s="29" t="str">
        <f t="shared" si="10"/>
        <v/>
      </c>
      <c r="D125" s="29" t="str">
        <f t="shared" si="7"/>
        <v/>
      </c>
      <c r="E125" s="30"/>
      <c r="F125" s="31"/>
      <c r="G125" s="31"/>
      <c r="H125" s="30"/>
      <c r="I125" s="31"/>
      <c r="J125" s="31"/>
      <c r="K125" s="32" t="str">
        <f t="shared" si="8"/>
        <v/>
      </c>
      <c r="L125" s="30"/>
      <c r="M125" s="33"/>
      <c r="N125" s="33"/>
      <c r="O125" s="34"/>
    </row>
    <row r="126" spans="1:15" ht="18.600000000000001" customHeight="1">
      <c r="A126" s="28" t="str">
        <f t="shared" si="9"/>
        <v/>
      </c>
      <c r="B126" s="29" t="str">
        <f t="shared" si="6"/>
        <v/>
      </c>
      <c r="C126" s="29" t="str">
        <f t="shared" si="10"/>
        <v/>
      </c>
      <c r="D126" s="29" t="str">
        <f t="shared" si="7"/>
        <v/>
      </c>
      <c r="E126" s="30"/>
      <c r="F126" s="31"/>
      <c r="G126" s="31"/>
      <c r="H126" s="30"/>
      <c r="I126" s="31"/>
      <c r="J126" s="31"/>
      <c r="K126" s="32" t="str">
        <f t="shared" si="8"/>
        <v/>
      </c>
      <c r="L126" s="30"/>
      <c r="M126" s="33"/>
      <c r="N126" s="33"/>
      <c r="O126" s="34"/>
    </row>
    <row r="127" spans="1:15" ht="18.600000000000001" customHeight="1">
      <c r="A127" s="28" t="str">
        <f t="shared" si="9"/>
        <v/>
      </c>
      <c r="B127" s="29" t="str">
        <f t="shared" si="6"/>
        <v/>
      </c>
      <c r="C127" s="29" t="str">
        <f t="shared" si="10"/>
        <v/>
      </c>
      <c r="D127" s="29" t="str">
        <f t="shared" si="7"/>
        <v/>
      </c>
      <c r="E127" s="30"/>
      <c r="F127" s="31"/>
      <c r="G127" s="31"/>
      <c r="H127" s="30"/>
      <c r="I127" s="31"/>
      <c r="J127" s="31"/>
      <c r="K127" s="32" t="str">
        <f t="shared" si="8"/>
        <v/>
      </c>
      <c r="L127" s="30"/>
      <c r="M127" s="33"/>
      <c r="N127" s="33"/>
      <c r="O127" s="34"/>
    </row>
    <row r="128" spans="1:15" ht="18.600000000000001" customHeight="1">
      <c r="A128" s="28" t="str">
        <f t="shared" si="9"/>
        <v/>
      </c>
      <c r="B128" s="29" t="str">
        <f t="shared" si="6"/>
        <v/>
      </c>
      <c r="C128" s="29" t="str">
        <f t="shared" si="10"/>
        <v/>
      </c>
      <c r="D128" s="29" t="str">
        <f t="shared" si="7"/>
        <v/>
      </c>
      <c r="E128" s="30"/>
      <c r="F128" s="31"/>
      <c r="G128" s="31"/>
      <c r="H128" s="30"/>
      <c r="I128" s="31"/>
      <c r="J128" s="31"/>
      <c r="K128" s="32" t="str">
        <f t="shared" si="8"/>
        <v/>
      </c>
      <c r="L128" s="30"/>
      <c r="M128" s="33"/>
      <c r="N128" s="33"/>
      <c r="O128" s="34"/>
    </row>
    <row r="129" spans="1:15" ht="18.600000000000001" customHeight="1">
      <c r="A129" s="28" t="str">
        <f t="shared" si="9"/>
        <v/>
      </c>
      <c r="B129" s="29" t="str">
        <f t="shared" si="6"/>
        <v/>
      </c>
      <c r="C129" s="29" t="str">
        <f t="shared" si="10"/>
        <v/>
      </c>
      <c r="D129" s="29" t="str">
        <f t="shared" si="7"/>
        <v/>
      </c>
      <c r="E129" s="30"/>
      <c r="F129" s="31"/>
      <c r="G129" s="31"/>
      <c r="H129" s="30"/>
      <c r="I129" s="31"/>
      <c r="J129" s="31"/>
      <c r="K129" s="32" t="str">
        <f t="shared" si="8"/>
        <v/>
      </c>
      <c r="L129" s="30"/>
      <c r="M129" s="33"/>
      <c r="N129" s="33"/>
      <c r="O129" s="34"/>
    </row>
    <row r="130" spans="1:15" ht="18.600000000000001" customHeight="1" thickBot="1">
      <c r="A130" s="28" t="str">
        <f t="shared" si="9"/>
        <v/>
      </c>
      <c r="B130" s="29" t="str">
        <f t="shared" si="6"/>
        <v/>
      </c>
      <c r="C130" s="29" t="str">
        <f t="shared" si="10"/>
        <v/>
      </c>
      <c r="D130" s="29" t="str">
        <f t="shared" si="7"/>
        <v/>
      </c>
      <c r="E130" s="30"/>
      <c r="F130" s="31"/>
      <c r="G130" s="31"/>
      <c r="H130" s="30"/>
      <c r="I130" s="31"/>
      <c r="J130" s="31"/>
      <c r="K130" s="32" t="str">
        <f t="shared" si="8"/>
        <v/>
      </c>
      <c r="L130" s="30"/>
      <c r="M130" s="33"/>
      <c r="N130" s="33"/>
      <c r="O130" s="34"/>
    </row>
    <row r="131" spans="1:15" ht="16.8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</row>
  </sheetData>
  <sheetProtection password="ECE5" sheet="1" objects="1" scenarios="1"/>
  <mergeCells count="46">
    <mergeCell ref="A25:O25"/>
    <mergeCell ref="E38:F38"/>
    <mergeCell ref="H38:I38"/>
    <mergeCell ref="L38:M38"/>
    <mergeCell ref="E39:I39"/>
    <mergeCell ref="J39:N39"/>
    <mergeCell ref="O26:O37"/>
    <mergeCell ref="I27:L27"/>
    <mergeCell ref="J32:L32"/>
    <mergeCell ref="J33:L33"/>
    <mergeCell ref="J34:L34"/>
    <mergeCell ref="J35:L35"/>
    <mergeCell ref="J36:L36"/>
    <mergeCell ref="J37:L37"/>
    <mergeCell ref="J29:L29"/>
    <mergeCell ref="J30:L30"/>
    <mergeCell ref="J31:L31"/>
    <mergeCell ref="A26:A37"/>
    <mergeCell ref="I26:L26"/>
    <mergeCell ref="K13:M13"/>
    <mergeCell ref="J15:K15"/>
    <mergeCell ref="A3:A24"/>
    <mergeCell ref="E3:F3"/>
    <mergeCell ref="F6:G6"/>
    <mergeCell ref="F7:N7"/>
    <mergeCell ref="H8:M8"/>
    <mergeCell ref="J22:K22"/>
    <mergeCell ref="J23:K23"/>
    <mergeCell ref="L23:M23"/>
    <mergeCell ref="J24:K24"/>
    <mergeCell ref="L24:M24"/>
    <mergeCell ref="N3:O3"/>
    <mergeCell ref="E9:O9"/>
    <mergeCell ref="J18:K18"/>
    <mergeCell ref="J19:K19"/>
    <mergeCell ref="J20:K20"/>
    <mergeCell ref="G4:K4"/>
    <mergeCell ref="M4:N4"/>
    <mergeCell ref="G5:K5"/>
    <mergeCell ref="M5:N5"/>
    <mergeCell ref="J16:K16"/>
    <mergeCell ref="J21:K21"/>
    <mergeCell ref="L10:M10"/>
    <mergeCell ref="L11:M11"/>
    <mergeCell ref="J14:K14"/>
    <mergeCell ref="J17:K17"/>
  </mergeCells>
  <dataValidations xWindow="103" yWindow="312" count="35">
    <dataValidation operator="equal" showDropDown="1" showErrorMessage="1" errorTitle="Klaida" promptTitle="Duomenų nevesti" prompt="Nekoreguoti" sqref="N11" xr:uid="{00000000-0002-0000-0600-000000000000}"/>
    <dataValidation allowBlank="1" showInputMessage="1" showErrorMessage="1" promptTitle="Duomenų nevesti" prompt="Tel. Nr. kopijuojamas" sqref="M4:N4" xr:uid="{00000000-0002-0000-0600-000001000000}"/>
    <dataValidation operator="equal" allowBlank="1" showInputMessage="1" promptTitle="Duomenų nevesti" prompt="Užsakovo vardas, pavardė arba įmonės pavadinimas kopijuojamas_x000a_" sqref="G4:K4" xr:uid="{00000000-0002-0000-0600-000002000000}"/>
    <dataValidation type="list" operator="equal" allowBlank="1" showInputMessage="1" showErrorMessage="1" errorTitle="Klaida" promptTitle="Įveskite kodo raidę (jeigu kodas su raide), arba pasirinkite iš sąrašo" prompt="LMDP IR HDF pilną kodą pasitikrinkite Asortimento lakšte." sqref="H6" xr:uid="{00000000-0002-0000-0600-000003000000}">
      <formula1>"R,PB,PU,PD,PF,PK,HB,HU,HD,"</formula1>
    </dataValidation>
    <dataValidation operator="equal" showDropDown="1" showInputMessage="1" showErrorMessage="1" errorTitle="Klaida" promptTitle="Duomenų nevesti" prompt="Lapo išmatavimai pateikiami automatiškai." sqref="H12" xr:uid="{00000000-0002-0000-0600-000004000000}">
      <formula1>0</formula1>
      <formula2>0</formula2>
    </dataValidation>
    <dataValidation operator="equal" showDropDown="1" showErrorMessage="1" errorTitle="Klaida" prompt="_x000a_" sqref="K6 K12" xr:uid="{00000000-0002-0000-0600-000005000000}">
      <formula1>0</formula1>
      <formula2>0</formula2>
    </dataValidation>
    <dataValidation operator="equal" showDropDown="1" showInputMessage="1" showErrorMessage="1" errorTitle="Klaida" promptTitle="Dauomenų nevesti" prompt="Nekoreguoti" sqref="J24" xr:uid="{00000000-0002-0000-0600-000006000000}">
      <formula1>0</formula1>
      <formula2>0</formula2>
    </dataValidation>
    <dataValidation operator="equal" showDropDown="1" showInputMessage="1" showErrorMessage="1" errorTitle="Klaida" promptTitle="Duomenis įvesti tik tada, kai kanto spalva bus ne pagal plokštę" prompt="Nurodyti LMDP kodą be pradinės raidės" sqref="J23" xr:uid="{00000000-0002-0000-0600-000007000000}">
      <formula1>0</formula1>
      <formula2>0</formula2>
    </dataValidation>
    <dataValidation operator="equal" showDropDown="1" showErrorMessage="1" errorTitle="Klaida" promptTitle="Įrašyti, kai kanto spalva ne pagal plokštę" prompt="Nurodyti LMD plokštės kodą be raidės" sqref="L23:L24 M24" xr:uid="{00000000-0002-0000-0600-000008000000}">
      <formula1>0</formula1>
      <formula2>0</formula2>
    </dataValidation>
    <dataValidation operator="equal" showDropDown="1" showErrorMessage="1" errorTitle="Klaida" promptTitle="Duomenų nevesti" prompt="Nekoreguoti" sqref="N23" xr:uid="{00000000-0002-0000-0600-000009000000}">
      <formula1>0</formula1>
      <formula2>0</formula2>
    </dataValidation>
    <dataValidation operator="equal" showDropDown="1" showInputMessage="1" showErrorMessage="1" errorTitle="Klaida" promptTitle="Duomenų nevesti" prompt="Nekoreguoti" sqref="N12 J15:J22 K16:K22 M15:M22" xr:uid="{00000000-0002-0000-0600-00000A000000}">
      <formula1>0</formula1>
      <formula2>0</formula2>
    </dataValidation>
    <dataValidation operator="equal" showDropDown="1" showInputMessage="1" showErrorMessage="1" errorTitle="Klaida" promptTitle="Įrašyti, kai kanto spalva ne pagal plokštę" prompt="Nurodyti LMD plokštės kodą be raidės" sqref="M23" xr:uid="{00000000-0002-0000-0600-00000B000000}">
      <formula1>0</formula1>
      <formula2>0</formula2>
    </dataValidation>
    <dataValidation operator="equal" showDropDown="1" showInputMessage="1" showErrorMessage="1" errorTitle="Klaida" promptTitle="Nepildyti" prompt="Nekoreguoti" sqref="K15" xr:uid="{00000000-0002-0000-0600-00000C000000}">
      <formula1>0</formula1>
      <formula2>0</formula2>
    </dataValidation>
    <dataValidation operator="equal" showDropDown="1" showInputMessage="1" showErrorMessage="1" errorTitle="Klaida" promptTitle="Duomenų nevesti" prompt="Plokštės pavadinimas pateikiamas automatiškai." sqref="H8 H10:J10" xr:uid="{00000000-0002-0000-0600-00000D000000}">
      <formula1>0</formula1>
      <formula2>0</formula2>
    </dataValidation>
    <dataValidation operator="equal" showDropDown="1" showInputMessage="1" errorTitle="Klaida" promptTitle="Duomenų nevesti" prompt="Lapo išmatavimai pateikiami automatiškai." sqref="I12:J12" xr:uid="{00000000-0002-0000-0600-00000E000000}">
      <formula1>0</formula1>
      <formula2>0</formula2>
    </dataValidation>
    <dataValidation type="list" operator="equal" showDropDown="1" showInputMessage="1" showErrorMessage="1" errorTitle="Klaida" promptTitle="Duomenų nevesti" prompt="Nekoreguoti" sqref="L12:M12 L8:N8 N10" xr:uid="{00000000-0002-0000-0600-00000F000000}">
      <formula1>"Klaida"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M41:M130" xr:uid="{00000000-0002-0000-0600-000010000000}">
      <formula1>"Storinta detale,Skyles lankstams,Apvalinimas,Briaunos nuvertimas,Kampu pjovimas,,,"</formula1>
      <formula2>0</formula2>
    </dataValidation>
    <dataValidation type="list" operator="equal" showInputMessage="1" errorTitle="Klaida" error="Neteisingai įvesta reikšmė" promptTitle="Suvesti pagal poreikį" prompt="Kai pridedamas detalės brėžinys - pažymėkite  ,,+&quot;" sqref="O41:O130" xr:uid="{00000000-0002-0000-0600-000011000000}">
      <formula1>"+,"</formula1>
      <formula2>0</formula2>
    </dataValidation>
    <dataValidation type="list" operator="equal" showDropDown="1" showInputMessage="1" showErrorMessage="1" errorTitle="Klaida" error="Neteisingai įvesta reikšmė" promptTitle="Duomenų nevesti" prompt="Eilutės numeracija vykdoma automatiškai" sqref="A42:A130" xr:uid="{00000000-0002-0000-0600-000012000000}">
      <formula1>0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N41:N130" xr:uid="{00000000-0002-0000-0600-000013000000}">
      <formula1>"Kliento kantas,Kliento PVC,"</formula1>
      <formula2>0</formula2>
    </dataValidation>
    <dataValidation operator="equal" allowBlank="1" showInputMessage="1" showErrorMessage="1" errorTitle="Klaidingas įvedimas" error="Neteisingai įvesta reikšmė" promptTitle="Duomenų nevesti" prompt="Eilučių numeracija vykdoma automatiškai" sqref="A41" xr:uid="{00000000-0002-0000-0600-000014000000}">
      <formula1>0</formula1>
      <formula2>0</formula2>
    </dataValidation>
    <dataValidation operator="equal" allowBlank="1" showErrorMessage="1" errorTitle="Klaidingas įvedimas" error="Neteisingai įvesta reikšmė" sqref="A40:O40 L41:L130 B41:E130 H41:H130" xr:uid="{00000000-0002-0000-0600-000015000000}">
      <formula1>0</formula1>
      <formula2>0</formula2>
    </dataValidation>
    <dataValidation operator="equal" allowBlank="1" prompt="Nepildyti" sqref="J38:K38 M38" xr:uid="{00000000-0002-0000-0600-000016000000}">
      <formula1>0</formula1>
      <formula2>0</formula2>
    </dataValidation>
    <dataValidation type="list" operator="equal" showDropDown="1" showInputMessage="1" showErrorMessage="1" errorTitle="Klaida" promptTitle="Nepildyti" prompt="Nekoreguoti" sqref="K23:K24" xr:uid="{00000000-0002-0000-0600-000017000000}">
      <formula1>0</formula1>
      <formula2>0</formula2>
    </dataValidation>
    <dataValidation type="list" operator="equal" showDropDown="1" showInputMessage="1" showErrorMessage="1" errorTitle="Klaida" promptTitle="Duomenų nevesti" prompt="Plokštės pavadinimas pateikiamas automatiškai." sqref="I8:K8" xr:uid="{00000000-0002-0000-0600-000018000000}">
      <formula1>"klaida"</formula1>
      <formula2>0</formula2>
    </dataValidation>
    <dataValidation type="list" operator="equal" allowBlank="1" showInputMessage="1" showErrorMessage="1" errorTitle="KLAIDA" error="Neteisingai įvesti duomenys" promptTitle="Įveskite plokštės storį" prompt="Pasirinkite iš sąrašo." sqref="N6" xr:uid="{00000000-0002-0000-0600-000019000000}">
      <formula1>"3,10,12,16,18,25,"</formula1>
    </dataValidation>
    <dataValidation type="list" operator="equal" showDropDown="1" showInputMessage="1" showErrorMessage="1" errorTitle="Klaida" promptTitle="Duomenų nevesti" prompt="Nekoreguoti" sqref="J6" xr:uid="{00000000-0002-0000-0600-00001A000000}">
      <formula1>"klaida"</formula1>
      <formula2>0</formula2>
    </dataValidation>
    <dataValidation type="list" operator="equal" allowBlank="1" showInputMessage="1" promptTitle="Iveskite plokštės kodą" prompt="Kodą pasirinkti galite iš sąrašo. (&quot;LMDP ir HDF asortimentas&quot;)._x000a_Kodą rasite stulpelyje &quot;Naujas Kodas&quot;" sqref="I6" xr:uid="{00000000-0002-0000-0600-00001B000000}">
      <formula1>"KLIENT,"</formula1>
    </dataValidation>
    <dataValidation operator="equal" allowBlank="1" showInputMessage="1" promptTitle="Nepildyti" prompt="Data" sqref="N3:O3" xr:uid="{00000000-0002-0000-0600-00001C000000}">
      <formula1>0</formula1>
      <formula2>0</formula2>
    </dataValidation>
    <dataValidation operator="equal" showDropDown="1" showInputMessage="1" errorTitle="Klaida" promptTitle="Duomenų nevesti" prompt="Nekoreguoti" sqref="N13" xr:uid="{00000000-0002-0000-0600-00001D000000}"/>
    <dataValidation type="list" operator="equal" allowBlank="1" showErrorMessage="1" errorTitle="Klaidingas įvedimas" error="Neteisingai įvesta reikšmė" sqref="I41:J130 F41:G130" xr:uid="{00000000-0002-0000-0600-00001E000000}">
      <formula1>kantai</formula1>
    </dataValidation>
    <dataValidation allowBlank="1" showErrorMessage="1" promptTitle="SVARBI  INFORMACIJA" prompt="DUOMENIS PILDYKITE TIK Į NAUJAUSIĄ PJOVIMO UŽSAKYMO FORMĄ, JĄ ATSISIUNTUS IŠ INTERNETINIO PUSLAPIO WWW.DIFORMA.LT" sqref="E4" xr:uid="{00000000-0002-0000-0600-00001F000000}"/>
    <dataValidation operator="equal" showDropDown="1" showInputMessage="1" showErrorMessage="1" errorTitle="Klaida" promptTitle="Duomenų nevesti" prompt="Informacija pateikiama automatiškai." sqref="H11:M11" xr:uid="{00000000-0002-0000-0600-000020000000}"/>
    <dataValidation allowBlank="1" showInputMessage="1" showErrorMessage="1" error="Klaida" promptTitle="Duomenų nevesti" prompt="nekoreguoti" sqref="G26:G37" xr:uid="{00000000-0002-0000-0600-000021000000}"/>
    <dataValidation allowBlank="1" showInputMessage="1" showErrorMessage="1" error="Kliada" promptTitle="Duomenų nevesti" prompt="Nekoreguoti" sqref="M26:M37" xr:uid="{00000000-0002-0000-0600-000022000000}"/>
  </dataValidations>
  <hyperlinks>
    <hyperlink ref="M2" r:id="rId1" xr:uid="{00000000-0004-0000-0600-000000000000}"/>
    <hyperlink ref="I2" r:id="rId2" xr:uid="{00000000-0004-0000-0600-000001000000}"/>
  </hyperlinks>
  <pageMargins left="0.59055118110236215" right="0.19685039370078741" top="0.39370078740157483" bottom="0.39370078740157483" header="0" footer="0"/>
  <pageSetup paperSize="9" orientation="portrait" r:id="rId3"/>
  <ignoredErrors>
    <ignoredError sqref="H8 H11:M11" evalError="1"/>
  </ignoredError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apas7">
    <pageSetUpPr fitToPage="1"/>
  </sheetPr>
  <dimension ref="A1:AA162"/>
  <sheetViews>
    <sheetView zoomScale="110" zoomScaleNormal="110" workbookViewId="0">
      <selection activeCell="X17" sqref="X17"/>
    </sheetView>
  </sheetViews>
  <sheetFormatPr defaultRowHeight="14.4"/>
  <cols>
    <col min="1" max="6" width="4.5546875" customWidth="1"/>
    <col min="7" max="7" width="9.44140625" customWidth="1"/>
    <col min="8" max="8" width="5.5546875" customWidth="1"/>
    <col min="9" max="14" width="4.5546875" customWidth="1"/>
    <col min="15" max="15" width="9.21875" customWidth="1"/>
    <col min="16" max="16" width="1.44140625" customWidth="1"/>
    <col min="17" max="17" width="7.21875" customWidth="1"/>
    <col min="18" max="18" width="4.44140625" customWidth="1"/>
    <col min="19" max="19" width="4.5546875" customWidth="1"/>
    <col min="20" max="20" width="9.21875" customWidth="1"/>
    <col min="21" max="21" width="2.5546875" customWidth="1"/>
    <col min="22" max="22" width="9.21875" customWidth="1"/>
    <col min="23" max="23" width="2.5546875" customWidth="1"/>
    <col min="24" max="24" width="9.21875" customWidth="1"/>
    <col min="25" max="25" width="2.77734375" customWidth="1"/>
    <col min="26" max="26" width="9.77734375" customWidth="1"/>
  </cols>
  <sheetData>
    <row r="1" spans="1:27" ht="17.100000000000001" customHeight="1">
      <c r="A1" s="97" t="s">
        <v>0</v>
      </c>
      <c r="B1" s="98"/>
      <c r="C1" s="98"/>
      <c r="D1" s="98"/>
      <c r="E1" s="98"/>
      <c r="F1" s="98"/>
      <c r="G1" s="521" t="s">
        <v>448</v>
      </c>
      <c r="H1" s="521"/>
      <c r="I1" s="521"/>
      <c r="J1" s="98" t="s">
        <v>449</v>
      </c>
      <c r="K1" s="98"/>
      <c r="L1" s="98"/>
      <c r="M1" s="98"/>
      <c r="N1" s="98"/>
      <c r="O1" s="46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</row>
    <row r="2" spans="1:27" ht="5.5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6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 spans="1:27" ht="11.1" customHeight="1" thickBot="1">
      <c r="A3" s="98"/>
      <c r="B3" s="98"/>
      <c r="C3" s="98"/>
      <c r="D3" s="98"/>
      <c r="E3" s="98" t="s">
        <v>7</v>
      </c>
      <c r="F3" s="98"/>
      <c r="G3" s="98"/>
      <c r="H3" s="98"/>
      <c r="I3" s="98"/>
      <c r="J3" s="98"/>
      <c r="K3" s="98"/>
      <c r="L3" t="s">
        <v>450</v>
      </c>
      <c r="P3" s="98"/>
      <c r="Q3" s="98"/>
      <c r="R3" s="99">
        <f ca="1">IF(B8="","",LOOKUP(R4,A145:A147,H145:H147))</f>
        <v>11</v>
      </c>
      <c r="S3" s="98"/>
      <c r="T3" s="98"/>
      <c r="U3" s="98"/>
      <c r="V3" s="98"/>
      <c r="W3" s="98"/>
      <c r="X3" s="98"/>
      <c r="Y3" s="98"/>
      <c r="Z3" s="98"/>
      <c r="AA3" s="98"/>
    </row>
    <row r="4" spans="1:27" ht="18" thickBot="1">
      <c r="A4" s="98"/>
      <c r="B4" s="522" t="str">
        <f>IF(Užs1!G4="","",Užs1!G4)</f>
        <v/>
      </c>
      <c r="C4" s="522"/>
      <c r="D4" s="522"/>
      <c r="E4" s="522"/>
      <c r="F4" s="522"/>
      <c r="G4" s="522"/>
      <c r="H4" s="522"/>
      <c r="I4" s="522"/>
      <c r="J4" s="98"/>
      <c r="K4" s="529"/>
      <c r="L4" s="530"/>
      <c r="M4" s="530"/>
      <c r="N4" s="531"/>
      <c r="O4" s="523"/>
      <c r="P4" s="523"/>
      <c r="Q4" s="100" t="s">
        <v>451</v>
      </c>
      <c r="R4" s="101">
        <v>1</v>
      </c>
      <c r="S4" s="98"/>
      <c r="T4" s="243"/>
      <c r="U4" s="98"/>
      <c r="V4" s="98"/>
      <c r="W4" s="98"/>
      <c r="X4" s="333"/>
      <c r="Y4" s="98"/>
      <c r="Z4" s="98"/>
      <c r="AA4" s="98"/>
    </row>
    <row r="5" spans="1:27" ht="12" customHeight="1">
      <c r="A5" s="98"/>
      <c r="B5" s="524" t="s">
        <v>452</v>
      </c>
      <c r="C5" s="524"/>
      <c r="D5" s="525" t="str">
        <f>IF(Užs1!M4="","",Užs1!M4)</f>
        <v/>
      </c>
      <c r="E5" s="525"/>
      <c r="F5" s="525"/>
      <c r="G5" s="525"/>
      <c r="H5" s="98"/>
      <c r="I5" s="98"/>
      <c r="J5" s="98"/>
      <c r="K5" s="98"/>
      <c r="L5" s="98"/>
      <c r="M5" s="98"/>
      <c r="N5" s="98"/>
      <c r="O5" s="46"/>
      <c r="P5" s="98"/>
      <c r="Q5" s="98"/>
      <c r="R5" s="99"/>
      <c r="S5" s="98"/>
      <c r="T5" s="98"/>
      <c r="U5" s="98"/>
      <c r="V5" s="98"/>
      <c r="W5" s="98"/>
      <c r="X5" s="98"/>
      <c r="Y5" s="98"/>
      <c r="Z5" s="98"/>
      <c r="AA5" s="98"/>
    </row>
    <row r="6" spans="1:27" ht="5.55" customHeight="1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46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</row>
    <row r="7" spans="1:27" ht="9.6" customHeight="1" thickBot="1">
      <c r="A7" s="98"/>
      <c r="B7" s="98"/>
      <c r="C7" s="98" t="s">
        <v>453</v>
      </c>
      <c r="D7" s="98"/>
      <c r="E7" s="98"/>
      <c r="F7" s="98"/>
      <c r="G7" s="98"/>
      <c r="H7" s="98"/>
      <c r="I7" s="98"/>
      <c r="J7" s="98"/>
      <c r="K7" s="98"/>
      <c r="L7" s="98" t="s">
        <v>454</v>
      </c>
      <c r="M7" s="98"/>
      <c r="N7" s="98"/>
      <c r="O7" s="80" t="s">
        <v>11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</row>
    <row r="8" spans="1:27" ht="18" customHeight="1" thickBot="1">
      <c r="A8" s="102">
        <f ca="1">IF(B8="","",LOOKUP(Užs1!N12,'LMDP ir  HDF  Asortimentas'!S3:S197,'LMDP ir  HDF  Asortimentas'!A3:A197))</f>
        <v>6</v>
      </c>
      <c r="B8" s="526" t="b">
        <f ca="1">IF(B11&gt;0,0,Užs1!H8)</f>
        <v>0</v>
      </c>
      <c r="C8" s="526"/>
      <c r="D8" s="526"/>
      <c r="E8" s="526"/>
      <c r="F8" s="526"/>
      <c r="G8" s="526"/>
      <c r="H8" s="526"/>
      <c r="I8" s="526"/>
      <c r="J8" s="98"/>
      <c r="K8" s="527" t="str">
        <f>IF(K11&gt;0,0,Užs1!K6)</f>
        <v>PB0011</v>
      </c>
      <c r="L8" s="527"/>
      <c r="M8" s="527"/>
      <c r="N8" s="98"/>
      <c r="O8" s="528" t="str">
        <f>IF(O11&gt;0,0,Užs1!N6)</f>
        <v>18</v>
      </c>
      <c r="P8" s="528"/>
      <c r="Q8" s="98" t="s">
        <v>455</v>
      </c>
      <c r="R8" s="211" t="s">
        <v>6</v>
      </c>
      <c r="S8" s="98"/>
      <c r="T8" s="103"/>
      <c r="U8" s="98"/>
      <c r="V8" s="98"/>
      <c r="W8" s="98"/>
      <c r="X8" s="98"/>
      <c r="Y8" s="98"/>
      <c r="Z8" s="98"/>
      <c r="AA8" s="98"/>
    </row>
    <row r="9" spans="1:27" ht="18" customHeight="1">
      <c r="A9" s="98"/>
      <c r="B9" s="518" t="str">
        <f ca="1">IF(K11&gt;0,0,Užs1!L11)</f>
        <v>???</v>
      </c>
      <c r="C9" s="519"/>
      <c r="D9" s="519"/>
      <c r="E9" s="519"/>
      <c r="F9" s="519"/>
      <c r="G9" s="519"/>
      <c r="H9" s="519"/>
      <c r="I9" s="520"/>
      <c r="J9" s="98"/>
      <c r="K9" s="98"/>
      <c r="L9" s="98"/>
      <c r="M9" s="98"/>
      <c r="N9" s="98"/>
      <c r="O9" s="46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</row>
    <row r="10" spans="1:27" ht="9.6" customHeight="1" thickBot="1">
      <c r="A10" s="98"/>
      <c r="B10" s="98"/>
      <c r="C10" s="98" t="s">
        <v>456</v>
      </c>
      <c r="D10" s="98"/>
      <c r="E10" s="98"/>
      <c r="F10" s="98"/>
      <c r="G10" s="98"/>
      <c r="H10" s="98"/>
      <c r="I10" s="98"/>
      <c r="J10" s="98"/>
      <c r="K10" s="98"/>
      <c r="L10" s="98" t="s">
        <v>454</v>
      </c>
      <c r="M10" s="98"/>
      <c r="N10" s="98"/>
      <c r="O10" s="80" t="s">
        <v>11</v>
      </c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</row>
    <row r="11" spans="1:27" ht="18" thickBot="1">
      <c r="A11" s="98"/>
      <c r="B11" s="535"/>
      <c r="C11" s="535"/>
      <c r="D11" s="535"/>
      <c r="E11" s="535"/>
      <c r="F11" s="535"/>
      <c r="G11" s="535"/>
      <c r="H11" s="535"/>
      <c r="I11" s="535"/>
      <c r="J11" s="98"/>
      <c r="K11" s="536"/>
      <c r="L11" s="536"/>
      <c r="M11" s="536"/>
      <c r="N11" s="98"/>
      <c r="O11" s="536"/>
      <c r="P11" s="536"/>
      <c r="Q11" s="214" t="s">
        <v>568</v>
      </c>
      <c r="R11" s="213"/>
      <c r="S11" s="98"/>
      <c r="T11" s="103"/>
      <c r="U11" s="98"/>
      <c r="V11" s="98"/>
      <c r="W11" s="98"/>
      <c r="X11" s="98"/>
      <c r="Y11" s="98"/>
      <c r="Z11" s="98"/>
      <c r="AA11" s="98"/>
    </row>
    <row r="12" spans="1:27" ht="6" customHeight="1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46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</row>
    <row r="13" spans="1:27" ht="14.1" customHeight="1">
      <c r="A13" s="98"/>
      <c r="B13" s="98"/>
      <c r="C13" s="98"/>
      <c r="D13" s="104" t="s">
        <v>457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46"/>
      <c r="P13" s="538">
        <f ca="1">TODAY()</f>
        <v>46080</v>
      </c>
      <c r="Q13" s="539"/>
      <c r="R13" s="540"/>
      <c r="S13" s="98"/>
      <c r="T13" s="98"/>
      <c r="U13" s="98"/>
      <c r="V13" s="98"/>
      <c r="W13" s="98"/>
      <c r="X13" s="98"/>
      <c r="Y13" s="98"/>
      <c r="Z13" s="98"/>
      <c r="AA13" s="98"/>
    </row>
    <row r="14" spans="1:27" ht="5.55" customHeight="1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46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</row>
    <row r="15" spans="1:27" ht="24" customHeight="1">
      <c r="A15" s="105"/>
      <c r="B15" s="525" t="s">
        <v>458</v>
      </c>
      <c r="C15" s="525"/>
      <c r="D15" s="525"/>
      <c r="E15" s="525"/>
      <c r="F15" s="525"/>
      <c r="G15" s="525" t="s">
        <v>459</v>
      </c>
      <c r="H15" s="525"/>
      <c r="I15" s="537" t="s">
        <v>460</v>
      </c>
      <c r="J15" s="537"/>
      <c r="K15" s="537"/>
      <c r="L15" s="525" t="s">
        <v>461</v>
      </c>
      <c r="M15" s="525"/>
      <c r="N15" s="106" t="s">
        <v>462</v>
      </c>
      <c r="O15" s="525" t="s">
        <v>463</v>
      </c>
      <c r="P15" s="525"/>
      <c r="Q15" s="525" t="s">
        <v>464</v>
      </c>
      <c r="R15" s="525"/>
      <c r="S15" s="98"/>
      <c r="T15" s="532" t="s">
        <v>465</v>
      </c>
      <c r="U15" s="532"/>
      <c r="V15" s="532"/>
      <c r="W15" s="532"/>
      <c r="X15" s="532"/>
      <c r="Y15" s="532"/>
      <c r="Z15" s="532"/>
      <c r="AA15" s="98"/>
    </row>
    <row r="16" spans="1:27" ht="15" customHeight="1">
      <c r="A16" s="103"/>
      <c r="B16" s="512" t="s">
        <v>466</v>
      </c>
      <c r="C16" s="512"/>
      <c r="D16" s="512"/>
      <c r="E16" s="512"/>
      <c r="F16" s="512"/>
      <c r="G16" s="512"/>
      <c r="H16" s="512"/>
      <c r="I16" s="513" t="s">
        <v>467</v>
      </c>
      <c r="J16" s="513"/>
      <c r="K16" s="513"/>
      <c r="L16" s="533"/>
      <c r="M16" s="533"/>
      <c r="N16" s="107" t="s">
        <v>468</v>
      </c>
      <c r="O16" s="534" t="str">
        <f>IF(L16="","",INDEX('LMDP ir  HDF  Asortimentas'!A1:S197,A8,R3))</f>
        <v/>
      </c>
      <c r="P16" s="534"/>
      <c r="Q16" s="517" t="str">
        <f t="shared" ref="Q16:Q53" si="0">IF(L16="","",(L16*O16))</f>
        <v/>
      </c>
      <c r="R16" s="517"/>
      <c r="S16" s="98"/>
      <c r="T16" s="108" t="s">
        <v>469</v>
      </c>
      <c r="U16" s="109" t="s">
        <v>470</v>
      </c>
      <c r="V16" s="108" t="s">
        <v>469</v>
      </c>
      <c r="W16" s="109" t="s">
        <v>470</v>
      </c>
      <c r="X16" s="108" t="s">
        <v>471</v>
      </c>
      <c r="Y16" s="108" t="s">
        <v>472</v>
      </c>
      <c r="Z16" s="110" t="s">
        <v>468</v>
      </c>
      <c r="AA16" s="98"/>
    </row>
    <row r="17" spans="1:27" ht="15" customHeight="1">
      <c r="A17" s="103"/>
      <c r="B17" s="512" t="s">
        <v>473</v>
      </c>
      <c r="C17" s="512"/>
      <c r="D17" s="512"/>
      <c r="E17" s="512"/>
      <c r="F17" s="512"/>
      <c r="G17" s="512"/>
      <c r="H17" s="512"/>
      <c r="I17" s="513" t="s">
        <v>467</v>
      </c>
      <c r="J17" s="513"/>
      <c r="K17" s="513"/>
      <c r="L17" s="514"/>
      <c r="M17" s="515"/>
      <c r="N17" s="107" t="s">
        <v>468</v>
      </c>
      <c r="O17" s="516"/>
      <c r="P17" s="516"/>
      <c r="Q17" s="517" t="str">
        <f t="shared" si="0"/>
        <v/>
      </c>
      <c r="R17" s="517"/>
      <c r="S17" s="98"/>
      <c r="T17" s="111"/>
      <c r="U17" s="112" t="s">
        <v>470</v>
      </c>
      <c r="V17" s="111"/>
      <c r="W17" s="112" t="s">
        <v>470</v>
      </c>
      <c r="X17" s="111"/>
      <c r="Y17" s="113" t="s">
        <v>472</v>
      </c>
      <c r="Z17" s="114" t="str">
        <f t="shared" ref="Z17:Z24" si="1">IF(V17="","",((T17/1000)*(V17/1000)*X17))</f>
        <v/>
      </c>
      <c r="AA17" s="98"/>
    </row>
    <row r="18" spans="1:27" ht="15" customHeight="1">
      <c r="A18" s="103"/>
      <c r="B18" s="512" t="s">
        <v>544</v>
      </c>
      <c r="C18" s="512"/>
      <c r="D18" s="512"/>
      <c r="E18" s="512"/>
      <c r="F18" s="512"/>
      <c r="G18" s="512"/>
      <c r="H18" s="512"/>
      <c r="I18" s="513" t="s">
        <v>467</v>
      </c>
      <c r="J18" s="513"/>
      <c r="K18" s="513"/>
      <c r="L18" s="514"/>
      <c r="M18" s="515"/>
      <c r="N18" s="107" t="s">
        <v>468</v>
      </c>
      <c r="O18" s="516"/>
      <c r="P18" s="516"/>
      <c r="Q18" s="517" t="str">
        <f t="shared" si="0"/>
        <v/>
      </c>
      <c r="R18" s="517"/>
      <c r="S18" s="98"/>
      <c r="T18" s="111"/>
      <c r="U18" s="112" t="s">
        <v>470</v>
      </c>
      <c r="V18" s="111"/>
      <c r="W18" s="112" t="s">
        <v>470</v>
      </c>
      <c r="X18" s="111"/>
      <c r="Y18" s="113" t="s">
        <v>472</v>
      </c>
      <c r="Z18" s="114" t="str">
        <f t="shared" si="1"/>
        <v/>
      </c>
      <c r="AA18" s="98"/>
    </row>
    <row r="19" spans="1:27" ht="15" customHeight="1">
      <c r="A19" s="103"/>
      <c r="B19" s="512" t="s">
        <v>545</v>
      </c>
      <c r="C19" s="512"/>
      <c r="D19" s="512"/>
      <c r="E19" s="512"/>
      <c r="F19" s="512"/>
      <c r="G19" s="512"/>
      <c r="H19" s="512"/>
      <c r="I19" s="513" t="s">
        <v>467</v>
      </c>
      <c r="J19" s="513"/>
      <c r="K19" s="513"/>
      <c r="L19" s="514"/>
      <c r="M19" s="515"/>
      <c r="N19" s="107" t="s">
        <v>468</v>
      </c>
      <c r="O19" s="516"/>
      <c r="P19" s="516"/>
      <c r="Q19" s="517" t="str">
        <f t="shared" si="0"/>
        <v/>
      </c>
      <c r="R19" s="517"/>
      <c r="S19" s="98"/>
      <c r="T19" s="111"/>
      <c r="U19" s="112" t="s">
        <v>470</v>
      </c>
      <c r="V19" s="111"/>
      <c r="W19" s="112" t="s">
        <v>470</v>
      </c>
      <c r="X19" s="111"/>
      <c r="Y19" s="113" t="s">
        <v>472</v>
      </c>
      <c r="Z19" s="114" t="str">
        <f t="shared" si="1"/>
        <v/>
      </c>
      <c r="AA19" s="98"/>
    </row>
    <row r="20" spans="1:27" ht="15" customHeight="1">
      <c r="A20" s="115">
        <f>LOOKUP(B20,B138:B143,A138:A143)</f>
        <v>138</v>
      </c>
      <c r="B20" s="541" t="s">
        <v>474</v>
      </c>
      <c r="C20" s="541"/>
      <c r="D20" s="541"/>
      <c r="E20" s="541"/>
      <c r="F20" s="541"/>
      <c r="G20" s="541"/>
      <c r="H20" s="541"/>
      <c r="I20" s="542" t="str">
        <f>IF(B20="","",LOOKUP(B20,$B$138:$B$143,$K$138:$K$143))</f>
        <v>01  W2250</v>
      </c>
      <c r="J20" s="542"/>
      <c r="K20" s="542"/>
      <c r="L20" s="543"/>
      <c r="M20" s="544"/>
      <c r="N20" s="116" t="s">
        <v>475</v>
      </c>
      <c r="O20" s="534" t="str">
        <f t="shared" ref="O20:O40" si="2">IF(L20="","",INDEX($A$1:$R$215,A20,S20))</f>
        <v/>
      </c>
      <c r="P20" s="534"/>
      <c r="Q20" s="517" t="str">
        <f t="shared" si="0"/>
        <v/>
      </c>
      <c r="R20" s="517"/>
      <c r="S20" s="102" t="str">
        <f>IF(L20="","",LOOKUP($R$4,$A$153:$A$155,$H$153:$H$155))</f>
        <v/>
      </c>
      <c r="T20" s="111"/>
      <c r="U20" s="112" t="s">
        <v>470</v>
      </c>
      <c r="V20" s="111"/>
      <c r="W20" s="112" t="s">
        <v>470</v>
      </c>
      <c r="X20" s="111"/>
      <c r="Y20" s="113" t="s">
        <v>472</v>
      </c>
      <c r="Z20" s="114" t="str">
        <f t="shared" si="1"/>
        <v/>
      </c>
      <c r="AA20" s="98"/>
    </row>
    <row r="21" spans="1:27" ht="15" customHeight="1">
      <c r="A21" s="117">
        <f>LOOKUP(B21,B138:B143,A138:A143)</f>
        <v>141</v>
      </c>
      <c r="B21" s="541" t="s">
        <v>476</v>
      </c>
      <c r="C21" s="541"/>
      <c r="D21" s="541"/>
      <c r="E21" s="541"/>
      <c r="F21" s="541"/>
      <c r="G21" s="541"/>
      <c r="H21" s="541"/>
      <c r="I21" s="542" t="str">
        <f>IF(B21="","",LOOKUP(B21,$B$138:$B$143,$K$138:$K$143))</f>
        <v>36  U2100</v>
      </c>
      <c r="J21" s="542"/>
      <c r="K21" s="542"/>
      <c r="L21" s="543"/>
      <c r="M21" s="544"/>
      <c r="N21" s="116" t="s">
        <v>475</v>
      </c>
      <c r="O21" s="534" t="str">
        <f t="shared" si="2"/>
        <v/>
      </c>
      <c r="P21" s="534"/>
      <c r="Q21" s="517" t="str">
        <f t="shared" si="0"/>
        <v/>
      </c>
      <c r="R21" s="517"/>
      <c r="S21" s="102" t="str">
        <f>IF(L21="","",LOOKUP($R$4,$A$153:$A$155,$H$153:$H$155))</f>
        <v/>
      </c>
      <c r="T21" s="111"/>
      <c r="U21" s="112" t="s">
        <v>470</v>
      </c>
      <c r="V21" s="111"/>
      <c r="W21" s="112" t="s">
        <v>470</v>
      </c>
      <c r="X21" s="111"/>
      <c r="Y21" s="113" t="s">
        <v>472</v>
      </c>
      <c r="Z21" s="114" t="str">
        <f t="shared" si="1"/>
        <v/>
      </c>
      <c r="AA21" s="98"/>
    </row>
    <row r="22" spans="1:27" ht="15" customHeight="1">
      <c r="A22" s="117">
        <f>LOOKUP(B22,B138:B143,A138:A143)</f>
        <v>140</v>
      </c>
      <c r="B22" s="541" t="s">
        <v>477</v>
      </c>
      <c r="C22" s="541"/>
      <c r="D22" s="541"/>
      <c r="E22" s="541"/>
      <c r="F22" s="541"/>
      <c r="G22" s="541"/>
      <c r="H22" s="541"/>
      <c r="I22" s="542" t="str">
        <f>IF(B22="","",LOOKUP(B22,$B$138:$B$143,$K$138:$K$143))</f>
        <v>LAM  JUO  KL21</v>
      </c>
      <c r="J22" s="542"/>
      <c r="K22" s="542"/>
      <c r="L22" s="543"/>
      <c r="M22" s="544"/>
      <c r="N22" s="116" t="s">
        <v>475</v>
      </c>
      <c r="O22" s="534" t="str">
        <f t="shared" si="2"/>
        <v/>
      </c>
      <c r="P22" s="534"/>
      <c r="Q22" s="517" t="str">
        <f t="shared" si="0"/>
        <v/>
      </c>
      <c r="R22" s="517"/>
      <c r="S22" s="102" t="str">
        <f>IF(L22="","",LOOKUP($R$4,$A$153:$A$155,$H$153:$H$155))</f>
        <v/>
      </c>
      <c r="T22" s="111"/>
      <c r="U22" s="112" t="s">
        <v>470</v>
      </c>
      <c r="V22" s="111"/>
      <c r="W22" s="112" t="s">
        <v>470</v>
      </c>
      <c r="X22" s="111"/>
      <c r="Y22" s="113" t="s">
        <v>472</v>
      </c>
      <c r="Z22" s="114" t="str">
        <f t="shared" si="1"/>
        <v/>
      </c>
      <c r="AA22" s="98"/>
    </row>
    <row r="23" spans="1:27" ht="15" customHeight="1">
      <c r="A23" s="117">
        <f>LOOKUP(B23,B138:B143,A138:A143)</f>
        <v>143</v>
      </c>
      <c r="B23" s="541" t="s">
        <v>478</v>
      </c>
      <c r="C23" s="541"/>
      <c r="D23" s="541"/>
      <c r="E23" s="541"/>
      <c r="F23" s="541"/>
      <c r="G23" s="541"/>
      <c r="H23" s="541"/>
      <c r="I23" s="542" t="str">
        <f>IF(B23="","",LOOKUP(B23,$B$138:$B$143,$K$138:$K$143))</f>
        <v>LAM  JUO  KL40</v>
      </c>
      <c r="J23" s="542"/>
      <c r="K23" s="542"/>
      <c r="L23" s="543"/>
      <c r="M23" s="544"/>
      <c r="N23" s="116" t="s">
        <v>475</v>
      </c>
      <c r="O23" s="534" t="str">
        <f t="shared" si="2"/>
        <v/>
      </c>
      <c r="P23" s="534"/>
      <c r="Q23" s="517" t="str">
        <f t="shared" si="0"/>
        <v/>
      </c>
      <c r="R23" s="517"/>
      <c r="S23" s="102" t="str">
        <f>IF(L23="","",LOOKUP($R$4,$A$153:$A$155,$H$153:$H$155))</f>
        <v/>
      </c>
      <c r="T23" s="111"/>
      <c r="U23" s="112" t="s">
        <v>470</v>
      </c>
      <c r="V23" s="111"/>
      <c r="W23" s="112" t="s">
        <v>470</v>
      </c>
      <c r="X23" s="111"/>
      <c r="Y23" s="113" t="s">
        <v>472</v>
      </c>
      <c r="Z23" s="114" t="str">
        <f t="shared" si="1"/>
        <v/>
      </c>
      <c r="AA23" s="98"/>
    </row>
    <row r="24" spans="1:27" ht="15" customHeight="1" thickBot="1">
      <c r="A24" s="115">
        <f t="shared" ref="A24:A37" si="3">IF(E24="Tiesus",LOOKUP(B24,$B$79:$B$90,$A$79:$A$90),LOOKUP(B24,$B$94:$B$102,$A$94:$A$102))</f>
        <v>82</v>
      </c>
      <c r="B24" s="549" t="s">
        <v>479</v>
      </c>
      <c r="C24" s="549"/>
      <c r="D24" s="549"/>
      <c r="E24" s="550" t="s">
        <v>480</v>
      </c>
      <c r="F24" s="550"/>
      <c r="G24" s="548">
        <f ca="1">IF($R$4="","",Užs1!J15)</f>
        <v>0</v>
      </c>
      <c r="H24" s="548"/>
      <c r="I24" s="548">
        <f ca="1">IF($R$4="","",Užs1!M15)</f>
        <v>0</v>
      </c>
      <c r="J24" s="548"/>
      <c r="K24" s="548"/>
      <c r="L24" s="543"/>
      <c r="M24" s="544"/>
      <c r="N24" s="116" t="s">
        <v>475</v>
      </c>
      <c r="O24" s="534" t="str">
        <f t="shared" si="2"/>
        <v/>
      </c>
      <c r="P24" s="534"/>
      <c r="Q24" s="517" t="str">
        <f t="shared" si="0"/>
        <v/>
      </c>
      <c r="R24" s="517"/>
      <c r="S24" s="102" t="str">
        <f t="shared" ref="S24:S40" si="4">IF(L24="","",LOOKUP($R$4,$A$157:$A$159,$H$157:$H$159))</f>
        <v/>
      </c>
      <c r="T24" s="111"/>
      <c r="U24" s="112" t="s">
        <v>470</v>
      </c>
      <c r="V24" s="111"/>
      <c r="W24" s="112" t="s">
        <v>470</v>
      </c>
      <c r="X24" s="111"/>
      <c r="Y24" s="113" t="s">
        <v>472</v>
      </c>
      <c r="Z24" s="114" t="str">
        <f t="shared" si="1"/>
        <v/>
      </c>
      <c r="AA24" s="98"/>
    </row>
    <row r="25" spans="1:27" ht="15" customHeight="1" thickBot="1">
      <c r="A25" s="115">
        <f t="shared" si="3"/>
        <v>83</v>
      </c>
      <c r="B25" s="549" t="s">
        <v>481</v>
      </c>
      <c r="C25" s="549"/>
      <c r="D25" s="549"/>
      <c r="E25" s="550" t="s">
        <v>480</v>
      </c>
      <c r="F25" s="550"/>
      <c r="G25" s="548" t="str">
        <f ca="1">IF($R$4="","",Užs1!J16)</f>
        <v>201-G 22/0,6</v>
      </c>
      <c r="H25" s="548"/>
      <c r="I25" s="548">
        <f ca="1">IF($R$4="","",Užs1!M16)</f>
        <v>0</v>
      </c>
      <c r="J25" s="548"/>
      <c r="K25" s="548"/>
      <c r="L25" s="543"/>
      <c r="M25" s="544"/>
      <c r="N25" s="116" t="s">
        <v>475</v>
      </c>
      <c r="O25" s="534" t="str">
        <f t="shared" si="2"/>
        <v/>
      </c>
      <c r="P25" s="534"/>
      <c r="Q25" s="517" t="str">
        <f t="shared" si="0"/>
        <v/>
      </c>
      <c r="R25" s="517"/>
      <c r="S25" s="102" t="str">
        <f t="shared" si="4"/>
        <v/>
      </c>
      <c r="T25" s="98"/>
      <c r="U25" s="98"/>
      <c r="V25" s="80"/>
      <c r="W25" s="545" t="s">
        <v>31</v>
      </c>
      <c r="X25" s="545"/>
      <c r="Y25" s="545"/>
      <c r="Z25" s="118" t="str">
        <f>IF(V17="","",(SUM(Z17:Z24)))</f>
        <v/>
      </c>
      <c r="AA25" s="98"/>
    </row>
    <row r="26" spans="1:27" ht="15" customHeight="1">
      <c r="A26" s="115">
        <f t="shared" si="3"/>
        <v>84</v>
      </c>
      <c r="B26" s="546" t="s">
        <v>482</v>
      </c>
      <c r="C26" s="546"/>
      <c r="D26" s="546"/>
      <c r="E26" s="547" t="s">
        <v>480</v>
      </c>
      <c r="F26" s="547"/>
      <c r="G26" s="548">
        <f ca="1">IF($R$4="","",Užs1!J17)</f>
        <v>0</v>
      </c>
      <c r="H26" s="548"/>
      <c r="I26" s="548">
        <f ca="1">IF($R$4="","",Užs1!M17)</f>
        <v>0</v>
      </c>
      <c r="J26" s="548"/>
      <c r="K26" s="548"/>
      <c r="L26" s="543"/>
      <c r="M26" s="544"/>
      <c r="N26" s="116" t="s">
        <v>475</v>
      </c>
      <c r="O26" s="534" t="str">
        <f t="shared" si="2"/>
        <v/>
      </c>
      <c r="P26" s="534"/>
      <c r="Q26" s="517" t="str">
        <f t="shared" si="0"/>
        <v/>
      </c>
      <c r="R26" s="517"/>
      <c r="S26" s="102" t="str">
        <f t="shared" si="4"/>
        <v/>
      </c>
      <c r="T26" s="98"/>
      <c r="U26" s="98"/>
      <c r="V26" s="98"/>
      <c r="W26" s="98"/>
      <c r="X26" s="98"/>
      <c r="Y26" s="98"/>
      <c r="Z26" s="98"/>
      <c r="AA26" s="98"/>
    </row>
    <row r="27" spans="1:27" ht="15" customHeight="1">
      <c r="A27" s="115">
        <f t="shared" si="3"/>
        <v>96</v>
      </c>
      <c r="B27" s="546" t="s">
        <v>482</v>
      </c>
      <c r="C27" s="546"/>
      <c r="D27" s="546"/>
      <c r="E27" s="547" t="s">
        <v>483</v>
      </c>
      <c r="F27" s="547"/>
      <c r="G27" s="548">
        <f ca="1">IF($R$4="","",Užs1!J17)</f>
        <v>0</v>
      </c>
      <c r="H27" s="548"/>
      <c r="I27" s="548">
        <f ca="1">IF($R$4="","",Užs1!M17)</f>
        <v>0</v>
      </c>
      <c r="J27" s="548"/>
      <c r="K27" s="548"/>
      <c r="L27" s="543"/>
      <c r="M27" s="544"/>
      <c r="N27" s="116" t="s">
        <v>475</v>
      </c>
      <c r="O27" s="534" t="str">
        <f t="shared" si="2"/>
        <v/>
      </c>
      <c r="P27" s="534"/>
      <c r="Q27" s="517" t="str">
        <f t="shared" si="0"/>
        <v/>
      </c>
      <c r="R27" s="517"/>
      <c r="S27" s="102" t="str">
        <f t="shared" si="4"/>
        <v/>
      </c>
      <c r="T27" s="98"/>
      <c r="U27" s="98"/>
      <c r="V27" s="98"/>
      <c r="W27" s="98"/>
      <c r="X27" s="98"/>
      <c r="Y27" s="98"/>
      <c r="Z27" s="98"/>
      <c r="AA27" s="98"/>
    </row>
    <row r="28" spans="1:27" ht="15" customHeight="1">
      <c r="A28" s="115">
        <f t="shared" si="3"/>
        <v>85</v>
      </c>
      <c r="B28" s="551" t="s">
        <v>484</v>
      </c>
      <c r="C28" s="551"/>
      <c r="D28" s="551"/>
      <c r="E28" s="552" t="s">
        <v>480</v>
      </c>
      <c r="F28" s="552"/>
      <c r="G28" s="548" t="str">
        <f ca="1">IF($R$4="","",Užs1!J18)</f>
        <v>201-G 22/1</v>
      </c>
      <c r="H28" s="548"/>
      <c r="I28" s="548">
        <f ca="1">IF($R$4="","",Užs1!M18)</f>
        <v>0</v>
      </c>
      <c r="J28" s="548"/>
      <c r="K28" s="548"/>
      <c r="L28" s="543"/>
      <c r="M28" s="544"/>
      <c r="N28" s="116" t="s">
        <v>475</v>
      </c>
      <c r="O28" s="534" t="str">
        <f t="shared" si="2"/>
        <v/>
      </c>
      <c r="P28" s="534"/>
      <c r="Q28" s="517" t="str">
        <f t="shared" si="0"/>
        <v/>
      </c>
      <c r="R28" s="517"/>
      <c r="S28" s="102" t="str">
        <f t="shared" si="4"/>
        <v/>
      </c>
      <c r="T28" s="98"/>
      <c r="U28" s="98"/>
      <c r="V28" s="98"/>
      <c r="W28" s="98"/>
      <c r="X28" s="98"/>
      <c r="Y28" s="98"/>
      <c r="Z28" s="98"/>
      <c r="AA28" s="98"/>
    </row>
    <row r="29" spans="1:27" ht="15" customHeight="1">
      <c r="A29" s="115">
        <f t="shared" si="3"/>
        <v>97</v>
      </c>
      <c r="B29" s="551" t="s">
        <v>484</v>
      </c>
      <c r="C29" s="551"/>
      <c r="D29" s="551"/>
      <c r="E29" s="552" t="s">
        <v>483</v>
      </c>
      <c r="F29" s="552"/>
      <c r="G29" s="548" t="str">
        <f ca="1">IF($R$4="","",Užs1!J18)</f>
        <v>201-G 22/1</v>
      </c>
      <c r="H29" s="548"/>
      <c r="I29" s="548">
        <f ca="1">IF($R$4="","",Užs1!M18)</f>
        <v>0</v>
      </c>
      <c r="J29" s="548"/>
      <c r="K29" s="548"/>
      <c r="L29" s="543"/>
      <c r="M29" s="544"/>
      <c r="N29" s="116" t="s">
        <v>475</v>
      </c>
      <c r="O29" s="534" t="str">
        <f t="shared" si="2"/>
        <v/>
      </c>
      <c r="P29" s="534"/>
      <c r="Q29" s="517" t="str">
        <f t="shared" si="0"/>
        <v/>
      </c>
      <c r="R29" s="517"/>
      <c r="S29" s="102" t="str">
        <f t="shared" si="4"/>
        <v/>
      </c>
      <c r="T29" s="98"/>
      <c r="U29" s="98"/>
      <c r="V29" s="98"/>
      <c r="W29" s="98"/>
      <c r="X29" s="98"/>
      <c r="Y29" s="98"/>
      <c r="Z29" s="98"/>
      <c r="AA29" s="98"/>
    </row>
    <row r="30" spans="1:27" ht="15" customHeight="1">
      <c r="A30" s="115">
        <f t="shared" si="3"/>
        <v>87</v>
      </c>
      <c r="B30" s="553" t="s">
        <v>485</v>
      </c>
      <c r="C30" s="553"/>
      <c r="D30" s="553"/>
      <c r="E30" s="554" t="s">
        <v>480</v>
      </c>
      <c r="F30" s="554"/>
      <c r="G30" s="548" t="str">
        <f ca="1">IF($R$4="","",Užs1!J19)</f>
        <v>201-G 22/2</v>
      </c>
      <c r="H30" s="548"/>
      <c r="I30" s="548">
        <f ca="1">IF($R$4="","",Užs1!M19)</f>
        <v>0</v>
      </c>
      <c r="J30" s="548"/>
      <c r="K30" s="548"/>
      <c r="L30" s="543"/>
      <c r="M30" s="544"/>
      <c r="N30" s="116" t="s">
        <v>475</v>
      </c>
      <c r="O30" s="534" t="str">
        <f t="shared" si="2"/>
        <v/>
      </c>
      <c r="P30" s="534"/>
      <c r="Q30" s="517" t="str">
        <f t="shared" si="0"/>
        <v/>
      </c>
      <c r="R30" s="517"/>
      <c r="S30" s="102" t="str">
        <f t="shared" si="4"/>
        <v/>
      </c>
      <c r="T30" s="98"/>
      <c r="U30" s="98"/>
      <c r="V30" s="98"/>
      <c r="W30" s="98"/>
      <c r="X30" s="98"/>
      <c r="Y30" s="98"/>
      <c r="Z30" s="98"/>
      <c r="AA30" s="98"/>
    </row>
    <row r="31" spans="1:27" ht="15" customHeight="1">
      <c r="A31" s="115">
        <f t="shared" si="3"/>
        <v>99</v>
      </c>
      <c r="B31" s="553" t="s">
        <v>485</v>
      </c>
      <c r="C31" s="553"/>
      <c r="D31" s="553"/>
      <c r="E31" s="554" t="s">
        <v>483</v>
      </c>
      <c r="F31" s="554"/>
      <c r="G31" s="548" t="str">
        <f ca="1">IF($R$4="","",Užs1!J19)</f>
        <v>201-G 22/2</v>
      </c>
      <c r="H31" s="548"/>
      <c r="I31" s="548">
        <f ca="1">IF($R$4="","",Užs1!M19)</f>
        <v>0</v>
      </c>
      <c r="J31" s="548"/>
      <c r="K31" s="548"/>
      <c r="L31" s="543"/>
      <c r="M31" s="544"/>
      <c r="N31" s="116" t="s">
        <v>475</v>
      </c>
      <c r="O31" s="534" t="str">
        <f t="shared" si="2"/>
        <v/>
      </c>
      <c r="P31" s="534"/>
      <c r="Q31" s="517" t="str">
        <f t="shared" si="0"/>
        <v/>
      </c>
      <c r="R31" s="517"/>
      <c r="S31" s="102" t="str">
        <f t="shared" si="4"/>
        <v/>
      </c>
      <c r="T31" s="98"/>
      <c r="U31" s="98"/>
      <c r="V31" s="98"/>
      <c r="W31" s="98"/>
      <c r="X31" s="98"/>
      <c r="Y31" s="98"/>
      <c r="Z31" s="98"/>
      <c r="AA31" s="98"/>
    </row>
    <row r="32" spans="1:27" ht="15" customHeight="1">
      <c r="A32" s="115">
        <f t="shared" si="3"/>
        <v>88</v>
      </c>
      <c r="B32" s="555" t="s">
        <v>486</v>
      </c>
      <c r="C32" s="555"/>
      <c r="D32" s="555"/>
      <c r="E32" s="556" t="s">
        <v>480</v>
      </c>
      <c r="F32" s="556"/>
      <c r="G32" s="548" t="str">
        <f ca="1">IF($R$4="","",Užs1!J20)</f>
        <v>201-G 28/2</v>
      </c>
      <c r="H32" s="548"/>
      <c r="I32" s="548">
        <f ca="1">IF($R$4="","",Užs1!M20)</f>
        <v>0</v>
      </c>
      <c r="J32" s="548"/>
      <c r="K32" s="548"/>
      <c r="L32" s="543"/>
      <c r="M32" s="544"/>
      <c r="N32" s="116" t="s">
        <v>475</v>
      </c>
      <c r="O32" s="534" t="str">
        <f t="shared" si="2"/>
        <v/>
      </c>
      <c r="P32" s="534"/>
      <c r="Q32" s="517" t="str">
        <f t="shared" si="0"/>
        <v/>
      </c>
      <c r="R32" s="517"/>
      <c r="S32" s="102" t="str">
        <f t="shared" si="4"/>
        <v/>
      </c>
      <c r="T32" s="98"/>
      <c r="U32" s="98"/>
      <c r="V32" s="98"/>
      <c r="W32" s="98"/>
      <c r="X32" s="98"/>
      <c r="Y32" s="98"/>
      <c r="Z32" s="98"/>
      <c r="AA32" s="98"/>
    </row>
    <row r="33" spans="1:27" ht="15" customHeight="1">
      <c r="A33" s="115">
        <f t="shared" si="3"/>
        <v>100</v>
      </c>
      <c r="B33" s="555" t="s">
        <v>486</v>
      </c>
      <c r="C33" s="555"/>
      <c r="D33" s="555"/>
      <c r="E33" s="556" t="s">
        <v>483</v>
      </c>
      <c r="F33" s="556"/>
      <c r="G33" s="548" t="str">
        <f ca="1">IF($R$4="","",Užs1!J20)</f>
        <v>201-G 28/2</v>
      </c>
      <c r="H33" s="548"/>
      <c r="I33" s="548">
        <f ca="1">IF($R$4="","",Užs1!M20)</f>
        <v>0</v>
      </c>
      <c r="J33" s="548"/>
      <c r="K33" s="548"/>
      <c r="L33" s="543"/>
      <c r="M33" s="544"/>
      <c r="N33" s="116" t="s">
        <v>475</v>
      </c>
      <c r="O33" s="534" t="str">
        <f t="shared" si="2"/>
        <v/>
      </c>
      <c r="P33" s="534"/>
      <c r="Q33" s="517" t="str">
        <f t="shared" si="0"/>
        <v/>
      </c>
      <c r="R33" s="517"/>
      <c r="S33" s="102" t="str">
        <f t="shared" si="4"/>
        <v/>
      </c>
      <c r="T33" s="98"/>
      <c r="U33" s="98"/>
      <c r="V33" s="98"/>
      <c r="W33" s="98"/>
      <c r="X33" s="98"/>
      <c r="Y33" s="98"/>
      <c r="Z33" s="98"/>
      <c r="AA33" s="98"/>
    </row>
    <row r="34" spans="1:27" ht="15" customHeight="1">
      <c r="A34" s="115">
        <f t="shared" si="3"/>
        <v>89</v>
      </c>
      <c r="B34" s="557" t="s">
        <v>487</v>
      </c>
      <c r="C34" s="557"/>
      <c r="D34" s="557"/>
      <c r="E34" s="558" t="s">
        <v>480</v>
      </c>
      <c r="F34" s="558"/>
      <c r="G34" s="548" t="str">
        <f ca="1">IF($R$4="","",Užs1!J21)</f>
        <v>201-G 42/2</v>
      </c>
      <c r="H34" s="548"/>
      <c r="I34" s="548">
        <f ca="1">IF($R$4="","",Užs1!M21)</f>
        <v>0</v>
      </c>
      <c r="J34" s="548"/>
      <c r="K34" s="548"/>
      <c r="L34" s="543"/>
      <c r="M34" s="544"/>
      <c r="N34" s="116" t="s">
        <v>475</v>
      </c>
      <c r="O34" s="534" t="str">
        <f t="shared" si="2"/>
        <v/>
      </c>
      <c r="P34" s="534"/>
      <c r="Q34" s="517" t="str">
        <f t="shared" si="0"/>
        <v/>
      </c>
      <c r="R34" s="517"/>
      <c r="S34" s="102" t="str">
        <f t="shared" si="4"/>
        <v/>
      </c>
      <c r="T34" s="98"/>
      <c r="U34" s="98"/>
      <c r="V34" s="98"/>
      <c r="W34" s="98"/>
      <c r="X34" s="98"/>
      <c r="Y34" s="98"/>
      <c r="Z34" s="98"/>
      <c r="AA34" s="98"/>
    </row>
    <row r="35" spans="1:27" ht="15" customHeight="1">
      <c r="A35" s="115">
        <f t="shared" si="3"/>
        <v>101</v>
      </c>
      <c r="B35" s="557" t="s">
        <v>487</v>
      </c>
      <c r="C35" s="557"/>
      <c r="D35" s="557"/>
      <c r="E35" s="558" t="s">
        <v>483</v>
      </c>
      <c r="F35" s="558"/>
      <c r="G35" s="548" t="str">
        <f ca="1">IF($R$4="","",Užs1!J21)</f>
        <v>201-G 42/2</v>
      </c>
      <c r="H35" s="548"/>
      <c r="I35" s="548">
        <f ca="1">IF($R$4="","",Užs1!M21)</f>
        <v>0</v>
      </c>
      <c r="J35" s="548"/>
      <c r="K35" s="548"/>
      <c r="L35" s="543"/>
      <c r="M35" s="544"/>
      <c r="N35" s="116" t="s">
        <v>475</v>
      </c>
      <c r="O35" s="534" t="str">
        <f t="shared" si="2"/>
        <v/>
      </c>
      <c r="P35" s="534"/>
      <c r="Q35" s="517" t="str">
        <f t="shared" si="0"/>
        <v/>
      </c>
      <c r="R35" s="517"/>
      <c r="S35" s="102" t="str">
        <f t="shared" si="4"/>
        <v/>
      </c>
      <c r="T35" s="98"/>
      <c r="U35" s="98"/>
      <c r="V35" s="98"/>
      <c r="W35" s="98"/>
      <c r="X35" s="98"/>
      <c r="Y35" s="98"/>
      <c r="Z35" s="98"/>
      <c r="AA35" s="98"/>
    </row>
    <row r="36" spans="1:27" ht="15" customHeight="1">
      <c r="A36" s="115">
        <f t="shared" si="3"/>
        <v>90</v>
      </c>
      <c r="B36" s="559" t="s">
        <v>488</v>
      </c>
      <c r="C36" s="559"/>
      <c r="D36" s="559"/>
      <c r="E36" s="560" t="s">
        <v>480</v>
      </c>
      <c r="F36" s="560"/>
      <c r="G36" s="548">
        <f ca="1">IF($R$4="","",Užs1!J22)</f>
        <v>0</v>
      </c>
      <c r="H36" s="548"/>
      <c r="I36" s="548">
        <f ca="1">IF($R$4="","",Užs1!M22)</f>
        <v>0</v>
      </c>
      <c r="J36" s="548"/>
      <c r="K36" s="548"/>
      <c r="L36" s="543"/>
      <c r="M36" s="544"/>
      <c r="N36" s="116" t="s">
        <v>475</v>
      </c>
      <c r="O36" s="534" t="str">
        <f t="shared" si="2"/>
        <v/>
      </c>
      <c r="P36" s="534"/>
      <c r="Q36" s="517" t="str">
        <f t="shared" si="0"/>
        <v/>
      </c>
      <c r="R36" s="517"/>
      <c r="S36" s="102" t="str">
        <f t="shared" si="4"/>
        <v/>
      </c>
      <c r="T36" s="98"/>
      <c r="U36" s="98"/>
      <c r="V36" s="98"/>
      <c r="W36" s="98"/>
      <c r="X36" s="98"/>
      <c r="Y36" s="98"/>
      <c r="Z36" s="98"/>
      <c r="AA36" s="98"/>
    </row>
    <row r="37" spans="1:27" ht="15" customHeight="1">
      <c r="A37" s="115">
        <f t="shared" si="3"/>
        <v>102</v>
      </c>
      <c r="B37" s="559" t="s">
        <v>488</v>
      </c>
      <c r="C37" s="559"/>
      <c r="D37" s="559"/>
      <c r="E37" s="560" t="s">
        <v>483</v>
      </c>
      <c r="F37" s="560"/>
      <c r="G37" s="548">
        <f ca="1">IF($R$4="","",Užs1!J22)</f>
        <v>0</v>
      </c>
      <c r="H37" s="548"/>
      <c r="I37" s="548">
        <f ca="1">IF($R$4="","",Užs1!M22)</f>
        <v>0</v>
      </c>
      <c r="J37" s="548"/>
      <c r="K37" s="548"/>
      <c r="L37" s="543"/>
      <c r="M37" s="544"/>
      <c r="N37" s="116" t="s">
        <v>475</v>
      </c>
      <c r="O37" s="534" t="str">
        <f t="shared" si="2"/>
        <v/>
      </c>
      <c r="P37" s="534"/>
      <c r="Q37" s="517" t="str">
        <f t="shared" si="0"/>
        <v/>
      </c>
      <c r="R37" s="517"/>
      <c r="S37" s="102" t="str">
        <f t="shared" si="4"/>
        <v/>
      </c>
      <c r="T37" s="98"/>
      <c r="U37" s="98"/>
      <c r="V37" s="98"/>
      <c r="W37" s="98"/>
      <c r="X37" s="98"/>
      <c r="Y37" s="98"/>
      <c r="Z37" s="98"/>
      <c r="AA37" s="98"/>
    </row>
    <row r="38" spans="1:27" ht="15" customHeight="1">
      <c r="A38" s="115">
        <f>IF(G38="Tiesus",LOOKUP(B38,$B$106:$B119,$A$106:$A$119),LOOKUP(B38,$B$123:$B133,$A$123:$A$133))</f>
        <v>111</v>
      </c>
      <c r="B38" s="561" t="s">
        <v>489</v>
      </c>
      <c r="C38" s="561"/>
      <c r="D38" s="561"/>
      <c r="E38" s="561"/>
      <c r="F38" s="561"/>
      <c r="G38" s="562" t="s">
        <v>480</v>
      </c>
      <c r="H38" s="562"/>
      <c r="I38" s="548" t="s">
        <v>918</v>
      </c>
      <c r="J38" s="548"/>
      <c r="K38" s="548"/>
      <c r="L38" s="543"/>
      <c r="M38" s="544"/>
      <c r="N38" s="116" t="s">
        <v>475</v>
      </c>
      <c r="O38" s="534" t="str">
        <f>IF(L38="","",INDEX($A$1:$R$214,A38,S38))</f>
        <v/>
      </c>
      <c r="P38" s="534"/>
      <c r="Q38" s="517" t="str">
        <f t="shared" si="0"/>
        <v/>
      </c>
      <c r="R38" s="517"/>
      <c r="S38" s="102" t="str">
        <f t="shared" si="4"/>
        <v/>
      </c>
      <c r="T38" s="98"/>
      <c r="U38" s="98"/>
      <c r="V38" s="98"/>
      <c r="W38" s="98"/>
      <c r="X38" s="98"/>
      <c r="Y38" s="98"/>
      <c r="Z38" s="98"/>
      <c r="AA38" s="98"/>
    </row>
    <row r="39" spans="1:27" ht="15" customHeight="1">
      <c r="A39" s="115">
        <f>IF(G39="Tiesus",LOOKUP(B39,$B$106:$B119,$A$106:$A$119),LOOKUP(B39,$B$123:$B133,$A$123:$A$133))</f>
        <v>112</v>
      </c>
      <c r="B39" s="561" t="s">
        <v>490</v>
      </c>
      <c r="C39" s="561"/>
      <c r="D39" s="561"/>
      <c r="E39" s="561"/>
      <c r="F39" s="561"/>
      <c r="G39" s="562" t="s">
        <v>480</v>
      </c>
      <c r="H39" s="562"/>
      <c r="I39" s="548" t="s">
        <v>918</v>
      </c>
      <c r="J39" s="548"/>
      <c r="K39" s="548"/>
      <c r="L39" s="543"/>
      <c r="M39" s="544"/>
      <c r="N39" s="116" t="s">
        <v>475</v>
      </c>
      <c r="O39" s="534" t="str">
        <f t="shared" si="2"/>
        <v/>
      </c>
      <c r="P39" s="534"/>
      <c r="Q39" s="517" t="str">
        <f t="shared" si="0"/>
        <v/>
      </c>
      <c r="R39" s="517"/>
      <c r="S39" s="102" t="str">
        <f t="shared" si="4"/>
        <v/>
      </c>
      <c r="T39" s="98"/>
      <c r="U39" s="98"/>
      <c r="V39" s="98"/>
      <c r="W39" s="98"/>
      <c r="X39" s="98"/>
      <c r="Y39" s="98"/>
      <c r="Z39" s="98"/>
      <c r="AA39" s="98"/>
    </row>
    <row r="40" spans="1:27" ht="15" customHeight="1">
      <c r="A40" s="115">
        <f ca="1">IF(G40="Tiesus",LOOKUP(B40,$B$106:$B120,$A$106:$A$119),LOOKUP(B40,$B$123:$B134,$A$123:$A$133))</f>
        <v>114</v>
      </c>
      <c r="B40" s="561" t="s">
        <v>516</v>
      </c>
      <c r="C40" s="561"/>
      <c r="D40" s="561"/>
      <c r="E40" s="561"/>
      <c r="F40" s="561"/>
      <c r="G40" s="562" t="s">
        <v>480</v>
      </c>
      <c r="H40" s="562"/>
      <c r="I40" s="548" t="s">
        <v>918</v>
      </c>
      <c r="J40" s="548"/>
      <c r="K40" s="548"/>
      <c r="L40" s="543"/>
      <c r="M40" s="544"/>
      <c r="N40" s="116" t="s">
        <v>475</v>
      </c>
      <c r="O40" s="534" t="str">
        <f t="shared" si="2"/>
        <v/>
      </c>
      <c r="P40" s="534"/>
      <c r="Q40" s="517" t="str">
        <f t="shared" si="0"/>
        <v/>
      </c>
      <c r="R40" s="517"/>
      <c r="S40" s="102" t="str">
        <f t="shared" si="4"/>
        <v/>
      </c>
      <c r="T40" s="98"/>
      <c r="U40" s="98"/>
      <c r="V40" s="98"/>
      <c r="W40" s="98"/>
      <c r="X40" s="98"/>
      <c r="Y40" s="98"/>
      <c r="Z40" s="98"/>
      <c r="AA40" s="98"/>
    </row>
    <row r="41" spans="1:27" ht="15" customHeight="1">
      <c r="A41" s="115">
        <f>IF(B41="BESIULIS-08mm",LOOKUP(B41,$B$79:$B81,$A$79:$A$81),LOOKUP(B41,$B$106:$B$108,$A$106:$A$108))</f>
        <v>79</v>
      </c>
      <c r="B41" s="563" t="s">
        <v>726</v>
      </c>
      <c r="C41" s="564"/>
      <c r="D41" s="564"/>
      <c r="E41" s="564"/>
      <c r="F41" s="565"/>
      <c r="G41" s="607" t="s">
        <v>480</v>
      </c>
      <c r="H41" s="608"/>
      <c r="I41" s="567">
        <f ca="1">IF($R$4="","",Užs1!N17)</f>
        <v>0</v>
      </c>
      <c r="J41" s="568"/>
      <c r="K41" s="569"/>
      <c r="L41" s="543"/>
      <c r="M41" s="544"/>
      <c r="N41" s="116" t="s">
        <v>475</v>
      </c>
      <c r="O41" s="534" t="str">
        <f t="shared" ref="O41:O43" si="5">IF(L41="","",INDEX($A$1:$R$215,A41,S41))</f>
        <v/>
      </c>
      <c r="P41" s="534"/>
      <c r="Q41" s="517" t="str">
        <f t="shared" ref="Q41:Q43" si="6">IF(L41="","",(L41*O41))</f>
        <v/>
      </c>
      <c r="R41" s="517"/>
      <c r="S41" s="327" t="str">
        <f t="shared" ref="S41:S43" si="7">IF(L41="","",LOOKUP($R$4,$A$157:$A$159,$H$157:$H$159))</f>
        <v/>
      </c>
      <c r="T41" s="98"/>
      <c r="U41" s="98"/>
      <c r="V41" s="98"/>
      <c r="W41" s="98"/>
      <c r="X41" s="98"/>
      <c r="Y41" s="98"/>
      <c r="Z41" s="98"/>
      <c r="AA41" s="98"/>
    </row>
    <row r="42" spans="1:27" ht="15" customHeight="1">
      <c r="A42" s="115">
        <f>IF(B42="BESIULIS-1mm",LOOKUP(B42,$B$79:$B81,$A$79:$A$81),LOOKUP(B42,$B$106:$B$108,$A$106:$A$108))</f>
        <v>80</v>
      </c>
      <c r="B42" s="563" t="s">
        <v>727</v>
      </c>
      <c r="C42" s="564"/>
      <c r="D42" s="564"/>
      <c r="E42" s="564"/>
      <c r="F42" s="565"/>
      <c r="G42" s="607" t="s">
        <v>480</v>
      </c>
      <c r="H42" s="608"/>
      <c r="I42" s="567">
        <f ca="1">IF($R$4="","",Užs1!N18)</f>
        <v>0</v>
      </c>
      <c r="J42" s="568"/>
      <c r="K42" s="569"/>
      <c r="L42" s="543"/>
      <c r="M42" s="544"/>
      <c r="N42" s="116" t="s">
        <v>475</v>
      </c>
      <c r="O42" s="534" t="str">
        <f t="shared" si="5"/>
        <v/>
      </c>
      <c r="P42" s="534"/>
      <c r="Q42" s="517" t="str">
        <f t="shared" si="6"/>
        <v/>
      </c>
      <c r="R42" s="517"/>
      <c r="S42" s="327" t="str">
        <f t="shared" si="7"/>
        <v/>
      </c>
      <c r="T42" s="98"/>
      <c r="U42" s="98"/>
      <c r="V42" s="98"/>
      <c r="W42" s="98"/>
      <c r="X42" s="98"/>
      <c r="Y42" s="98"/>
      <c r="Z42" s="98"/>
      <c r="AA42" s="98"/>
    </row>
    <row r="43" spans="1:27" ht="15" customHeight="1">
      <c r="A43" s="115">
        <f>IF(B43="BESIULIS-2mm",LOOKUP(B43,$B$79:$B81,$A$79:$A$81),LOOKUP(B43,$B$106:$B$108,$A$106:$A$108))</f>
        <v>81</v>
      </c>
      <c r="B43" s="563" t="s">
        <v>728</v>
      </c>
      <c r="C43" s="564"/>
      <c r="D43" s="564"/>
      <c r="E43" s="564"/>
      <c r="F43" s="565"/>
      <c r="G43" s="566" t="s">
        <v>480</v>
      </c>
      <c r="H43" s="566"/>
      <c r="I43" s="567">
        <f ca="1">IF($R$4="","",Užs1!N19)</f>
        <v>0</v>
      </c>
      <c r="J43" s="568"/>
      <c r="K43" s="569"/>
      <c r="L43" s="543"/>
      <c r="M43" s="544"/>
      <c r="N43" s="116" t="s">
        <v>475</v>
      </c>
      <c r="O43" s="534" t="str">
        <f t="shared" si="5"/>
        <v/>
      </c>
      <c r="P43" s="534"/>
      <c r="Q43" s="517" t="str">
        <f t="shared" si="6"/>
        <v/>
      </c>
      <c r="R43" s="517"/>
      <c r="S43" s="327" t="str">
        <f t="shared" si="7"/>
        <v/>
      </c>
      <c r="T43" s="98"/>
      <c r="U43" s="98"/>
      <c r="V43" s="98"/>
      <c r="W43" s="98"/>
      <c r="X43" s="98"/>
      <c r="Y43" s="98"/>
      <c r="Z43" s="98"/>
      <c r="AA43" s="98"/>
    </row>
    <row r="44" spans="1:27" ht="15" customHeight="1">
      <c r="A44" s="115">
        <f>LOOKUP(B44,B69:B75,A69:A75)</f>
        <v>72</v>
      </c>
      <c r="B44" s="570" t="s">
        <v>493</v>
      </c>
      <c r="C44" s="570"/>
      <c r="D44" s="570"/>
      <c r="E44" s="570"/>
      <c r="F44" s="570"/>
      <c r="G44" s="571" t="s">
        <v>494</v>
      </c>
      <c r="H44" s="571"/>
      <c r="I44" s="572" t="str">
        <f t="shared" ref="I44:I53" si="8">IF(B44="","",LOOKUP(B44,$B$67:$B$75,$J$67:$J$75))</f>
        <v>q lmdp supj.</v>
      </c>
      <c r="J44" s="572"/>
      <c r="K44" s="572"/>
      <c r="L44" s="573"/>
      <c r="M44" s="573"/>
      <c r="N44" s="107" t="s">
        <v>468</v>
      </c>
      <c r="O44" s="534" t="str">
        <f>IF(L44="","",INDEX(A1:R218,A44,S44))</f>
        <v/>
      </c>
      <c r="P44" s="534"/>
      <c r="Q44" s="517" t="str">
        <f t="shared" si="0"/>
        <v/>
      </c>
      <c r="R44" s="517"/>
      <c r="S44" s="102" t="str">
        <f t="shared" ref="S44:S53" si="9">IF(L44="","",LOOKUP($R$4,$A$149:$A$151,$H$149:$H$151))</f>
        <v/>
      </c>
      <c r="T44" s="98"/>
      <c r="U44" s="98"/>
      <c r="V44" s="98"/>
      <c r="W44" s="98"/>
      <c r="X44" s="98"/>
      <c r="Y44" s="98"/>
      <c r="Z44" s="98"/>
      <c r="AA44" s="98"/>
    </row>
    <row r="45" spans="1:27" ht="15" customHeight="1">
      <c r="A45" s="115">
        <f>LOOKUP(B45,B67:B75,A67:A75)</f>
        <v>67</v>
      </c>
      <c r="B45" s="574" t="s">
        <v>684</v>
      </c>
      <c r="C45" s="574"/>
      <c r="D45" s="574"/>
      <c r="E45" s="574"/>
      <c r="F45" s="574"/>
      <c r="G45" s="571"/>
      <c r="H45" s="571"/>
      <c r="I45" s="572" t="str">
        <f t="shared" si="8"/>
        <v>q apdirb.</v>
      </c>
      <c r="J45" s="572"/>
      <c r="K45" s="572"/>
      <c r="L45" s="575"/>
      <c r="M45" s="575"/>
      <c r="N45" s="119" t="str">
        <f t="shared" ref="N45:N53" si="10">IF(B45="","",LOOKUP(B45,$O$66:$O$77,$U$66:$U$77))</f>
        <v>vnt</v>
      </c>
      <c r="O45" s="516"/>
      <c r="P45" s="516"/>
      <c r="Q45" s="517" t="str">
        <f t="shared" si="0"/>
        <v/>
      </c>
      <c r="R45" s="517"/>
      <c r="S45" s="102" t="str">
        <f t="shared" si="9"/>
        <v/>
      </c>
      <c r="T45" s="98"/>
      <c r="U45" s="98"/>
      <c r="V45" s="98"/>
      <c r="W45" s="98"/>
      <c r="X45" s="98"/>
      <c r="Y45" s="98"/>
      <c r="Z45" s="98"/>
      <c r="AA45" s="98"/>
    </row>
    <row r="46" spans="1:27" ht="15" customHeight="1">
      <c r="A46" s="115">
        <f>LOOKUP(B46,B67:B75,A67:A75)</f>
        <v>69</v>
      </c>
      <c r="B46" s="574" t="s">
        <v>495</v>
      </c>
      <c r="C46" s="574"/>
      <c r="D46" s="574"/>
      <c r="E46" s="574"/>
      <c r="F46" s="574"/>
      <c r="G46" s="571"/>
      <c r="H46" s="571"/>
      <c r="I46" s="572" t="str">
        <f t="shared" si="8"/>
        <v>q apdirb.</v>
      </c>
      <c r="J46" s="572"/>
      <c r="K46" s="572"/>
      <c r="L46" s="575"/>
      <c r="M46" s="575"/>
      <c r="N46" s="119" t="str">
        <f t="shared" si="10"/>
        <v>vnt</v>
      </c>
      <c r="O46" s="516"/>
      <c r="P46" s="516"/>
      <c r="Q46" s="517" t="str">
        <f t="shared" si="0"/>
        <v/>
      </c>
      <c r="R46" s="517"/>
      <c r="S46" s="102" t="str">
        <f t="shared" si="9"/>
        <v/>
      </c>
      <c r="T46" s="98"/>
      <c r="U46" s="98"/>
      <c r="V46" s="98"/>
      <c r="W46" s="98"/>
      <c r="X46" s="98"/>
      <c r="Y46" s="98"/>
      <c r="Z46" s="98"/>
      <c r="AA46" s="98"/>
    </row>
    <row r="47" spans="1:27" ht="15" customHeight="1">
      <c r="A47" s="115">
        <f>LOOKUP(B47,B67:B75,A67:A75)</f>
        <v>68</v>
      </c>
      <c r="B47" s="574" t="s">
        <v>685</v>
      </c>
      <c r="C47" s="574"/>
      <c r="D47" s="574"/>
      <c r="E47" s="574"/>
      <c r="F47" s="574"/>
      <c r="G47" s="571"/>
      <c r="H47" s="571"/>
      <c r="I47" s="572" t="str">
        <f t="shared" si="8"/>
        <v>q aptarn.</v>
      </c>
      <c r="J47" s="572"/>
      <c r="K47" s="572"/>
      <c r="L47" s="575"/>
      <c r="M47" s="575"/>
      <c r="N47" s="119" t="str">
        <f t="shared" si="10"/>
        <v>vnt</v>
      </c>
      <c r="O47" s="516"/>
      <c r="P47" s="516"/>
      <c r="Q47" s="517" t="str">
        <f t="shared" si="0"/>
        <v/>
      </c>
      <c r="R47" s="517"/>
      <c r="S47" s="102" t="str">
        <f t="shared" si="9"/>
        <v/>
      </c>
      <c r="T47" s="98"/>
      <c r="U47" s="98"/>
      <c r="V47" s="98"/>
      <c r="W47" s="98"/>
      <c r="X47" s="98"/>
      <c r="Y47" s="98"/>
      <c r="Z47" s="98"/>
      <c r="AA47" s="98"/>
    </row>
    <row r="48" spans="1:27" ht="15" customHeight="1">
      <c r="A48" s="115">
        <f>LOOKUP(B48,B67:B75,A67:A75)</f>
        <v>70</v>
      </c>
      <c r="B48" s="554" t="s">
        <v>496</v>
      </c>
      <c r="C48" s="554"/>
      <c r="D48" s="554"/>
      <c r="E48" s="554"/>
      <c r="F48" s="554"/>
      <c r="G48" s="571"/>
      <c r="H48" s="571"/>
      <c r="I48" s="572" t="str">
        <f t="shared" si="8"/>
        <v>q apdirb.</v>
      </c>
      <c r="J48" s="572"/>
      <c r="K48" s="572"/>
      <c r="L48" s="575"/>
      <c r="M48" s="575"/>
      <c r="N48" s="119" t="str">
        <f t="shared" si="10"/>
        <v>m2</v>
      </c>
      <c r="O48" s="576" t="str">
        <f t="shared" ref="O48:O52" si="11">IF(L48="","",INDEX($A$1:$R$218,A48,S48))</f>
        <v/>
      </c>
      <c r="P48" s="576"/>
      <c r="Q48" s="517" t="str">
        <f t="shared" si="0"/>
        <v/>
      </c>
      <c r="R48" s="517"/>
      <c r="S48" s="102" t="str">
        <f t="shared" si="9"/>
        <v/>
      </c>
      <c r="T48" s="98"/>
      <c r="U48" s="98"/>
      <c r="V48" s="98"/>
      <c r="W48" s="98"/>
      <c r="X48" s="98"/>
      <c r="Y48" s="98"/>
      <c r="Z48" s="98"/>
      <c r="AA48" s="98"/>
    </row>
    <row r="49" spans="1:27" ht="15" customHeight="1">
      <c r="A49" s="115">
        <f>LOOKUP(B49,B67:B75,A67:A75)</f>
        <v>71</v>
      </c>
      <c r="B49" s="554" t="s">
        <v>499</v>
      </c>
      <c r="C49" s="554"/>
      <c r="D49" s="554"/>
      <c r="E49" s="554"/>
      <c r="F49" s="554"/>
      <c r="G49" s="571"/>
      <c r="H49" s="571"/>
      <c r="I49" s="572" t="str">
        <f t="shared" si="8"/>
        <v>q apdirb.</v>
      </c>
      <c r="J49" s="572"/>
      <c r="K49" s="572"/>
      <c r="L49" s="575"/>
      <c r="M49" s="575"/>
      <c r="N49" s="119" t="str">
        <f t="shared" si="10"/>
        <v>vnt</v>
      </c>
      <c r="O49" s="576" t="str">
        <f t="shared" si="11"/>
        <v/>
      </c>
      <c r="P49" s="576"/>
      <c r="Q49" s="517" t="str">
        <f t="shared" si="0"/>
        <v/>
      </c>
      <c r="R49" s="517"/>
      <c r="S49" s="102" t="str">
        <f t="shared" si="9"/>
        <v/>
      </c>
      <c r="T49" s="98"/>
      <c r="U49" s="98"/>
      <c r="V49" s="98"/>
      <c r="W49" s="98"/>
      <c r="X49" s="98"/>
      <c r="Y49" s="98"/>
      <c r="Z49" s="98"/>
      <c r="AA49" s="98"/>
    </row>
    <row r="50" spans="1:27" ht="15" customHeight="1">
      <c r="A50" s="115">
        <f>LOOKUP(B50,B69:B75,A69:A75)</f>
        <v>73</v>
      </c>
      <c r="B50" s="554" t="s">
        <v>498</v>
      </c>
      <c r="C50" s="554"/>
      <c r="D50" s="554"/>
      <c r="E50" s="554"/>
      <c r="F50" s="554"/>
      <c r="G50" s="571"/>
      <c r="H50" s="571"/>
      <c r="I50" s="572" t="str">
        <f t="shared" si="8"/>
        <v>q apdirb.</v>
      </c>
      <c r="J50" s="572"/>
      <c r="K50" s="572"/>
      <c r="L50" s="575"/>
      <c r="M50" s="575"/>
      <c r="N50" s="119" t="str">
        <f t="shared" si="10"/>
        <v>vnt</v>
      </c>
      <c r="O50" s="576" t="str">
        <f t="shared" si="11"/>
        <v/>
      </c>
      <c r="P50" s="576"/>
      <c r="Q50" s="517" t="str">
        <f t="shared" si="0"/>
        <v/>
      </c>
      <c r="R50" s="517"/>
      <c r="S50" s="102" t="str">
        <f t="shared" si="9"/>
        <v/>
      </c>
      <c r="T50" s="98"/>
      <c r="U50" s="98"/>
      <c r="V50" s="98"/>
      <c r="W50" s="98"/>
      <c r="X50" s="98"/>
      <c r="Y50" s="98"/>
      <c r="Z50" s="98"/>
      <c r="AA50" s="98"/>
    </row>
    <row r="51" spans="1:27" ht="15" customHeight="1">
      <c r="A51" s="115">
        <f>LOOKUP(B51,B69:B75,A69:A75)</f>
        <v>73</v>
      </c>
      <c r="B51" s="554" t="s">
        <v>498</v>
      </c>
      <c r="C51" s="554"/>
      <c r="D51" s="554"/>
      <c r="E51" s="554"/>
      <c r="F51" s="554"/>
      <c r="G51" s="571"/>
      <c r="H51" s="571"/>
      <c r="I51" s="572" t="str">
        <f t="shared" si="8"/>
        <v>q apdirb.</v>
      </c>
      <c r="J51" s="572"/>
      <c r="K51" s="572"/>
      <c r="L51" s="575"/>
      <c r="M51" s="575"/>
      <c r="N51" s="119" t="str">
        <f t="shared" si="10"/>
        <v>vnt</v>
      </c>
      <c r="O51" s="576" t="str">
        <f t="shared" si="11"/>
        <v/>
      </c>
      <c r="P51" s="576"/>
      <c r="Q51" s="517" t="str">
        <f t="shared" si="0"/>
        <v/>
      </c>
      <c r="R51" s="517"/>
      <c r="S51" s="102" t="str">
        <f t="shared" si="9"/>
        <v/>
      </c>
      <c r="T51" s="98"/>
      <c r="U51" s="98"/>
      <c r="V51" s="98"/>
      <c r="W51" s="98"/>
      <c r="X51" s="98"/>
      <c r="Y51" s="98"/>
      <c r="Z51" s="98"/>
      <c r="AA51" s="98"/>
    </row>
    <row r="52" spans="1:27" ht="15" customHeight="1">
      <c r="A52" s="115">
        <f>LOOKUP(B52,B69:B75,A69:A75)</f>
        <v>74</v>
      </c>
      <c r="B52" s="554" t="s">
        <v>497</v>
      </c>
      <c r="C52" s="554"/>
      <c r="D52" s="554"/>
      <c r="E52" s="554"/>
      <c r="F52" s="554"/>
      <c r="G52" s="571"/>
      <c r="H52" s="571"/>
      <c r="I52" s="572" t="str">
        <f t="shared" si="8"/>
        <v>q apdirb.</v>
      </c>
      <c r="J52" s="572"/>
      <c r="K52" s="572"/>
      <c r="L52" s="575"/>
      <c r="M52" s="575"/>
      <c r="N52" s="119" t="str">
        <f t="shared" si="10"/>
        <v>m'</v>
      </c>
      <c r="O52" s="576" t="str">
        <f t="shared" si="11"/>
        <v/>
      </c>
      <c r="P52" s="576"/>
      <c r="Q52" s="517" t="str">
        <f t="shared" si="0"/>
        <v/>
      </c>
      <c r="R52" s="517"/>
      <c r="S52" s="102" t="str">
        <f t="shared" si="9"/>
        <v/>
      </c>
      <c r="T52" s="98"/>
      <c r="U52" s="98"/>
      <c r="V52" s="98"/>
      <c r="W52" s="98"/>
      <c r="X52" s="98"/>
      <c r="Y52" s="98"/>
      <c r="Z52" s="98"/>
      <c r="AA52" s="98"/>
    </row>
    <row r="53" spans="1:27" ht="15" customHeight="1" thickBot="1">
      <c r="A53" s="115">
        <f>LOOKUP(B53,B69:B75,A69:A75)</f>
        <v>75</v>
      </c>
      <c r="B53" s="554" t="s">
        <v>500</v>
      </c>
      <c r="C53" s="554"/>
      <c r="D53" s="554"/>
      <c r="E53" s="554"/>
      <c r="F53" s="554"/>
      <c r="G53" s="571"/>
      <c r="H53" s="571"/>
      <c r="I53" s="572" t="str">
        <f t="shared" si="8"/>
        <v>q apdirb.</v>
      </c>
      <c r="J53" s="572"/>
      <c r="K53" s="572"/>
      <c r="L53" s="575"/>
      <c r="M53" s="575"/>
      <c r="N53" s="119" t="str">
        <f t="shared" si="10"/>
        <v>vnt</v>
      </c>
      <c r="O53" s="576" t="str">
        <f t="shared" ref="O53" si="12">IF(L53="","",INDEX($A$1:$R$218,A53,S53))</f>
        <v/>
      </c>
      <c r="P53" s="576"/>
      <c r="Q53" s="517" t="str">
        <f t="shared" si="0"/>
        <v/>
      </c>
      <c r="R53" s="517"/>
      <c r="S53" s="102" t="str">
        <f t="shared" si="9"/>
        <v/>
      </c>
      <c r="T53" s="98"/>
      <c r="U53" s="98"/>
      <c r="V53" s="98"/>
      <c r="W53" s="98"/>
      <c r="X53" s="98"/>
      <c r="Y53" s="98"/>
      <c r="Z53" s="98"/>
      <c r="AA53" s="98"/>
    </row>
    <row r="54" spans="1:27" ht="18" thickBot="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585" t="s">
        <v>501</v>
      </c>
      <c r="N54" s="585"/>
      <c r="O54" s="585"/>
      <c r="P54" s="585"/>
      <c r="Q54" s="577">
        <f>SUM(Q16:R53)</f>
        <v>0</v>
      </c>
      <c r="R54" s="577"/>
      <c r="S54" s="98"/>
      <c r="T54" s="98"/>
      <c r="U54" s="98"/>
      <c r="V54" s="98"/>
      <c r="W54" s="98"/>
      <c r="X54" s="98"/>
      <c r="Y54" s="98"/>
      <c r="Z54" s="98"/>
      <c r="AA54" s="98"/>
    </row>
    <row r="55" spans="1:27" ht="8.1" customHeight="1" thickBot="1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120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</row>
    <row r="56" spans="1:27" ht="15.6" customHeight="1" thickTop="1" thickBot="1">
      <c r="A56" s="590" t="s">
        <v>502</v>
      </c>
      <c r="B56" s="590"/>
      <c r="C56" s="590"/>
      <c r="D56" s="590"/>
      <c r="E56" s="80" t="s">
        <v>85</v>
      </c>
      <c r="F56" s="591" t="s">
        <v>596</v>
      </c>
      <c r="G56" s="591"/>
      <c r="H56" s="591"/>
      <c r="I56" s="591"/>
      <c r="J56" s="591"/>
      <c r="K56" s="591"/>
      <c r="L56" s="591"/>
      <c r="M56" s="591"/>
      <c r="N56" s="589" t="s">
        <v>503</v>
      </c>
      <c r="O56" s="589"/>
      <c r="P56" s="589"/>
      <c r="Q56" s="583"/>
      <c r="R56" s="583"/>
      <c r="S56" s="98"/>
      <c r="T56" s="98"/>
      <c r="U56" s="98"/>
      <c r="V56" s="98"/>
      <c r="W56" s="98"/>
      <c r="X56" s="98"/>
      <c r="Y56" s="98"/>
      <c r="Z56" s="98"/>
      <c r="AA56" s="98"/>
    </row>
    <row r="57" spans="1:27" ht="5.55" customHeight="1" thickTop="1">
      <c r="A57" s="584"/>
      <c r="B57" s="584"/>
      <c r="C57" s="584"/>
      <c r="D57" s="584"/>
      <c r="E57" s="584"/>
      <c r="F57" s="584"/>
      <c r="G57" s="584"/>
      <c r="H57" s="584"/>
      <c r="I57" s="584"/>
      <c r="J57" s="584"/>
      <c r="K57" s="584"/>
      <c r="L57" s="584"/>
      <c r="M57" s="584"/>
      <c r="N57" s="584"/>
      <c r="O57" s="584"/>
      <c r="P57" s="584"/>
      <c r="Q57" s="584"/>
      <c r="R57" s="584"/>
      <c r="S57" s="98"/>
      <c r="T57" s="98"/>
      <c r="U57" s="98"/>
      <c r="V57" s="98"/>
      <c r="W57" s="98"/>
      <c r="X57" s="98"/>
      <c r="Y57" s="98"/>
      <c r="Z57" s="98"/>
      <c r="AA57" s="98"/>
    </row>
    <row r="58" spans="1:27" ht="8.1" customHeight="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46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</row>
    <row r="59" spans="1:27" ht="14.55" customHeight="1">
      <c r="A59" s="586" t="s">
        <v>594</v>
      </c>
      <c r="B59" s="587"/>
      <c r="C59" s="586" t="s">
        <v>7</v>
      </c>
      <c r="D59" s="588"/>
      <c r="E59" s="588"/>
      <c r="F59" s="588"/>
      <c r="G59" s="588"/>
      <c r="H59" s="587"/>
      <c r="I59" s="586" t="s">
        <v>504</v>
      </c>
      <c r="J59" s="588"/>
      <c r="K59" s="588"/>
      <c r="L59" s="587"/>
      <c r="M59" s="586" t="s">
        <v>461</v>
      </c>
      <c r="N59" s="587"/>
      <c r="O59" s="586" t="s">
        <v>464</v>
      </c>
      <c r="P59" s="587"/>
      <c r="Q59" s="586" t="s">
        <v>595</v>
      </c>
      <c r="R59" s="587"/>
      <c r="S59" s="98"/>
      <c r="T59" s="98"/>
      <c r="U59" s="98"/>
      <c r="V59" s="98"/>
      <c r="W59" s="98"/>
      <c r="X59" s="98"/>
      <c r="Y59" s="98"/>
      <c r="Z59" s="98"/>
      <c r="AA59" s="98"/>
    </row>
    <row r="60" spans="1:27" ht="14.55" customHeight="1">
      <c r="A60" s="600">
        <f>K4</f>
        <v>0</v>
      </c>
      <c r="B60" s="601"/>
      <c r="C60" s="595" t="str">
        <f>B4</f>
        <v/>
      </c>
      <c r="D60" s="596"/>
      <c r="E60" s="596"/>
      <c r="F60" s="596"/>
      <c r="G60" s="596"/>
      <c r="H60" s="597"/>
      <c r="I60" s="595" t="str">
        <f ca="1">B9</f>
        <v>???</v>
      </c>
      <c r="J60" s="596"/>
      <c r="K60" s="596"/>
      <c r="L60" s="597"/>
      <c r="M60" s="598">
        <f>L16</f>
        <v>0</v>
      </c>
      <c r="N60" s="599"/>
      <c r="O60" s="578">
        <f>Q54</f>
        <v>0</v>
      </c>
      <c r="P60" s="579"/>
      <c r="Q60" s="578">
        <f>Q56</f>
        <v>0</v>
      </c>
      <c r="R60" s="579"/>
      <c r="S60" s="98"/>
      <c r="T60" s="98"/>
      <c r="U60" s="98"/>
      <c r="V60" s="98"/>
      <c r="W60" s="98"/>
      <c r="X60" s="98"/>
      <c r="Y60" s="98"/>
      <c r="Z60" s="98"/>
      <c r="AA60" s="98"/>
    </row>
    <row r="61" spans="1:27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46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</row>
    <row r="62" spans="1:27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8"/>
      <c r="S62" s="98"/>
      <c r="T62" s="98"/>
      <c r="U62" s="98"/>
      <c r="V62" s="98"/>
      <c r="W62" s="98"/>
      <c r="X62" s="98"/>
      <c r="Y62" s="98"/>
      <c r="Z62" s="98"/>
      <c r="AA62" s="98"/>
    </row>
    <row r="63" spans="1:27" hidden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</row>
    <row r="64" spans="1:27" hidden="1">
      <c r="A64" s="80"/>
      <c r="B64" s="80"/>
      <c r="C64" s="80"/>
      <c r="D64" s="46"/>
      <c r="E64" s="46"/>
      <c r="F64" s="46"/>
      <c r="G64" s="121">
        <f>COLUMN()</f>
        <v>7</v>
      </c>
      <c r="H64" s="121">
        <f>COLUMN()</f>
        <v>8</v>
      </c>
      <c r="I64" s="121">
        <f>COLUMN()</f>
        <v>9</v>
      </c>
      <c r="J64" s="46"/>
      <c r="K64" s="154" t="s">
        <v>1656</v>
      </c>
      <c r="L64" s="46"/>
      <c r="M64" s="46"/>
      <c r="N64" s="46"/>
      <c r="O64" s="582" t="s">
        <v>543</v>
      </c>
      <c r="P64" s="582"/>
      <c r="Q64" s="582"/>
      <c r="R64" s="582"/>
      <c r="S64" s="582"/>
      <c r="T64" s="582"/>
      <c r="U64" s="98"/>
      <c r="V64" s="98"/>
      <c r="W64" s="98"/>
      <c r="X64" s="98"/>
      <c r="Y64" s="98"/>
      <c r="Z64" s="98"/>
      <c r="AA64" s="98"/>
    </row>
    <row r="65" spans="1:27" hidden="1">
      <c r="A65" s="80"/>
      <c r="B65" s="580" t="s">
        <v>505</v>
      </c>
      <c r="C65" s="580"/>
      <c r="D65" s="580"/>
      <c r="E65" s="580"/>
      <c r="F65" s="46"/>
      <c r="G65" s="581" t="s">
        <v>506</v>
      </c>
      <c r="H65" s="581"/>
      <c r="I65" s="581"/>
      <c r="J65" s="46"/>
      <c r="K65" s="46"/>
      <c r="L65" s="46"/>
      <c r="M65" s="46"/>
      <c r="N65" s="46"/>
      <c r="O65" s="582"/>
      <c r="P65" s="582"/>
      <c r="Q65" s="582"/>
      <c r="R65" s="582"/>
      <c r="S65" s="582"/>
      <c r="T65" s="582"/>
      <c r="U65" s="98"/>
      <c r="V65" s="98"/>
      <c r="W65" s="98"/>
      <c r="X65" s="98"/>
      <c r="Y65" s="98"/>
      <c r="Z65" s="98"/>
      <c r="AA65" s="98"/>
    </row>
    <row r="66" spans="1:27" hidden="1">
      <c r="A66" s="80"/>
      <c r="B66" s="592" t="s">
        <v>507</v>
      </c>
      <c r="C66" s="592"/>
      <c r="D66" s="592"/>
      <c r="E66" s="592"/>
      <c r="F66" s="122" t="s">
        <v>85</v>
      </c>
      <c r="G66" s="123">
        <v>1</v>
      </c>
      <c r="H66" s="124">
        <v>2</v>
      </c>
      <c r="I66" s="192">
        <v>3</v>
      </c>
      <c r="J66" s="593" t="s">
        <v>508</v>
      </c>
      <c r="K66" s="593"/>
      <c r="L66" s="593"/>
      <c r="M66" s="593"/>
      <c r="N66" s="46"/>
      <c r="O66" s="274" t="s">
        <v>684</v>
      </c>
      <c r="P66" s="275"/>
      <c r="Q66" s="275"/>
      <c r="R66" s="275"/>
      <c r="S66" s="275"/>
      <c r="T66" s="276"/>
      <c r="U66" s="272" t="s">
        <v>471</v>
      </c>
      <c r="V66" s="98"/>
      <c r="W66" s="98"/>
      <c r="X66" s="98"/>
      <c r="Y66" s="98"/>
      <c r="Z66" s="98"/>
      <c r="AA66" s="98"/>
    </row>
    <row r="67" spans="1:27" hidden="1">
      <c r="A67" s="125">
        <f>ROW()</f>
        <v>67</v>
      </c>
      <c r="B67" s="279" t="s">
        <v>684</v>
      </c>
      <c r="C67" s="277"/>
      <c r="D67" s="277"/>
      <c r="E67" s="277"/>
      <c r="F67" s="122" t="s">
        <v>471</v>
      </c>
      <c r="G67" s="123" t="s">
        <v>85</v>
      </c>
      <c r="H67" s="124" t="s">
        <v>85</v>
      </c>
      <c r="I67" s="192" t="s">
        <v>85</v>
      </c>
      <c r="J67" s="131" t="s">
        <v>509</v>
      </c>
      <c r="K67" s="278"/>
      <c r="L67" s="278"/>
      <c r="M67" s="180"/>
      <c r="N67" s="46"/>
      <c r="O67" s="203" t="s">
        <v>495</v>
      </c>
      <c r="P67" s="204"/>
      <c r="Q67" s="204"/>
      <c r="R67" s="204"/>
      <c r="S67" s="204"/>
      <c r="T67" s="206"/>
      <c r="U67" s="272" t="s">
        <v>471</v>
      </c>
      <c r="V67" s="98"/>
      <c r="W67" s="98"/>
      <c r="X67" s="98"/>
      <c r="Y67" s="98"/>
      <c r="Z67" s="98"/>
      <c r="AA67" s="98"/>
    </row>
    <row r="68" spans="1:27" hidden="1">
      <c r="A68" s="125">
        <f>ROW()</f>
        <v>68</v>
      </c>
      <c r="B68" s="279" t="s">
        <v>685</v>
      </c>
      <c r="C68" s="277"/>
      <c r="D68" s="277"/>
      <c r="E68" s="277"/>
      <c r="F68" s="122" t="s">
        <v>471</v>
      </c>
      <c r="G68" s="123" t="s">
        <v>85</v>
      </c>
      <c r="H68" s="124" t="s">
        <v>85</v>
      </c>
      <c r="I68" s="192" t="s">
        <v>85</v>
      </c>
      <c r="J68" s="131" t="s">
        <v>686</v>
      </c>
      <c r="K68" s="278"/>
      <c r="L68" s="278"/>
      <c r="M68" s="180"/>
      <c r="N68" s="46"/>
      <c r="O68" s="203" t="s">
        <v>685</v>
      </c>
      <c r="P68" s="204"/>
      <c r="Q68" s="204"/>
      <c r="R68" s="204"/>
      <c r="S68" s="204"/>
      <c r="T68" s="206"/>
      <c r="U68" s="272" t="s">
        <v>471</v>
      </c>
      <c r="V68" s="98"/>
      <c r="W68" s="98"/>
      <c r="X68" s="98"/>
      <c r="Y68" s="98"/>
      <c r="Z68" s="98"/>
      <c r="AA68" s="98"/>
    </row>
    <row r="69" spans="1:27" hidden="1">
      <c r="A69" s="125">
        <f>ROW()</f>
        <v>69</v>
      </c>
      <c r="B69" s="126" t="s">
        <v>495</v>
      </c>
      <c r="C69" s="127"/>
      <c r="D69" s="128"/>
      <c r="E69" s="128"/>
      <c r="F69" s="137" t="s">
        <v>471</v>
      </c>
      <c r="G69" s="129" t="s">
        <v>85</v>
      </c>
      <c r="H69" s="130" t="s">
        <v>85</v>
      </c>
      <c r="I69" s="193" t="s">
        <v>85</v>
      </c>
      <c r="J69" s="131" t="s">
        <v>509</v>
      </c>
      <c r="K69" s="132"/>
      <c r="L69" s="133"/>
      <c r="M69" s="134"/>
      <c r="N69" s="46"/>
      <c r="O69" s="203" t="s">
        <v>542</v>
      </c>
      <c r="P69" s="204"/>
      <c r="Q69" s="204"/>
      <c r="R69" s="204"/>
      <c r="S69" s="204"/>
      <c r="T69" s="206"/>
      <c r="U69" s="272" t="s">
        <v>471</v>
      </c>
      <c r="V69" s="143"/>
      <c r="W69" s="98"/>
      <c r="X69" s="98"/>
      <c r="Y69" s="98"/>
      <c r="Z69" s="98"/>
      <c r="AA69" s="98"/>
    </row>
    <row r="70" spans="1:27" hidden="1">
      <c r="A70" s="125">
        <f>ROW()</f>
        <v>70</v>
      </c>
      <c r="B70" s="126" t="s">
        <v>496</v>
      </c>
      <c r="C70" s="135"/>
      <c r="D70" s="136"/>
      <c r="E70" s="136"/>
      <c r="F70" s="137" t="s">
        <v>468</v>
      </c>
      <c r="G70" s="138">
        <v>12</v>
      </c>
      <c r="H70" s="139">
        <v>10</v>
      </c>
      <c r="I70" s="194">
        <v>8</v>
      </c>
      <c r="J70" s="131" t="s">
        <v>509</v>
      </c>
      <c r="K70" s="132"/>
      <c r="L70" s="133"/>
      <c r="M70" s="134"/>
      <c r="N70" s="46"/>
      <c r="O70" s="203" t="s">
        <v>496</v>
      </c>
      <c r="P70" s="204"/>
      <c r="Q70" s="204"/>
      <c r="R70" s="204"/>
      <c r="S70" s="204"/>
      <c r="T70" s="206"/>
      <c r="U70" s="273" t="s">
        <v>547</v>
      </c>
      <c r="V70" s="205"/>
      <c r="W70" s="98"/>
      <c r="X70" s="98"/>
      <c r="Y70" s="98"/>
      <c r="Z70" s="98"/>
      <c r="AA70" s="98"/>
    </row>
    <row r="71" spans="1:27" hidden="1">
      <c r="A71" s="125">
        <f>ROW()</f>
        <v>71</v>
      </c>
      <c r="B71" s="126" t="s">
        <v>499</v>
      </c>
      <c r="C71" s="127"/>
      <c r="D71" s="128"/>
      <c r="E71" s="128"/>
      <c r="F71" s="137" t="s">
        <v>471</v>
      </c>
      <c r="G71" s="138">
        <v>12</v>
      </c>
      <c r="H71" s="139">
        <v>10</v>
      </c>
      <c r="I71" s="194">
        <v>8</v>
      </c>
      <c r="J71" s="131" t="s">
        <v>509</v>
      </c>
      <c r="K71" s="140"/>
      <c r="L71" s="128"/>
      <c r="M71" s="141"/>
      <c r="N71" s="46"/>
      <c r="O71" s="203" t="s">
        <v>499</v>
      </c>
      <c r="P71" s="204"/>
      <c r="Q71" s="204"/>
      <c r="R71" s="204"/>
      <c r="S71" s="204"/>
      <c r="T71" s="206"/>
      <c r="U71" s="272" t="s">
        <v>471</v>
      </c>
      <c r="V71" s="205"/>
      <c r="W71" s="98"/>
      <c r="X71" s="98"/>
      <c r="Y71" s="98"/>
      <c r="Z71" s="98"/>
      <c r="AA71" s="98"/>
    </row>
    <row r="72" spans="1:27" hidden="1">
      <c r="A72" s="125">
        <f>ROW()</f>
        <v>72</v>
      </c>
      <c r="B72" s="126" t="s">
        <v>493</v>
      </c>
      <c r="C72" s="135"/>
      <c r="D72" s="136"/>
      <c r="E72" s="136"/>
      <c r="F72" s="137" t="s">
        <v>468</v>
      </c>
      <c r="G72" s="138">
        <v>6</v>
      </c>
      <c r="H72" s="152">
        <v>5</v>
      </c>
      <c r="I72" s="194">
        <v>4.5</v>
      </c>
      <c r="J72" s="131" t="s">
        <v>467</v>
      </c>
      <c r="K72" s="132"/>
      <c r="L72" s="133"/>
      <c r="M72" s="134"/>
      <c r="N72" s="46"/>
      <c r="O72" s="203" t="s">
        <v>493</v>
      </c>
      <c r="P72" s="204"/>
      <c r="Q72" s="204"/>
      <c r="R72" s="204"/>
      <c r="S72" s="204"/>
      <c r="T72" s="206"/>
      <c r="U72" s="273" t="s">
        <v>547</v>
      </c>
      <c r="V72" s="205"/>
      <c r="W72" s="98"/>
      <c r="X72" s="98"/>
      <c r="Y72" s="98"/>
      <c r="Z72" s="98"/>
      <c r="AA72" s="98"/>
    </row>
    <row r="73" spans="1:27" hidden="1">
      <c r="A73" s="125">
        <f>ROW()</f>
        <v>73</v>
      </c>
      <c r="B73" s="126" t="s">
        <v>498</v>
      </c>
      <c r="C73" s="135"/>
      <c r="D73" s="136"/>
      <c r="E73" s="136"/>
      <c r="F73" s="137" t="s">
        <v>471</v>
      </c>
      <c r="G73" s="138">
        <v>6</v>
      </c>
      <c r="H73" s="152">
        <v>5</v>
      </c>
      <c r="I73" s="194">
        <v>4.5</v>
      </c>
      <c r="J73" s="131" t="s">
        <v>509</v>
      </c>
      <c r="K73" s="132"/>
      <c r="L73" s="133"/>
      <c r="M73" s="134"/>
      <c r="N73" s="46"/>
      <c r="O73" s="203" t="s">
        <v>498</v>
      </c>
      <c r="P73" s="204"/>
      <c r="Q73" s="204"/>
      <c r="R73" s="204"/>
      <c r="S73" s="204"/>
      <c r="T73" s="206"/>
      <c r="U73" s="272" t="s">
        <v>471</v>
      </c>
      <c r="V73" s="205"/>
      <c r="W73" s="98"/>
      <c r="X73" s="98"/>
      <c r="Y73" s="98"/>
      <c r="Z73" s="98"/>
      <c r="AA73" s="98"/>
    </row>
    <row r="74" spans="1:27" hidden="1">
      <c r="A74" s="125">
        <f>ROW()</f>
        <v>74</v>
      </c>
      <c r="B74" s="126" t="s">
        <v>497</v>
      </c>
      <c r="C74" s="135"/>
      <c r="D74" s="136"/>
      <c r="E74" s="136"/>
      <c r="F74" s="122" t="s">
        <v>475</v>
      </c>
      <c r="G74" s="138">
        <v>12</v>
      </c>
      <c r="H74" s="139">
        <v>10</v>
      </c>
      <c r="I74" s="194">
        <v>8</v>
      </c>
      <c r="J74" s="131" t="s">
        <v>509</v>
      </c>
      <c r="K74" s="132"/>
      <c r="L74" s="133"/>
      <c r="M74" s="134"/>
      <c r="N74" s="46"/>
      <c r="O74" s="203" t="s">
        <v>497</v>
      </c>
      <c r="P74" s="204"/>
      <c r="Q74" s="204"/>
      <c r="R74" s="204"/>
      <c r="S74" s="204"/>
      <c r="T74" s="206"/>
      <c r="U74" s="272" t="s">
        <v>475</v>
      </c>
      <c r="V74" s="205"/>
      <c r="W74" s="98"/>
      <c r="X74" s="98"/>
      <c r="Y74" s="98"/>
      <c r="Z74" s="98"/>
      <c r="AA74" s="98"/>
    </row>
    <row r="75" spans="1:27" hidden="1">
      <c r="A75" s="125">
        <f>ROW()</f>
        <v>75</v>
      </c>
      <c r="B75" s="126" t="s">
        <v>500</v>
      </c>
      <c r="C75" s="135"/>
      <c r="D75" s="136"/>
      <c r="E75" s="136"/>
      <c r="F75" s="122" t="s">
        <v>471</v>
      </c>
      <c r="G75" s="138">
        <v>2</v>
      </c>
      <c r="H75" s="139">
        <v>1.5</v>
      </c>
      <c r="I75" s="194">
        <v>1</v>
      </c>
      <c r="J75" s="131" t="s">
        <v>509</v>
      </c>
      <c r="K75" s="132"/>
      <c r="L75" s="133"/>
      <c r="M75" s="134"/>
      <c r="N75" s="46"/>
      <c r="O75" s="203" t="s">
        <v>546</v>
      </c>
      <c r="P75" s="204"/>
      <c r="Q75" s="204"/>
      <c r="R75" s="204"/>
      <c r="S75" s="204"/>
      <c r="T75" s="206"/>
      <c r="U75" s="272" t="s">
        <v>471</v>
      </c>
      <c r="V75" s="205"/>
      <c r="W75" s="98"/>
      <c r="X75" s="98"/>
      <c r="Y75" s="98"/>
      <c r="Z75" s="98"/>
      <c r="AA75" s="98"/>
    </row>
    <row r="76" spans="1:27" hidden="1">
      <c r="A76" s="80"/>
      <c r="B76" s="80"/>
      <c r="C76" s="142"/>
      <c r="D76" s="46"/>
      <c r="E76" s="46"/>
      <c r="F76" s="10"/>
      <c r="G76" s="121">
        <f>COLUMN()</f>
        <v>7</v>
      </c>
      <c r="H76" s="121">
        <f>COLUMN()</f>
        <v>8</v>
      </c>
      <c r="I76" s="121">
        <f>COLUMN()</f>
        <v>9</v>
      </c>
      <c r="J76" s="46"/>
      <c r="K76" s="46"/>
      <c r="L76" s="46"/>
      <c r="M76" s="46"/>
      <c r="N76" s="46"/>
      <c r="O76" s="203" t="s">
        <v>500</v>
      </c>
      <c r="P76" s="204"/>
      <c r="Q76" s="204"/>
      <c r="R76" s="204"/>
      <c r="S76" s="204"/>
      <c r="T76" s="206"/>
      <c r="U76" s="272" t="s">
        <v>471</v>
      </c>
      <c r="V76" s="98"/>
      <c r="W76" s="98"/>
      <c r="X76" s="98"/>
      <c r="Y76" s="98"/>
      <c r="Z76" s="98"/>
      <c r="AA76" s="98"/>
    </row>
    <row r="77" spans="1:27" hidden="1">
      <c r="A77" s="10"/>
      <c r="B77" s="580" t="s">
        <v>505</v>
      </c>
      <c r="C77" s="580"/>
      <c r="D77" s="580"/>
      <c r="E77" s="580"/>
      <c r="F77" s="580"/>
      <c r="G77" s="581" t="s">
        <v>506</v>
      </c>
      <c r="H77" s="581"/>
      <c r="I77" s="581"/>
      <c r="J77" s="144"/>
      <c r="K77" s="144"/>
      <c r="L77" s="46"/>
      <c r="M77" s="46"/>
      <c r="N77" s="46"/>
      <c r="O77" s="207" t="s">
        <v>541</v>
      </c>
      <c r="P77" s="208"/>
      <c r="Q77" s="208"/>
      <c r="R77" s="208"/>
      <c r="S77" s="208"/>
      <c r="T77" s="209"/>
      <c r="U77" s="272" t="s">
        <v>471</v>
      </c>
      <c r="V77" s="98"/>
      <c r="W77" s="98"/>
      <c r="X77" s="98"/>
      <c r="Y77" s="98"/>
      <c r="Z77" s="98"/>
      <c r="AA77" s="98"/>
    </row>
    <row r="78" spans="1:27" hidden="1">
      <c r="A78" s="10"/>
      <c r="B78" s="594" t="s">
        <v>510</v>
      </c>
      <c r="C78" s="594"/>
      <c r="D78" s="594"/>
      <c r="E78" s="594"/>
      <c r="F78" s="594"/>
      <c r="G78" s="145">
        <v>1</v>
      </c>
      <c r="H78" s="146">
        <v>2</v>
      </c>
      <c r="I78" s="146">
        <v>3</v>
      </c>
      <c r="J78" s="147"/>
      <c r="K78" s="148"/>
      <c r="L78" s="46"/>
      <c r="M78" s="46"/>
      <c r="N78" s="46"/>
      <c r="V78" s="98"/>
      <c r="W78" s="98"/>
      <c r="X78" s="98"/>
      <c r="Y78" s="98"/>
      <c r="Z78" s="98"/>
      <c r="AA78" s="98"/>
    </row>
    <row r="79" spans="1:27" hidden="1">
      <c r="A79" s="125">
        <f t="shared" ref="A79:A133" si="13">ROW()</f>
        <v>79</v>
      </c>
      <c r="B79" s="324" t="s">
        <v>726</v>
      </c>
      <c r="C79" s="325"/>
      <c r="D79" s="325"/>
      <c r="E79" s="150"/>
      <c r="F79" s="151"/>
      <c r="G79" s="321">
        <v>5</v>
      </c>
      <c r="H79" s="322">
        <v>4.5</v>
      </c>
      <c r="I79" s="323">
        <v>4.5</v>
      </c>
      <c r="J79" s="153"/>
      <c r="K79" s="154" t="s">
        <v>910</v>
      </c>
      <c r="L79" s="46"/>
      <c r="M79" s="46"/>
      <c r="N79" s="46"/>
      <c r="O79" s="46"/>
      <c r="P79" s="46"/>
      <c r="Q79" s="46"/>
      <c r="R79" s="98"/>
      <c r="S79" s="98"/>
      <c r="T79" s="143"/>
      <c r="U79" s="98"/>
      <c r="V79" s="98"/>
      <c r="W79" s="98"/>
      <c r="X79" s="98"/>
      <c r="Y79" s="98"/>
      <c r="Z79" s="98"/>
      <c r="AA79" s="98"/>
    </row>
    <row r="80" spans="1:27" hidden="1">
      <c r="A80" s="125">
        <f t="shared" si="13"/>
        <v>80</v>
      </c>
      <c r="B80" s="324" t="s">
        <v>727</v>
      </c>
      <c r="C80" s="325"/>
      <c r="D80" s="325"/>
      <c r="E80" s="150"/>
      <c r="F80" s="151"/>
      <c r="G80" s="321">
        <v>5</v>
      </c>
      <c r="H80" s="322">
        <v>4.5</v>
      </c>
      <c r="I80" s="323">
        <v>4.5</v>
      </c>
      <c r="J80" s="153"/>
      <c r="K80" s="154"/>
      <c r="L80" s="46"/>
      <c r="M80" s="46"/>
      <c r="N80" s="46"/>
      <c r="O80" s="46"/>
      <c r="P80" s="46"/>
      <c r="Q80" s="46"/>
      <c r="R80" s="98"/>
      <c r="S80" s="98"/>
      <c r="T80" s="143"/>
      <c r="U80" s="98"/>
      <c r="V80" s="98"/>
      <c r="W80" s="98"/>
      <c r="X80" s="98"/>
      <c r="Y80" s="98"/>
      <c r="Z80" s="98"/>
      <c r="AA80" s="98"/>
    </row>
    <row r="81" spans="1:27" hidden="1">
      <c r="A81" s="125">
        <f t="shared" si="13"/>
        <v>81</v>
      </c>
      <c r="B81" s="324" t="s">
        <v>728</v>
      </c>
      <c r="C81" s="325"/>
      <c r="D81" s="325"/>
      <c r="E81" s="150"/>
      <c r="F81" s="151"/>
      <c r="G81" s="321">
        <v>5</v>
      </c>
      <c r="H81" s="322">
        <v>4.5</v>
      </c>
      <c r="I81" s="323">
        <v>4.5</v>
      </c>
      <c r="J81" s="153"/>
      <c r="K81" s="154"/>
      <c r="L81" s="46"/>
      <c r="M81" s="46"/>
      <c r="N81" s="46"/>
      <c r="O81" s="46"/>
      <c r="P81" s="46"/>
      <c r="Q81" s="46"/>
      <c r="R81" s="98"/>
      <c r="S81" s="98"/>
      <c r="T81" s="143"/>
      <c r="U81" s="98"/>
      <c r="V81" s="98"/>
      <c r="W81" s="98"/>
      <c r="X81" s="98"/>
      <c r="Y81" s="98"/>
      <c r="Z81" s="98"/>
      <c r="AA81" s="98"/>
    </row>
    <row r="82" spans="1:27" hidden="1">
      <c r="A82" s="125">
        <f t="shared" si="13"/>
        <v>82</v>
      </c>
      <c r="B82" s="149" t="s">
        <v>479</v>
      </c>
      <c r="C82" s="150"/>
      <c r="D82" s="150"/>
      <c r="E82" s="150"/>
      <c r="F82" s="151"/>
      <c r="G82" s="138">
        <v>1.3</v>
      </c>
      <c r="H82" s="152">
        <v>1.1000000000000001</v>
      </c>
      <c r="I82" s="195">
        <v>1.1000000000000001</v>
      </c>
      <c r="J82" s="153"/>
      <c r="K82" s="154"/>
      <c r="L82" s="46"/>
      <c r="M82" s="46"/>
      <c r="N82" s="46"/>
      <c r="O82" s="46"/>
      <c r="P82" s="46"/>
      <c r="Q82" s="46"/>
      <c r="R82" s="98"/>
      <c r="S82" s="98"/>
      <c r="T82" s="143"/>
      <c r="U82" s="98"/>
      <c r="V82" s="98"/>
      <c r="W82" s="98"/>
      <c r="X82" s="98"/>
      <c r="Y82" s="98"/>
      <c r="Z82" s="98"/>
      <c r="AA82" s="98"/>
    </row>
    <row r="83" spans="1:27" hidden="1">
      <c r="A83" s="125">
        <f t="shared" si="13"/>
        <v>83</v>
      </c>
      <c r="B83" s="149" t="s">
        <v>481</v>
      </c>
      <c r="C83" s="150"/>
      <c r="D83" s="150"/>
      <c r="E83" s="150"/>
      <c r="F83" s="151"/>
      <c r="G83" s="138">
        <v>1.3</v>
      </c>
      <c r="H83" s="152">
        <v>1.1000000000000001</v>
      </c>
      <c r="I83" s="195">
        <v>1.1000000000000001</v>
      </c>
      <c r="J83" s="153"/>
      <c r="K83" s="155"/>
      <c r="L83" s="46"/>
      <c r="M83" s="46"/>
      <c r="N83" s="46"/>
      <c r="O83" s="46"/>
      <c r="P83" s="46"/>
      <c r="Q83" s="46"/>
      <c r="R83" s="98"/>
      <c r="S83" s="98"/>
      <c r="T83" s="143"/>
      <c r="U83" s="98"/>
      <c r="V83" s="98"/>
      <c r="W83" s="98"/>
      <c r="X83" s="98"/>
      <c r="Y83" s="98"/>
      <c r="Z83" s="98"/>
      <c r="AA83" s="98"/>
    </row>
    <row r="84" spans="1:27" hidden="1">
      <c r="A84" s="125">
        <f t="shared" si="13"/>
        <v>84</v>
      </c>
      <c r="B84" s="149" t="s">
        <v>482</v>
      </c>
      <c r="C84" s="150"/>
      <c r="D84" s="150"/>
      <c r="E84" s="150"/>
      <c r="F84" s="151"/>
      <c r="G84" s="138">
        <v>1.6</v>
      </c>
      <c r="H84" s="152">
        <v>1.4</v>
      </c>
      <c r="I84" s="195">
        <v>1.4</v>
      </c>
      <c r="J84" s="153"/>
      <c r="K84" s="155"/>
      <c r="L84" s="46"/>
      <c r="M84" s="46"/>
      <c r="N84" s="46"/>
      <c r="O84" s="46"/>
      <c r="P84" s="46"/>
      <c r="Q84" s="46"/>
      <c r="R84" s="98"/>
      <c r="S84" s="98"/>
      <c r="T84" s="143"/>
      <c r="U84" s="98"/>
      <c r="V84" s="98"/>
      <c r="W84" s="98"/>
      <c r="X84" s="98"/>
      <c r="Y84" s="98"/>
      <c r="Z84" s="98"/>
      <c r="AA84" s="98"/>
    </row>
    <row r="85" spans="1:27" hidden="1">
      <c r="A85" s="125">
        <f t="shared" si="13"/>
        <v>85</v>
      </c>
      <c r="B85" s="149" t="s">
        <v>484</v>
      </c>
      <c r="C85" s="150"/>
      <c r="D85" s="150"/>
      <c r="E85" s="150"/>
      <c r="F85" s="151"/>
      <c r="G85" s="138">
        <v>1.9</v>
      </c>
      <c r="H85" s="152">
        <v>1.6</v>
      </c>
      <c r="I85" s="195">
        <v>1.6</v>
      </c>
      <c r="J85" s="153"/>
      <c r="K85" s="155"/>
      <c r="L85" s="46"/>
      <c r="M85" s="46"/>
      <c r="N85" s="46"/>
      <c r="O85" s="46"/>
      <c r="P85" s="46"/>
      <c r="Q85" s="46"/>
      <c r="R85" s="98"/>
      <c r="S85" s="98"/>
      <c r="T85" s="143"/>
      <c r="U85" s="98"/>
      <c r="V85" s="98"/>
      <c r="W85" s="98"/>
      <c r="X85" s="98"/>
      <c r="Y85" s="98"/>
      <c r="Z85" s="98"/>
      <c r="AA85" s="98"/>
    </row>
    <row r="86" spans="1:27" hidden="1">
      <c r="A86" s="125">
        <f t="shared" si="13"/>
        <v>86</v>
      </c>
      <c r="B86" s="149" t="s">
        <v>711</v>
      </c>
      <c r="C86" s="150"/>
      <c r="D86" s="150"/>
      <c r="E86" s="150"/>
      <c r="F86" s="151"/>
      <c r="G86" s="138">
        <v>2.4</v>
      </c>
      <c r="H86" s="152">
        <v>2.1</v>
      </c>
      <c r="I86" s="195">
        <v>2.1</v>
      </c>
      <c r="J86" s="153"/>
      <c r="K86" s="155"/>
      <c r="L86" s="46"/>
      <c r="M86" s="46"/>
      <c r="N86" s="46"/>
      <c r="O86" s="46"/>
      <c r="P86" s="46"/>
      <c r="Q86" s="46"/>
      <c r="R86" s="98"/>
      <c r="S86" s="98"/>
      <c r="T86" s="143"/>
      <c r="U86" s="98"/>
      <c r="V86" s="98"/>
      <c r="W86" s="98"/>
      <c r="X86" s="98"/>
      <c r="Y86" s="98"/>
      <c r="Z86" s="98"/>
      <c r="AA86" s="98"/>
    </row>
    <row r="87" spans="1:27" hidden="1">
      <c r="A87" s="125">
        <f t="shared" si="13"/>
        <v>87</v>
      </c>
      <c r="B87" s="149" t="s">
        <v>485</v>
      </c>
      <c r="C87" s="150"/>
      <c r="D87" s="150"/>
      <c r="E87" s="150"/>
      <c r="F87" s="151"/>
      <c r="G87" s="138">
        <v>2.4</v>
      </c>
      <c r="H87" s="152">
        <v>2.1</v>
      </c>
      <c r="I87" s="195">
        <v>2.1</v>
      </c>
      <c r="J87" s="153"/>
      <c r="K87" s="155"/>
      <c r="L87" s="46"/>
      <c r="M87" s="46"/>
      <c r="N87" s="46"/>
      <c r="O87" s="46"/>
      <c r="P87" s="46"/>
      <c r="Q87" s="46"/>
      <c r="R87" s="98"/>
      <c r="S87" s="98"/>
      <c r="T87" s="143"/>
      <c r="U87" s="98"/>
      <c r="V87" s="98"/>
      <c r="W87" s="98"/>
      <c r="X87" s="98"/>
      <c r="Y87" s="98"/>
      <c r="Z87" s="98"/>
      <c r="AA87" s="98"/>
    </row>
    <row r="88" spans="1:27" hidden="1">
      <c r="A88" s="125">
        <f t="shared" si="13"/>
        <v>88</v>
      </c>
      <c r="B88" s="149" t="s">
        <v>486</v>
      </c>
      <c r="C88" s="150"/>
      <c r="D88" s="150"/>
      <c r="E88" s="150"/>
      <c r="F88" s="151"/>
      <c r="G88" s="138">
        <v>3.2</v>
      </c>
      <c r="H88" s="152">
        <v>2.7</v>
      </c>
      <c r="I88" s="195">
        <v>2.7</v>
      </c>
      <c r="J88" s="153"/>
      <c r="K88" s="155"/>
      <c r="L88" s="46"/>
      <c r="M88" s="46"/>
      <c r="N88" s="46"/>
      <c r="O88" s="46"/>
      <c r="P88" s="46"/>
      <c r="Q88" s="46"/>
      <c r="R88" s="98"/>
      <c r="S88" s="98"/>
      <c r="T88" s="98"/>
      <c r="U88" s="98"/>
      <c r="V88" s="98"/>
      <c r="W88" s="98"/>
      <c r="X88" s="98"/>
      <c r="Y88" s="98"/>
      <c r="Z88" s="98"/>
      <c r="AA88" s="98"/>
    </row>
    <row r="89" spans="1:27" hidden="1">
      <c r="A89" s="125">
        <f t="shared" si="13"/>
        <v>89</v>
      </c>
      <c r="B89" s="149" t="s">
        <v>487</v>
      </c>
      <c r="C89" s="150"/>
      <c r="D89" s="150"/>
      <c r="E89" s="150"/>
      <c r="F89" s="151"/>
      <c r="G89" s="138">
        <v>4.2</v>
      </c>
      <c r="H89" s="152">
        <v>3.2</v>
      </c>
      <c r="I89" s="195">
        <v>3.2</v>
      </c>
      <c r="J89" s="153"/>
      <c r="K89" s="155"/>
      <c r="L89" s="46"/>
      <c r="M89" s="46"/>
      <c r="N89" s="46"/>
      <c r="O89" s="46"/>
      <c r="P89" s="46"/>
      <c r="Q89" s="46"/>
      <c r="R89" s="98"/>
      <c r="S89" s="98"/>
      <c r="T89" s="98"/>
      <c r="U89" s="98"/>
      <c r="V89" s="98"/>
      <c r="W89" s="98"/>
      <c r="X89" s="98"/>
      <c r="Y89" s="98"/>
      <c r="Z89" s="98"/>
      <c r="AA89" s="98"/>
    </row>
    <row r="90" spans="1:27" hidden="1">
      <c r="A90" s="125">
        <f t="shared" si="13"/>
        <v>90</v>
      </c>
      <c r="B90" s="149" t="s">
        <v>488</v>
      </c>
      <c r="C90" s="150"/>
      <c r="D90" s="150"/>
      <c r="E90" s="150"/>
      <c r="F90" s="151"/>
      <c r="G90" s="138">
        <v>4.2</v>
      </c>
      <c r="H90" s="152">
        <v>3.2</v>
      </c>
      <c r="I90" s="195">
        <v>3.2</v>
      </c>
      <c r="J90" s="153"/>
      <c r="K90" s="155"/>
      <c r="L90" s="46"/>
      <c r="M90" s="46"/>
      <c r="N90" s="46"/>
      <c r="O90" s="46"/>
      <c r="P90" s="46"/>
      <c r="Q90" s="46"/>
      <c r="R90" s="98"/>
      <c r="S90" s="98"/>
      <c r="T90" s="98"/>
      <c r="U90" s="98"/>
      <c r="V90" s="98"/>
      <c r="W90" s="98"/>
      <c r="X90" s="98"/>
      <c r="Y90" s="98"/>
      <c r="Z90" s="98"/>
      <c r="AA90" s="98"/>
    </row>
    <row r="91" spans="1:27" hidden="1">
      <c r="A91" s="156"/>
      <c r="B91" s="17"/>
      <c r="C91" s="17"/>
      <c r="D91" s="17"/>
      <c r="E91" s="17"/>
      <c r="F91" s="17"/>
      <c r="G91" s="121">
        <f>COLUMN()</f>
        <v>7</v>
      </c>
      <c r="H91" s="121">
        <f>COLUMN()</f>
        <v>8</v>
      </c>
      <c r="I91" s="121">
        <f>COLUMN()</f>
        <v>9</v>
      </c>
      <c r="J91" s="157"/>
      <c r="K91" s="157"/>
      <c r="L91" s="46"/>
      <c r="M91" s="46"/>
      <c r="N91" s="46"/>
      <c r="O91" s="46"/>
      <c r="P91" s="46"/>
      <c r="Q91" s="46"/>
      <c r="R91" s="98"/>
      <c r="S91" s="98"/>
      <c r="T91" s="98"/>
      <c r="U91" s="98"/>
      <c r="V91" s="98"/>
      <c r="W91" s="98"/>
      <c r="X91" s="98"/>
      <c r="Y91" s="98"/>
      <c r="Z91" s="98"/>
      <c r="AA91" s="98"/>
    </row>
    <row r="92" spans="1:27" hidden="1">
      <c r="A92" s="10"/>
      <c r="B92" s="580" t="s">
        <v>505</v>
      </c>
      <c r="C92" s="580"/>
      <c r="D92" s="580"/>
      <c r="E92" s="580"/>
      <c r="F92" s="580"/>
      <c r="G92" s="581" t="s">
        <v>506</v>
      </c>
      <c r="H92" s="581"/>
      <c r="I92" s="581"/>
      <c r="J92" s="158"/>
      <c r="K92" s="158"/>
      <c r="L92" s="46"/>
      <c r="M92" s="46"/>
      <c r="N92" s="46"/>
      <c r="O92" s="46"/>
      <c r="P92" s="46"/>
      <c r="Q92" s="46"/>
      <c r="R92" s="98"/>
      <c r="S92" s="98"/>
      <c r="T92" s="98"/>
      <c r="U92" s="98"/>
      <c r="V92" s="98"/>
      <c r="W92" s="98"/>
      <c r="X92" s="98"/>
      <c r="Y92" s="98"/>
      <c r="Z92" s="98"/>
      <c r="AA92" s="98"/>
    </row>
    <row r="93" spans="1:27" hidden="1">
      <c r="A93" s="156"/>
      <c r="B93" s="603" t="s">
        <v>512</v>
      </c>
      <c r="C93" s="603"/>
      <c r="D93" s="603"/>
      <c r="E93" s="603"/>
      <c r="F93" s="603"/>
      <c r="G93" s="145">
        <v>1</v>
      </c>
      <c r="H93" s="146">
        <v>2</v>
      </c>
      <c r="I93" s="146">
        <v>3</v>
      </c>
      <c r="J93" s="159"/>
      <c r="K93" s="160"/>
      <c r="L93" s="46"/>
      <c r="M93" s="46"/>
      <c r="N93" s="46"/>
      <c r="O93" s="46"/>
      <c r="P93" s="46"/>
      <c r="Q93" s="46"/>
      <c r="R93" s="98"/>
      <c r="S93" s="98"/>
      <c r="T93" s="98"/>
      <c r="U93" s="98"/>
      <c r="V93" s="98"/>
      <c r="W93" s="98"/>
      <c r="X93" s="98"/>
      <c r="Y93" s="98"/>
      <c r="Z93" s="98"/>
      <c r="AA93" s="98"/>
    </row>
    <row r="94" spans="1:27" hidden="1">
      <c r="A94" s="125">
        <f t="shared" ref="A94:A102" si="14">ROW()</f>
        <v>94</v>
      </c>
      <c r="B94" s="149" t="s">
        <v>479</v>
      </c>
      <c r="C94" s="150"/>
      <c r="D94" s="150"/>
      <c r="E94" s="150"/>
      <c r="F94" s="151"/>
      <c r="G94" s="161">
        <v>0</v>
      </c>
      <c r="H94" s="162">
        <v>0</v>
      </c>
      <c r="I94" s="196">
        <v>0</v>
      </c>
      <c r="J94" s="163"/>
      <c r="K94" s="154" t="s">
        <v>910</v>
      </c>
      <c r="L94" s="46"/>
      <c r="M94" s="46"/>
      <c r="N94" s="46"/>
      <c r="O94" s="46"/>
      <c r="P94" s="46"/>
      <c r="Q94" s="46"/>
      <c r="R94" s="98"/>
      <c r="S94" s="98"/>
      <c r="T94" s="98"/>
      <c r="U94" s="98"/>
      <c r="V94" s="98"/>
      <c r="W94" s="98"/>
      <c r="X94" s="98"/>
      <c r="Y94" s="98"/>
      <c r="Z94" s="98"/>
      <c r="AA94" s="98"/>
    </row>
    <row r="95" spans="1:27" hidden="1">
      <c r="A95" s="125">
        <f t="shared" si="14"/>
        <v>95</v>
      </c>
      <c r="B95" s="149" t="s">
        <v>481</v>
      </c>
      <c r="C95" s="150"/>
      <c r="D95" s="150"/>
      <c r="E95" s="150"/>
      <c r="F95" s="151"/>
      <c r="G95" s="161">
        <v>0</v>
      </c>
      <c r="H95" s="162">
        <v>0</v>
      </c>
      <c r="I95" s="196">
        <v>0</v>
      </c>
      <c r="J95" s="163"/>
      <c r="K95" s="164"/>
      <c r="L95" s="46"/>
      <c r="M95" s="46"/>
      <c r="N95" s="46"/>
      <c r="O95" s="46"/>
      <c r="P95" s="46"/>
      <c r="Q95" s="46"/>
      <c r="R95" s="98"/>
      <c r="S95" s="98"/>
      <c r="T95" s="98"/>
      <c r="U95" s="98"/>
      <c r="V95" s="98"/>
      <c r="W95" s="98"/>
      <c r="X95" s="98"/>
      <c r="Y95" s="98"/>
      <c r="Z95" s="98"/>
      <c r="AA95" s="98"/>
    </row>
    <row r="96" spans="1:27" hidden="1">
      <c r="A96" s="125">
        <f t="shared" si="14"/>
        <v>96</v>
      </c>
      <c r="B96" s="149" t="s">
        <v>482</v>
      </c>
      <c r="C96" s="150"/>
      <c r="D96" s="150"/>
      <c r="E96" s="150"/>
      <c r="F96" s="151"/>
      <c r="G96" s="138">
        <v>3.2</v>
      </c>
      <c r="H96" s="152">
        <v>3</v>
      </c>
      <c r="I96" s="195">
        <v>3</v>
      </c>
      <c r="J96" s="163"/>
      <c r="K96" s="164"/>
      <c r="L96" s="46"/>
      <c r="M96" s="46"/>
      <c r="N96" s="46"/>
      <c r="O96" s="46"/>
      <c r="P96" s="46"/>
      <c r="Q96" s="46"/>
      <c r="R96" s="98"/>
      <c r="S96" s="98"/>
      <c r="T96" s="98"/>
      <c r="U96" s="98"/>
      <c r="V96" s="98"/>
      <c r="W96" s="98"/>
      <c r="X96" s="98"/>
      <c r="Y96" s="98"/>
      <c r="Z96" s="98"/>
      <c r="AA96" s="98"/>
    </row>
    <row r="97" spans="1:27" hidden="1">
      <c r="A97" s="125">
        <f t="shared" si="14"/>
        <v>97</v>
      </c>
      <c r="B97" s="149" t="s">
        <v>484</v>
      </c>
      <c r="C97" s="150"/>
      <c r="D97" s="150"/>
      <c r="E97" s="150"/>
      <c r="F97" s="151"/>
      <c r="G97" s="138">
        <v>3.7</v>
      </c>
      <c r="H97" s="152">
        <v>3.2</v>
      </c>
      <c r="I97" s="195">
        <v>3.2</v>
      </c>
      <c r="J97" s="163"/>
      <c r="K97" s="164"/>
      <c r="L97" s="46"/>
      <c r="M97" s="46"/>
      <c r="N97" s="46"/>
      <c r="O97" s="46"/>
      <c r="P97" s="46"/>
      <c r="Q97" s="46"/>
      <c r="R97" s="98"/>
      <c r="S97" s="98"/>
      <c r="T97" s="98"/>
      <c r="U97" s="98"/>
      <c r="V97" s="98"/>
      <c r="W97" s="98"/>
      <c r="X97" s="98"/>
      <c r="Y97" s="98"/>
      <c r="Z97" s="98"/>
      <c r="AA97" s="98"/>
    </row>
    <row r="98" spans="1:27" hidden="1">
      <c r="A98" s="125">
        <f t="shared" si="14"/>
        <v>98</v>
      </c>
      <c r="B98" s="149" t="s">
        <v>711</v>
      </c>
      <c r="C98" s="150"/>
      <c r="D98" s="150"/>
      <c r="E98" s="150"/>
      <c r="F98" s="151"/>
      <c r="G98" s="138">
        <v>4.2</v>
      </c>
      <c r="H98" s="152">
        <v>3.7</v>
      </c>
      <c r="I98" s="195">
        <v>3.7</v>
      </c>
      <c r="J98" s="163"/>
      <c r="K98" s="164"/>
      <c r="L98" s="46"/>
      <c r="M98" s="46"/>
      <c r="N98" s="46"/>
      <c r="O98" s="46"/>
      <c r="P98" s="46"/>
      <c r="Q98" s="46"/>
      <c r="R98" s="98"/>
      <c r="S98" s="98"/>
      <c r="T98" s="98"/>
      <c r="U98" s="98"/>
      <c r="V98" s="98"/>
      <c r="W98" s="98"/>
      <c r="X98" s="98"/>
      <c r="Y98" s="98"/>
      <c r="Z98" s="98"/>
      <c r="AA98" s="98"/>
    </row>
    <row r="99" spans="1:27" hidden="1">
      <c r="A99" s="125">
        <f t="shared" si="14"/>
        <v>99</v>
      </c>
      <c r="B99" s="149" t="s">
        <v>485</v>
      </c>
      <c r="C99" s="150"/>
      <c r="D99" s="150"/>
      <c r="E99" s="150"/>
      <c r="F99" s="151"/>
      <c r="G99" s="138">
        <v>4.7</v>
      </c>
      <c r="H99" s="152">
        <v>4.2</v>
      </c>
      <c r="I99" s="195">
        <v>4.2</v>
      </c>
      <c r="J99" s="163"/>
      <c r="K99" s="164"/>
      <c r="L99" s="46"/>
      <c r="M99" s="46"/>
      <c r="N99" s="46"/>
      <c r="O99" s="46"/>
      <c r="P99" s="46"/>
      <c r="Q99" s="46"/>
      <c r="R99" s="98"/>
      <c r="S99" s="98"/>
      <c r="T99" s="98"/>
      <c r="U99" s="98"/>
      <c r="V99" s="98"/>
      <c r="W99" s="98"/>
      <c r="X99" s="98"/>
      <c r="Y99" s="98"/>
      <c r="Z99" s="98"/>
      <c r="AA99" s="98"/>
    </row>
    <row r="100" spans="1:27" hidden="1">
      <c r="A100" s="125">
        <f t="shared" si="14"/>
        <v>100</v>
      </c>
      <c r="B100" s="149" t="s">
        <v>486</v>
      </c>
      <c r="C100" s="150"/>
      <c r="D100" s="150"/>
      <c r="E100" s="150"/>
      <c r="F100" s="151"/>
      <c r="G100" s="138">
        <v>5.3</v>
      </c>
      <c r="H100" s="152">
        <v>4.8</v>
      </c>
      <c r="I100" s="195">
        <v>4.8</v>
      </c>
      <c r="J100" s="163"/>
      <c r="K100" s="164"/>
      <c r="L100" s="46"/>
      <c r="M100" s="46"/>
      <c r="N100" s="46"/>
      <c r="O100" s="46"/>
      <c r="P100" s="46"/>
      <c r="Q100" s="46"/>
      <c r="R100" s="98"/>
      <c r="S100" s="98"/>
      <c r="T100" s="98"/>
      <c r="U100" s="98"/>
      <c r="V100" s="98"/>
      <c r="W100" s="98"/>
      <c r="X100" s="98"/>
      <c r="Y100" s="98"/>
      <c r="Z100" s="98"/>
      <c r="AA100" s="98"/>
    </row>
    <row r="101" spans="1:27" hidden="1">
      <c r="A101" s="125">
        <f t="shared" si="14"/>
        <v>101</v>
      </c>
      <c r="B101" s="149" t="s">
        <v>487</v>
      </c>
      <c r="C101" s="150"/>
      <c r="D101" s="150"/>
      <c r="E101" s="150"/>
      <c r="F101" s="151"/>
      <c r="G101" s="138">
        <v>5.8</v>
      </c>
      <c r="H101" s="152">
        <v>5.3</v>
      </c>
      <c r="I101" s="195">
        <v>5.3</v>
      </c>
      <c r="J101" s="163"/>
      <c r="K101" s="164"/>
      <c r="L101" s="46"/>
      <c r="M101" s="46"/>
      <c r="N101" s="46"/>
      <c r="O101" s="46"/>
      <c r="P101" s="46"/>
      <c r="Q101" s="46"/>
      <c r="R101" s="98"/>
      <c r="S101" s="98"/>
      <c r="T101" s="98"/>
      <c r="U101" s="98"/>
      <c r="V101" s="98"/>
      <c r="W101" s="98"/>
      <c r="X101" s="98"/>
      <c r="Y101" s="98"/>
      <c r="Z101" s="98"/>
      <c r="AA101" s="98"/>
    </row>
    <row r="102" spans="1:27" hidden="1">
      <c r="A102" s="125">
        <f t="shared" si="14"/>
        <v>102</v>
      </c>
      <c r="B102" s="149" t="s">
        <v>488</v>
      </c>
      <c r="C102" s="150"/>
      <c r="D102" s="150"/>
      <c r="E102" s="150"/>
      <c r="F102" s="151"/>
      <c r="G102" s="138">
        <v>5.8</v>
      </c>
      <c r="H102" s="152">
        <v>5.3</v>
      </c>
      <c r="I102" s="195">
        <v>5.3</v>
      </c>
      <c r="J102" s="163"/>
      <c r="K102" s="164"/>
      <c r="L102" s="46"/>
      <c r="M102" s="46"/>
      <c r="N102" s="46"/>
      <c r="O102" s="46"/>
      <c r="P102" s="46"/>
      <c r="Q102" s="46"/>
      <c r="R102" s="98"/>
      <c r="S102" s="98"/>
      <c r="T102" s="98"/>
      <c r="U102" s="98"/>
      <c r="V102" s="98"/>
      <c r="W102" s="98"/>
      <c r="X102" s="98"/>
      <c r="Y102" s="98"/>
      <c r="Z102" s="98"/>
      <c r="AA102" s="98"/>
    </row>
    <row r="103" spans="1:27" hidden="1">
      <c r="A103" s="156"/>
      <c r="B103" s="17"/>
      <c r="C103" s="17"/>
      <c r="D103" s="17"/>
      <c r="E103" s="17"/>
      <c r="F103" s="17"/>
      <c r="G103" s="121">
        <f>COLUMN()</f>
        <v>7</v>
      </c>
      <c r="H103" s="121">
        <f>COLUMN()</f>
        <v>8</v>
      </c>
      <c r="I103" s="121">
        <f>COLUMN()</f>
        <v>9</v>
      </c>
      <c r="J103" s="157"/>
      <c r="K103" s="157"/>
      <c r="L103" s="46"/>
      <c r="M103" s="46"/>
      <c r="N103" s="46"/>
      <c r="O103" s="46"/>
      <c r="P103" s="46"/>
      <c r="Q103" s="46"/>
      <c r="R103" s="98"/>
      <c r="S103" s="98"/>
      <c r="T103" s="98"/>
      <c r="U103" s="98"/>
      <c r="V103" s="98"/>
      <c r="W103" s="98"/>
      <c r="X103" s="98"/>
      <c r="Y103" s="98"/>
      <c r="Z103" s="98"/>
      <c r="AA103" s="98"/>
    </row>
    <row r="104" spans="1:27" hidden="1">
      <c r="A104" s="10"/>
      <c r="B104" s="580" t="s">
        <v>505</v>
      </c>
      <c r="C104" s="580"/>
      <c r="D104" s="580"/>
      <c r="E104" s="580"/>
      <c r="F104" s="580"/>
      <c r="G104" s="581" t="s">
        <v>506</v>
      </c>
      <c r="H104" s="581"/>
      <c r="I104" s="581"/>
      <c r="J104" s="157"/>
      <c r="K104" s="157"/>
      <c r="L104" s="46"/>
      <c r="M104" s="46"/>
      <c r="N104" s="46"/>
      <c r="O104" s="46"/>
      <c r="P104" s="46"/>
      <c r="Q104" s="46"/>
      <c r="R104" s="98"/>
      <c r="S104" s="98"/>
      <c r="T104" s="98"/>
      <c r="U104" s="98"/>
      <c r="V104" s="98"/>
      <c r="W104" s="98"/>
      <c r="X104" s="98"/>
      <c r="Y104" s="98"/>
      <c r="Z104" s="98"/>
      <c r="AA104" s="98"/>
    </row>
    <row r="105" spans="1:27" hidden="1">
      <c r="A105" s="10"/>
      <c r="B105" s="604" t="s">
        <v>513</v>
      </c>
      <c r="C105" s="604"/>
      <c r="D105" s="604"/>
      <c r="E105" s="604"/>
      <c r="F105" s="604"/>
      <c r="G105" s="145">
        <v>1</v>
      </c>
      <c r="H105" s="146">
        <v>2</v>
      </c>
      <c r="I105" s="146">
        <v>3</v>
      </c>
      <c r="J105" s="157"/>
      <c r="K105" s="157"/>
      <c r="L105" s="46"/>
      <c r="M105" s="46"/>
      <c r="N105" s="46"/>
      <c r="O105" s="46"/>
      <c r="P105" s="46"/>
      <c r="Q105" s="46"/>
      <c r="R105" s="98"/>
      <c r="S105" s="98"/>
      <c r="T105" s="98"/>
      <c r="U105" s="98"/>
      <c r="V105" s="98"/>
      <c r="W105" s="98"/>
      <c r="X105" s="98"/>
      <c r="Y105" s="98"/>
      <c r="Z105" s="98"/>
      <c r="AA105" s="98"/>
    </row>
    <row r="106" spans="1:27" hidden="1">
      <c r="A106" s="125">
        <f t="shared" si="13"/>
        <v>106</v>
      </c>
      <c r="B106" s="326" t="s">
        <v>735</v>
      </c>
      <c r="C106" s="325"/>
      <c r="D106" s="325"/>
      <c r="E106" s="325"/>
      <c r="F106" s="151"/>
      <c r="G106" s="319">
        <f>G79-K106</f>
        <v>4.5</v>
      </c>
      <c r="H106" s="320">
        <f>H79-K106</f>
        <v>4</v>
      </c>
      <c r="I106" s="320">
        <f>I79-K106</f>
        <v>4</v>
      </c>
      <c r="J106" s="157"/>
      <c r="K106" s="360">
        <v>0.5</v>
      </c>
      <c r="L106" s="46"/>
      <c r="M106" s="154" t="s">
        <v>910</v>
      </c>
      <c r="N106" s="46"/>
      <c r="O106" s="46"/>
      <c r="P106" s="46"/>
      <c r="Q106" s="46"/>
      <c r="R106" s="98"/>
      <c r="S106" s="98"/>
      <c r="T106" s="98"/>
      <c r="U106" s="98"/>
      <c r="V106" s="98"/>
      <c r="W106" s="98"/>
      <c r="X106" s="98"/>
      <c r="Y106" s="98"/>
      <c r="Z106" s="98"/>
      <c r="AA106" s="98"/>
    </row>
    <row r="107" spans="1:27" hidden="1">
      <c r="A107" s="125">
        <f t="shared" si="13"/>
        <v>107</v>
      </c>
      <c r="B107" s="326" t="s">
        <v>736</v>
      </c>
      <c r="C107" s="325"/>
      <c r="D107" s="325"/>
      <c r="E107" s="325"/>
      <c r="F107" s="151"/>
      <c r="G107" s="319">
        <f>G80-K107</f>
        <v>4.5</v>
      </c>
      <c r="H107" s="320">
        <f>H80-K107</f>
        <v>4</v>
      </c>
      <c r="I107" s="320">
        <f>I80-K107</f>
        <v>4</v>
      </c>
      <c r="J107" s="157"/>
      <c r="K107" s="360">
        <v>0.5</v>
      </c>
      <c r="L107" s="46"/>
      <c r="M107" s="154"/>
      <c r="N107" s="46"/>
      <c r="O107" s="46"/>
      <c r="P107" s="46"/>
      <c r="Q107" s="46"/>
      <c r="R107" s="98"/>
      <c r="S107" s="98"/>
      <c r="T107" s="98"/>
      <c r="U107" s="98"/>
      <c r="V107" s="98"/>
      <c r="W107" s="98"/>
      <c r="X107" s="98"/>
      <c r="Y107" s="98"/>
      <c r="Z107" s="98"/>
      <c r="AA107" s="98"/>
    </row>
    <row r="108" spans="1:27" hidden="1">
      <c r="A108" s="125">
        <f t="shared" si="13"/>
        <v>108</v>
      </c>
      <c r="B108" s="326" t="s">
        <v>737</v>
      </c>
      <c r="C108" s="325"/>
      <c r="D108" s="325"/>
      <c r="E108" s="325"/>
      <c r="F108" s="151"/>
      <c r="G108" s="319">
        <f>G81-K108</f>
        <v>4.5</v>
      </c>
      <c r="H108" s="320">
        <f>H81-K108</f>
        <v>4</v>
      </c>
      <c r="I108" s="320">
        <f>I81-K108</f>
        <v>4</v>
      </c>
      <c r="J108" s="157"/>
      <c r="K108" s="360">
        <v>0.5</v>
      </c>
      <c r="L108" s="46"/>
      <c r="M108" s="154"/>
      <c r="N108" s="46"/>
      <c r="O108" s="46"/>
      <c r="P108" s="46"/>
      <c r="Q108" s="46"/>
      <c r="R108" s="98"/>
      <c r="S108" s="98"/>
      <c r="T108" s="98"/>
      <c r="U108" s="98"/>
      <c r="V108" s="98"/>
      <c r="W108" s="98"/>
      <c r="X108" s="98"/>
      <c r="Y108" s="98"/>
      <c r="Z108" s="98"/>
      <c r="AA108" s="98"/>
    </row>
    <row r="109" spans="1:27" hidden="1">
      <c r="A109" s="125">
        <f t="shared" si="13"/>
        <v>109</v>
      </c>
      <c r="B109" s="165" t="s">
        <v>492</v>
      </c>
      <c r="C109" s="150"/>
      <c r="D109" s="150"/>
      <c r="E109" s="150"/>
      <c r="F109" s="151"/>
      <c r="G109" s="166">
        <f>H140-K109</f>
        <v>0.84</v>
      </c>
      <c r="H109" s="167">
        <v>0.56000000000000005</v>
      </c>
      <c r="I109" s="197">
        <v>0.56000000000000005</v>
      </c>
      <c r="J109" s="157"/>
      <c r="K109" s="168">
        <v>0.06</v>
      </c>
      <c r="L109" s="46"/>
      <c r="M109" s="154"/>
      <c r="N109" s="46"/>
      <c r="O109" s="46"/>
      <c r="P109" s="46"/>
      <c r="Q109" s="46"/>
      <c r="R109" s="98"/>
      <c r="S109" s="98"/>
      <c r="T109" s="98"/>
      <c r="U109" s="98"/>
      <c r="V109" s="98"/>
      <c r="W109" s="98"/>
      <c r="X109" s="98"/>
      <c r="Y109" s="98"/>
      <c r="Z109" s="98"/>
      <c r="AA109" s="98"/>
    </row>
    <row r="110" spans="1:27" hidden="1">
      <c r="A110" s="125">
        <f t="shared" si="13"/>
        <v>110</v>
      </c>
      <c r="B110" s="165" t="s">
        <v>514</v>
      </c>
      <c r="C110" s="150"/>
      <c r="D110" s="150"/>
      <c r="E110" s="150"/>
      <c r="F110" s="151"/>
      <c r="G110" s="166">
        <f>H143-K110</f>
        <v>2.08</v>
      </c>
      <c r="H110" s="167">
        <f>I143-K110</f>
        <v>1.88</v>
      </c>
      <c r="I110" s="197">
        <f>J143-K110</f>
        <v>1.88</v>
      </c>
      <c r="J110" s="157"/>
      <c r="K110" s="168">
        <v>0.12</v>
      </c>
      <c r="L110" s="46"/>
      <c r="M110" s="46"/>
      <c r="N110" s="46"/>
      <c r="O110" s="46"/>
      <c r="P110" s="46"/>
      <c r="Q110" s="46"/>
      <c r="R110" s="98"/>
      <c r="S110" s="98"/>
      <c r="T110" s="98"/>
      <c r="U110" s="98"/>
      <c r="V110" s="98"/>
      <c r="W110" s="98"/>
      <c r="X110" s="98"/>
      <c r="Y110" s="98"/>
      <c r="Z110" s="98"/>
      <c r="AA110" s="98"/>
    </row>
    <row r="111" spans="1:27" hidden="1">
      <c r="A111" s="125">
        <f t="shared" si="13"/>
        <v>111</v>
      </c>
      <c r="B111" s="169" t="s">
        <v>489</v>
      </c>
      <c r="C111" s="150"/>
      <c r="D111" s="150"/>
      <c r="E111" s="150"/>
      <c r="F111" s="151"/>
      <c r="G111" s="166">
        <f t="shared" ref="G111:G119" si="15">G82-K111</f>
        <v>1.21</v>
      </c>
      <c r="H111" s="167">
        <f t="shared" ref="H111" si="16">H82-K111</f>
        <v>1.01</v>
      </c>
      <c r="I111" s="197">
        <f t="shared" ref="I111" si="17">I82-K111</f>
        <v>1.01</v>
      </c>
      <c r="J111" s="157"/>
      <c r="K111" s="168">
        <v>0.09</v>
      </c>
      <c r="L111" s="46"/>
      <c r="M111" s="46"/>
      <c r="N111" s="46"/>
      <c r="O111" s="46"/>
      <c r="P111" s="46"/>
      <c r="Q111" s="46"/>
      <c r="R111" s="98"/>
      <c r="S111" s="98"/>
      <c r="T111" s="98"/>
      <c r="U111" s="98"/>
      <c r="V111" s="98"/>
      <c r="W111" s="98"/>
      <c r="X111" s="98"/>
      <c r="Y111" s="98"/>
      <c r="Z111" s="98"/>
      <c r="AA111" s="98"/>
    </row>
    <row r="112" spans="1:27" hidden="1">
      <c r="A112" s="125">
        <f t="shared" si="13"/>
        <v>112</v>
      </c>
      <c r="B112" s="169" t="s">
        <v>490</v>
      </c>
      <c r="C112" s="150"/>
      <c r="D112" s="150"/>
      <c r="E112" s="150"/>
      <c r="F112" s="151"/>
      <c r="G112" s="166">
        <f t="shared" si="15"/>
        <v>1.21</v>
      </c>
      <c r="H112" s="167">
        <f t="shared" ref="H112:H119" si="18">H83-K112</f>
        <v>1.01</v>
      </c>
      <c r="I112" s="197">
        <f t="shared" ref="I112:I119" si="19">I83-K112</f>
        <v>1.01</v>
      </c>
      <c r="J112" s="157"/>
      <c r="K112" s="168">
        <v>0.09</v>
      </c>
      <c r="L112" s="46"/>
      <c r="M112" s="46"/>
      <c r="N112" s="46"/>
      <c r="O112" s="46"/>
      <c r="P112" s="46"/>
      <c r="Q112" s="46"/>
      <c r="R112" s="98"/>
      <c r="S112" s="98"/>
      <c r="T112" s="98"/>
      <c r="U112" s="98"/>
      <c r="V112" s="98"/>
      <c r="W112" s="98"/>
      <c r="X112" s="98"/>
      <c r="Y112" s="98"/>
      <c r="Z112" s="98"/>
      <c r="AA112" s="98"/>
    </row>
    <row r="113" spans="1:27" hidden="1">
      <c r="A113" s="125">
        <f t="shared" si="13"/>
        <v>113</v>
      </c>
      <c r="B113" s="169" t="s">
        <v>515</v>
      </c>
      <c r="C113" s="150"/>
      <c r="D113" s="150"/>
      <c r="E113" s="150"/>
      <c r="F113" s="151"/>
      <c r="G113" s="166">
        <f t="shared" si="15"/>
        <v>1.48</v>
      </c>
      <c r="H113" s="167">
        <f t="shared" si="18"/>
        <v>1.28</v>
      </c>
      <c r="I113" s="197">
        <f t="shared" si="19"/>
        <v>1.28</v>
      </c>
      <c r="J113" s="157"/>
      <c r="K113" s="168">
        <v>0.12</v>
      </c>
      <c r="L113" s="46"/>
      <c r="M113" s="46"/>
      <c r="N113" s="46"/>
      <c r="O113" s="46"/>
      <c r="P113" s="46"/>
      <c r="Q113" s="46"/>
      <c r="R113" s="98"/>
      <c r="S113" s="98"/>
      <c r="T113" s="98"/>
      <c r="U113" s="98"/>
      <c r="V113" s="98"/>
      <c r="W113" s="98"/>
      <c r="X113" s="98"/>
      <c r="Y113" s="98"/>
      <c r="Z113" s="98"/>
      <c r="AA113" s="98"/>
    </row>
    <row r="114" spans="1:27" hidden="1">
      <c r="A114" s="125">
        <f t="shared" si="13"/>
        <v>114</v>
      </c>
      <c r="B114" s="169" t="s">
        <v>516</v>
      </c>
      <c r="C114" s="150"/>
      <c r="D114" s="150"/>
      <c r="E114" s="150"/>
      <c r="F114" s="151"/>
      <c r="G114" s="166">
        <f t="shared" si="15"/>
        <v>1.76</v>
      </c>
      <c r="H114" s="167">
        <f t="shared" si="18"/>
        <v>1.46</v>
      </c>
      <c r="I114" s="197">
        <f t="shared" si="19"/>
        <v>1.46</v>
      </c>
      <c r="J114" s="157"/>
      <c r="K114" s="168">
        <v>0.14000000000000001</v>
      </c>
      <c r="L114" s="46"/>
      <c r="M114" s="46"/>
      <c r="N114" s="46"/>
      <c r="O114" s="46"/>
      <c r="P114" s="46"/>
      <c r="Q114" s="46"/>
      <c r="R114" s="98"/>
      <c r="S114" s="98"/>
      <c r="T114" s="98"/>
      <c r="U114" s="98"/>
      <c r="V114" s="98"/>
      <c r="W114" s="98"/>
      <c r="X114" s="98"/>
      <c r="Y114" s="98"/>
      <c r="Z114" s="98"/>
      <c r="AA114" s="98"/>
    </row>
    <row r="115" spans="1:27" hidden="1">
      <c r="A115" s="125">
        <f t="shared" si="13"/>
        <v>115</v>
      </c>
      <c r="B115" s="169" t="s">
        <v>712</v>
      </c>
      <c r="C115" s="150"/>
      <c r="D115" s="150"/>
      <c r="E115" s="150"/>
      <c r="F115" s="151"/>
      <c r="G115" s="166">
        <f t="shared" si="15"/>
        <v>2.14</v>
      </c>
      <c r="H115" s="167">
        <f t="shared" si="18"/>
        <v>1.84</v>
      </c>
      <c r="I115" s="197">
        <f t="shared" si="19"/>
        <v>1.84</v>
      </c>
      <c r="J115" s="157"/>
      <c r="K115" s="168">
        <v>0.26</v>
      </c>
      <c r="L115" s="46"/>
      <c r="M115" s="46"/>
      <c r="N115" s="46"/>
      <c r="O115" s="46"/>
      <c r="P115" s="46"/>
      <c r="Q115" s="46"/>
      <c r="R115" s="98"/>
      <c r="S115" s="98"/>
      <c r="T115" s="98"/>
      <c r="U115" s="98"/>
      <c r="V115" s="98"/>
      <c r="W115" s="98"/>
      <c r="X115" s="98"/>
      <c r="Y115" s="98"/>
      <c r="Z115" s="98"/>
      <c r="AA115" s="98"/>
    </row>
    <row r="116" spans="1:27" hidden="1">
      <c r="A116" s="125">
        <f t="shared" si="13"/>
        <v>116</v>
      </c>
      <c r="B116" s="169" t="s">
        <v>491</v>
      </c>
      <c r="C116" s="150"/>
      <c r="D116" s="150"/>
      <c r="E116" s="150"/>
      <c r="F116" s="151"/>
      <c r="G116" s="166">
        <f t="shared" si="15"/>
        <v>2.14</v>
      </c>
      <c r="H116" s="167">
        <f t="shared" si="18"/>
        <v>1.84</v>
      </c>
      <c r="I116" s="197">
        <f t="shared" si="19"/>
        <v>1.84</v>
      </c>
      <c r="J116" s="157"/>
      <c r="K116" s="168">
        <v>0.26</v>
      </c>
      <c r="L116" s="46"/>
      <c r="M116" s="46"/>
      <c r="N116" s="46"/>
      <c r="O116" s="46"/>
      <c r="P116" s="46"/>
      <c r="Q116" s="46"/>
      <c r="R116" s="98"/>
      <c r="S116" s="98"/>
      <c r="T116" s="98"/>
      <c r="U116" s="98"/>
      <c r="V116" s="98"/>
      <c r="W116" s="98"/>
      <c r="X116" s="98"/>
      <c r="Y116" s="98"/>
      <c r="Z116" s="98"/>
      <c r="AA116" s="98"/>
    </row>
    <row r="117" spans="1:27" hidden="1">
      <c r="A117" s="125">
        <f t="shared" si="13"/>
        <v>117</v>
      </c>
      <c r="B117" s="169" t="s">
        <v>518</v>
      </c>
      <c r="C117" s="150"/>
      <c r="D117" s="150"/>
      <c r="E117" s="150"/>
      <c r="F117" s="151"/>
      <c r="G117" s="166">
        <f t="shared" si="15"/>
        <v>2.77</v>
      </c>
      <c r="H117" s="167">
        <f t="shared" si="18"/>
        <v>2.27</v>
      </c>
      <c r="I117" s="197">
        <f t="shared" si="19"/>
        <v>2.27</v>
      </c>
      <c r="J117" s="157"/>
      <c r="K117" s="168">
        <v>0.43</v>
      </c>
      <c r="L117" s="46"/>
      <c r="M117" s="46"/>
      <c r="N117" s="46"/>
      <c r="O117" s="46"/>
      <c r="P117" s="46"/>
      <c r="Q117" s="46"/>
      <c r="R117" s="98"/>
      <c r="S117" s="98"/>
      <c r="T117" s="98"/>
      <c r="U117" s="98"/>
      <c r="V117" s="98"/>
      <c r="W117" s="98"/>
      <c r="X117" s="98"/>
      <c r="Y117" s="98"/>
      <c r="Z117" s="98"/>
      <c r="AA117" s="98"/>
    </row>
    <row r="118" spans="1:27" hidden="1">
      <c r="A118" s="125">
        <f t="shared" si="13"/>
        <v>118</v>
      </c>
      <c r="B118" s="169" t="s">
        <v>519</v>
      </c>
      <c r="C118" s="150"/>
      <c r="D118" s="150"/>
      <c r="E118" s="150"/>
      <c r="F118" s="151"/>
      <c r="G118" s="166">
        <f t="shared" si="15"/>
        <v>3.48</v>
      </c>
      <c r="H118" s="167">
        <f t="shared" si="18"/>
        <v>2.48</v>
      </c>
      <c r="I118" s="197">
        <f t="shared" si="19"/>
        <v>2.48</v>
      </c>
      <c r="J118" s="157"/>
      <c r="K118" s="168">
        <v>0.72</v>
      </c>
      <c r="L118" s="46"/>
      <c r="M118" s="46"/>
      <c r="N118" s="46"/>
      <c r="O118" s="46"/>
      <c r="P118" s="46"/>
      <c r="Q118" s="46"/>
      <c r="R118" s="98"/>
      <c r="S118" s="98"/>
      <c r="T118" s="98"/>
      <c r="U118" s="98"/>
      <c r="V118" s="98"/>
      <c r="W118" s="98"/>
      <c r="X118" s="98"/>
      <c r="Y118" s="98"/>
      <c r="Z118" s="98"/>
      <c r="AA118" s="98"/>
    </row>
    <row r="119" spans="1:27" hidden="1">
      <c r="A119" s="125">
        <f t="shared" si="13"/>
        <v>119</v>
      </c>
      <c r="B119" s="169" t="s">
        <v>520</v>
      </c>
      <c r="C119" s="150"/>
      <c r="D119" s="150"/>
      <c r="E119" s="150"/>
      <c r="F119" s="151"/>
      <c r="G119" s="166">
        <f t="shared" si="15"/>
        <v>3.48</v>
      </c>
      <c r="H119" s="167">
        <f t="shared" si="18"/>
        <v>2.48</v>
      </c>
      <c r="I119" s="197">
        <f t="shared" si="19"/>
        <v>2.48</v>
      </c>
      <c r="J119" s="157"/>
      <c r="K119" s="168">
        <v>0.72</v>
      </c>
      <c r="L119" s="46"/>
      <c r="M119" s="46"/>
      <c r="N119" s="46"/>
      <c r="O119" s="46"/>
      <c r="P119" s="46"/>
      <c r="Q119" s="46"/>
      <c r="R119" s="98"/>
      <c r="S119" s="98"/>
      <c r="T119" s="98"/>
      <c r="U119" s="98"/>
      <c r="V119" s="98"/>
      <c r="W119" s="98"/>
      <c r="X119" s="98"/>
      <c r="Y119" s="98"/>
      <c r="Z119" s="98"/>
      <c r="AA119" s="98"/>
    </row>
    <row r="120" spans="1:27" hidden="1">
      <c r="A120" s="156"/>
      <c r="B120" s="17"/>
      <c r="C120" s="17"/>
      <c r="D120" s="17"/>
      <c r="E120" s="17"/>
      <c r="F120" s="17"/>
      <c r="G120" s="121">
        <f>COLUMN()</f>
        <v>7</v>
      </c>
      <c r="H120" s="121">
        <f>COLUMN()</f>
        <v>8</v>
      </c>
      <c r="I120" s="121">
        <f>COLUMN()</f>
        <v>9</v>
      </c>
      <c r="J120" s="157"/>
      <c r="K120" s="157"/>
      <c r="L120" s="46"/>
      <c r="M120" s="46"/>
      <c r="N120" s="46"/>
      <c r="O120" s="46"/>
      <c r="P120" s="46"/>
      <c r="Q120" s="46"/>
      <c r="R120" s="98"/>
      <c r="S120" s="98"/>
      <c r="T120" s="98"/>
      <c r="U120" s="98"/>
      <c r="V120" s="98"/>
      <c r="W120" s="98"/>
      <c r="X120" s="98"/>
      <c r="Y120" s="98"/>
      <c r="Z120" s="98"/>
      <c r="AA120" s="98"/>
    </row>
    <row r="121" spans="1:27" hidden="1">
      <c r="A121" s="10"/>
      <c r="B121" s="580" t="s">
        <v>505</v>
      </c>
      <c r="C121" s="580"/>
      <c r="D121" s="580"/>
      <c r="E121" s="580"/>
      <c r="F121" s="580"/>
      <c r="G121" s="581" t="s">
        <v>506</v>
      </c>
      <c r="H121" s="581"/>
      <c r="I121" s="581"/>
      <c r="J121" s="157"/>
      <c r="K121" s="157"/>
      <c r="L121" s="46"/>
      <c r="M121" s="46"/>
      <c r="N121" s="46"/>
      <c r="O121" s="46"/>
      <c r="P121" s="46"/>
      <c r="Q121" s="46"/>
      <c r="R121" s="98"/>
      <c r="S121" s="98"/>
      <c r="T121" s="98"/>
      <c r="U121" s="98"/>
      <c r="V121" s="98"/>
      <c r="W121" s="98"/>
      <c r="X121" s="98"/>
      <c r="Y121" s="98"/>
      <c r="Z121" s="98"/>
      <c r="AA121" s="98"/>
    </row>
    <row r="122" spans="1:27" hidden="1">
      <c r="A122" s="10"/>
      <c r="B122" s="605" t="s">
        <v>521</v>
      </c>
      <c r="C122" s="605"/>
      <c r="D122" s="605"/>
      <c r="E122" s="605"/>
      <c r="F122" s="605"/>
      <c r="G122" s="145">
        <v>1</v>
      </c>
      <c r="H122" s="146">
        <v>2</v>
      </c>
      <c r="I122" s="146">
        <v>3</v>
      </c>
      <c r="J122" s="157"/>
      <c r="K122" s="157"/>
      <c r="L122" s="46"/>
      <c r="M122" s="46"/>
      <c r="N122" s="46"/>
      <c r="O122" s="46"/>
      <c r="P122" s="46"/>
      <c r="Q122" s="46"/>
      <c r="R122" s="98"/>
      <c r="S122" s="98"/>
      <c r="T122" s="98"/>
      <c r="U122" s="98"/>
      <c r="V122" s="98"/>
      <c r="W122" s="98"/>
      <c r="X122" s="98"/>
      <c r="Y122" s="98"/>
      <c r="Z122" s="98"/>
      <c r="AA122" s="98"/>
    </row>
    <row r="123" spans="1:27" hidden="1">
      <c r="A123" s="125">
        <f t="shared" si="13"/>
        <v>123</v>
      </c>
      <c r="B123" s="165" t="s">
        <v>492</v>
      </c>
      <c r="C123" s="150"/>
      <c r="D123" s="150"/>
      <c r="E123" s="150"/>
      <c r="F123" s="151"/>
      <c r="G123" s="166">
        <f>H140-K123</f>
        <v>0.84</v>
      </c>
      <c r="H123" s="167">
        <f>I140-K123</f>
        <v>0.74</v>
      </c>
      <c r="I123" s="197">
        <f>I140-K123</f>
        <v>0.74</v>
      </c>
      <c r="J123" s="157"/>
      <c r="K123" s="168">
        <v>0.06</v>
      </c>
      <c r="L123" s="46"/>
      <c r="M123" s="154" t="s">
        <v>910</v>
      </c>
      <c r="N123" s="46"/>
      <c r="O123" s="46"/>
      <c r="P123" s="46"/>
      <c r="Q123" s="46"/>
      <c r="R123" s="98"/>
      <c r="S123" s="98"/>
      <c r="T123" s="98"/>
      <c r="U123" s="98"/>
      <c r="V123" s="98"/>
      <c r="W123" s="98"/>
      <c r="X123" s="98"/>
      <c r="Y123" s="98"/>
      <c r="Z123" s="98"/>
      <c r="AA123" s="98"/>
    </row>
    <row r="124" spans="1:27" hidden="1">
      <c r="A124" s="125">
        <f t="shared" si="13"/>
        <v>124</v>
      </c>
      <c r="B124" s="165" t="s">
        <v>514</v>
      </c>
      <c r="C124" s="150"/>
      <c r="D124" s="150"/>
      <c r="E124" s="150"/>
      <c r="F124" s="151"/>
      <c r="G124" s="166">
        <f>H143-K124</f>
        <v>2.08</v>
      </c>
      <c r="H124" s="167">
        <f>I143-K124</f>
        <v>1.88</v>
      </c>
      <c r="I124" s="197">
        <f>J143-K124</f>
        <v>1.88</v>
      </c>
      <c r="J124" s="157"/>
      <c r="K124" s="168">
        <v>0.12</v>
      </c>
      <c r="L124" s="46"/>
      <c r="M124" s="46"/>
      <c r="N124" s="46"/>
      <c r="O124" s="46"/>
      <c r="P124" s="46"/>
      <c r="Q124" s="46"/>
      <c r="R124" s="98"/>
      <c r="S124" s="98"/>
      <c r="T124" s="98"/>
      <c r="U124" s="98"/>
      <c r="V124" s="98"/>
      <c r="W124" s="98"/>
      <c r="X124" s="98"/>
      <c r="Y124" s="98"/>
      <c r="Z124" s="98"/>
      <c r="AA124" s="98"/>
    </row>
    <row r="125" spans="1:27" hidden="1">
      <c r="A125" s="125">
        <f t="shared" si="13"/>
        <v>125</v>
      </c>
      <c r="B125" s="169" t="s">
        <v>489</v>
      </c>
      <c r="C125" s="150"/>
      <c r="D125" s="150"/>
      <c r="E125" s="150"/>
      <c r="F125" s="151"/>
      <c r="G125" s="170">
        <v>0</v>
      </c>
      <c r="H125" s="171">
        <v>0</v>
      </c>
      <c r="I125" s="198">
        <v>0</v>
      </c>
      <c r="J125" s="157"/>
      <c r="K125" s="168">
        <v>0</v>
      </c>
      <c r="L125" s="46"/>
      <c r="M125" s="46"/>
      <c r="N125" s="46"/>
      <c r="O125" s="46"/>
      <c r="P125" s="46"/>
      <c r="Q125" s="46"/>
      <c r="R125" s="98"/>
      <c r="S125" s="98"/>
      <c r="T125" s="98"/>
      <c r="U125" s="98"/>
      <c r="V125" s="98"/>
      <c r="W125" s="98"/>
      <c r="X125" s="98"/>
      <c r="Y125" s="98"/>
      <c r="Z125" s="98"/>
      <c r="AA125" s="98"/>
    </row>
    <row r="126" spans="1:27" hidden="1">
      <c r="A126" s="125">
        <f t="shared" si="13"/>
        <v>126</v>
      </c>
      <c r="B126" s="169" t="s">
        <v>490</v>
      </c>
      <c r="C126" s="150"/>
      <c r="D126" s="150"/>
      <c r="E126" s="150"/>
      <c r="F126" s="151"/>
      <c r="G126" s="170">
        <v>0</v>
      </c>
      <c r="H126" s="171">
        <v>0</v>
      </c>
      <c r="I126" s="198">
        <v>0</v>
      </c>
      <c r="J126" s="157"/>
      <c r="K126" s="168">
        <v>0</v>
      </c>
      <c r="L126" s="46"/>
      <c r="M126" s="46"/>
      <c r="N126" s="46"/>
      <c r="O126" s="46"/>
      <c r="P126" s="46"/>
      <c r="Q126" s="46"/>
      <c r="R126" s="98"/>
      <c r="S126" s="98"/>
      <c r="T126" s="98"/>
      <c r="U126" s="98"/>
      <c r="V126" s="98"/>
      <c r="W126" s="98"/>
      <c r="X126" s="98"/>
      <c r="Y126" s="98"/>
      <c r="Z126" s="98"/>
      <c r="AA126" s="98"/>
    </row>
    <row r="127" spans="1:27" hidden="1">
      <c r="A127" s="125">
        <f t="shared" si="13"/>
        <v>127</v>
      </c>
      <c r="B127" s="169" t="s">
        <v>515</v>
      </c>
      <c r="C127" s="150"/>
      <c r="D127" s="150"/>
      <c r="E127" s="150"/>
      <c r="F127" s="151"/>
      <c r="G127" s="166">
        <f t="shared" ref="G127:G133" si="20">G96-K127</f>
        <v>3.08</v>
      </c>
      <c r="H127" s="167">
        <f t="shared" ref="H127:H133" si="21">H96-K127</f>
        <v>2.88</v>
      </c>
      <c r="I127" s="197">
        <f t="shared" ref="I127:I133" si="22">I96-K127</f>
        <v>2.88</v>
      </c>
      <c r="J127" s="157"/>
      <c r="K127" s="168">
        <v>0.12</v>
      </c>
      <c r="L127" s="46"/>
      <c r="M127" s="46"/>
      <c r="N127" s="46"/>
      <c r="O127" s="46"/>
      <c r="P127" s="46"/>
      <c r="Q127" s="46"/>
      <c r="R127" s="98"/>
      <c r="S127" s="98"/>
      <c r="T127" s="98"/>
      <c r="U127" s="98"/>
      <c r="V127" s="98"/>
      <c r="W127" s="98"/>
      <c r="X127" s="98"/>
      <c r="Y127" s="98"/>
      <c r="Z127" s="98"/>
      <c r="AA127" s="98"/>
    </row>
    <row r="128" spans="1:27" hidden="1">
      <c r="A128" s="125">
        <f t="shared" si="13"/>
        <v>128</v>
      </c>
      <c r="B128" s="169" t="s">
        <v>516</v>
      </c>
      <c r="C128" s="150"/>
      <c r="D128" s="150"/>
      <c r="E128" s="150"/>
      <c r="F128" s="151"/>
      <c r="G128" s="166">
        <f t="shared" si="20"/>
        <v>3.56</v>
      </c>
      <c r="H128" s="167">
        <f t="shared" si="21"/>
        <v>3.06</v>
      </c>
      <c r="I128" s="197">
        <f t="shared" si="22"/>
        <v>3.06</v>
      </c>
      <c r="J128" s="157"/>
      <c r="K128" s="168">
        <v>0.14000000000000001</v>
      </c>
      <c r="L128" s="46"/>
      <c r="M128" s="46"/>
      <c r="N128" s="46"/>
      <c r="O128" s="46"/>
      <c r="P128" s="46"/>
      <c r="Q128" s="46"/>
      <c r="R128" s="98"/>
      <c r="S128" s="98"/>
      <c r="T128" s="98"/>
      <c r="U128" s="98"/>
      <c r="V128" s="98"/>
      <c r="W128" s="98"/>
      <c r="X128" s="98"/>
      <c r="Y128" s="98"/>
      <c r="Z128" s="98"/>
      <c r="AA128" s="98"/>
    </row>
    <row r="129" spans="1:27" hidden="1">
      <c r="A129" s="125">
        <f t="shared" si="13"/>
        <v>129</v>
      </c>
      <c r="B129" s="169" t="s">
        <v>712</v>
      </c>
      <c r="C129" s="150"/>
      <c r="D129" s="150"/>
      <c r="E129" s="150"/>
      <c r="F129" s="151"/>
      <c r="G129" s="166">
        <f t="shared" si="20"/>
        <v>3.94</v>
      </c>
      <c r="H129" s="167">
        <f t="shared" si="21"/>
        <v>3.44</v>
      </c>
      <c r="I129" s="197">
        <f t="shared" si="22"/>
        <v>3.44</v>
      </c>
      <c r="J129" s="157"/>
      <c r="K129" s="168">
        <v>0.26</v>
      </c>
      <c r="L129" s="46"/>
      <c r="M129" s="46"/>
      <c r="N129" s="46"/>
      <c r="O129" s="46"/>
      <c r="P129" s="46"/>
      <c r="Q129" s="46"/>
      <c r="R129" s="98"/>
      <c r="S129" s="98"/>
      <c r="T129" s="98"/>
      <c r="U129" s="98"/>
      <c r="V129" s="98"/>
      <c r="W129" s="98"/>
      <c r="X129" s="98"/>
      <c r="Y129" s="98"/>
      <c r="Z129" s="98"/>
      <c r="AA129" s="98"/>
    </row>
    <row r="130" spans="1:27" hidden="1">
      <c r="A130" s="125">
        <f t="shared" si="13"/>
        <v>130</v>
      </c>
      <c r="B130" s="169" t="s">
        <v>491</v>
      </c>
      <c r="C130" s="150"/>
      <c r="D130" s="150"/>
      <c r="E130" s="150"/>
      <c r="F130" s="151"/>
      <c r="G130" s="166">
        <f t="shared" si="20"/>
        <v>4.4400000000000004</v>
      </c>
      <c r="H130" s="167">
        <f t="shared" si="21"/>
        <v>3.94</v>
      </c>
      <c r="I130" s="197">
        <f t="shared" si="22"/>
        <v>3.94</v>
      </c>
      <c r="J130" s="157"/>
      <c r="K130" s="168">
        <v>0.26</v>
      </c>
      <c r="L130" s="46"/>
      <c r="M130" s="46"/>
      <c r="N130" s="46"/>
      <c r="O130" s="46"/>
      <c r="P130" s="46"/>
      <c r="Q130" s="46"/>
      <c r="R130" s="98"/>
      <c r="S130" s="98"/>
      <c r="T130" s="98"/>
      <c r="U130" s="98"/>
      <c r="V130" s="98"/>
      <c r="W130" s="98"/>
      <c r="X130" s="98"/>
      <c r="Y130" s="98"/>
      <c r="Z130" s="98"/>
      <c r="AA130" s="98"/>
    </row>
    <row r="131" spans="1:27" hidden="1">
      <c r="A131" s="125">
        <f t="shared" si="13"/>
        <v>131</v>
      </c>
      <c r="B131" s="169" t="s">
        <v>518</v>
      </c>
      <c r="C131" s="150"/>
      <c r="D131" s="150"/>
      <c r="E131" s="150"/>
      <c r="F131" s="151"/>
      <c r="G131" s="166">
        <f t="shared" si="20"/>
        <v>4.87</v>
      </c>
      <c r="H131" s="167">
        <f t="shared" si="21"/>
        <v>4.37</v>
      </c>
      <c r="I131" s="197">
        <f t="shared" si="22"/>
        <v>4.37</v>
      </c>
      <c r="J131" s="157"/>
      <c r="K131" s="168">
        <v>0.43</v>
      </c>
      <c r="L131" s="46"/>
      <c r="M131" s="46"/>
      <c r="N131" s="46"/>
      <c r="O131" s="46"/>
      <c r="P131" s="46"/>
      <c r="Q131" s="46"/>
      <c r="R131" s="98"/>
      <c r="S131" s="98"/>
      <c r="T131" s="98"/>
      <c r="U131" s="98"/>
      <c r="V131" s="98"/>
      <c r="W131" s="98"/>
      <c r="X131" s="98"/>
      <c r="Y131" s="98"/>
      <c r="Z131" s="98"/>
      <c r="AA131" s="98"/>
    </row>
    <row r="132" spans="1:27" hidden="1">
      <c r="A132" s="125">
        <f t="shared" si="13"/>
        <v>132</v>
      </c>
      <c r="B132" s="169" t="s">
        <v>519</v>
      </c>
      <c r="C132" s="150"/>
      <c r="D132" s="150"/>
      <c r="E132" s="150"/>
      <c r="F132" s="151"/>
      <c r="G132" s="166">
        <f t="shared" si="20"/>
        <v>5.08</v>
      </c>
      <c r="H132" s="167">
        <f t="shared" si="21"/>
        <v>4.58</v>
      </c>
      <c r="I132" s="197">
        <f t="shared" si="22"/>
        <v>4.58</v>
      </c>
      <c r="J132" s="157"/>
      <c r="K132" s="168">
        <v>0.72</v>
      </c>
      <c r="L132" s="46"/>
      <c r="M132" s="46"/>
      <c r="N132" s="46"/>
      <c r="O132" s="46"/>
      <c r="P132" s="46"/>
      <c r="Q132" s="46"/>
      <c r="R132" s="98"/>
      <c r="S132" s="98"/>
      <c r="T132" s="98"/>
      <c r="U132" s="98"/>
      <c r="V132" s="98"/>
      <c r="W132" s="98"/>
      <c r="X132" s="98"/>
      <c r="Y132" s="98"/>
      <c r="Z132" s="98"/>
      <c r="AA132" s="98"/>
    </row>
    <row r="133" spans="1:27" hidden="1">
      <c r="A133" s="125">
        <f t="shared" si="13"/>
        <v>133</v>
      </c>
      <c r="B133" s="169" t="s">
        <v>520</v>
      </c>
      <c r="C133" s="150"/>
      <c r="D133" s="150"/>
      <c r="E133" s="150"/>
      <c r="F133" s="151"/>
      <c r="G133" s="166">
        <f t="shared" si="20"/>
        <v>5.08</v>
      </c>
      <c r="H133" s="167">
        <f t="shared" si="21"/>
        <v>4.58</v>
      </c>
      <c r="I133" s="197">
        <f t="shared" si="22"/>
        <v>4.58</v>
      </c>
      <c r="J133" s="157"/>
      <c r="K133" s="168">
        <v>0.72</v>
      </c>
      <c r="L133" s="46"/>
      <c r="M133" s="46"/>
      <c r="N133" s="46"/>
      <c r="O133" s="46"/>
      <c r="P133" s="46"/>
      <c r="Q133" s="46"/>
      <c r="R133" s="98"/>
      <c r="S133" s="98"/>
      <c r="T133" s="98"/>
      <c r="U133" s="98"/>
      <c r="V133" s="98"/>
      <c r="W133" s="98"/>
      <c r="X133" s="98"/>
      <c r="Y133" s="98"/>
      <c r="Z133" s="98"/>
      <c r="AA133" s="98"/>
    </row>
    <row r="134" spans="1:27" hidden="1">
      <c r="A134" s="156"/>
      <c r="B134" s="17"/>
      <c r="C134" s="17"/>
      <c r="D134" s="17"/>
      <c r="E134" s="17"/>
      <c r="F134" s="17"/>
      <c r="G134" s="172"/>
      <c r="H134" s="172"/>
      <c r="I134" s="157"/>
      <c r="J134" s="157"/>
      <c r="K134" s="157"/>
      <c r="L134" s="46"/>
      <c r="M134" s="46"/>
      <c r="N134" s="46"/>
      <c r="O134" s="46"/>
      <c r="P134" s="46"/>
      <c r="Q134" s="46"/>
      <c r="R134" s="98"/>
      <c r="S134" s="98"/>
      <c r="T134" s="98"/>
      <c r="U134" s="98"/>
      <c r="V134" s="98"/>
      <c r="W134" s="98"/>
      <c r="X134" s="98"/>
      <c r="Y134" s="98"/>
      <c r="Z134" s="98"/>
      <c r="AA134" s="98"/>
    </row>
    <row r="135" spans="1:27" hidden="1">
      <c r="A135" s="156"/>
      <c r="B135" s="17"/>
      <c r="C135" s="17"/>
      <c r="D135" s="17"/>
      <c r="E135" s="17"/>
      <c r="F135" s="17"/>
      <c r="G135" s="172"/>
      <c r="H135" s="121">
        <f>COLUMN()</f>
        <v>8</v>
      </c>
      <c r="I135" s="121">
        <f>COLUMN()</f>
        <v>9</v>
      </c>
      <c r="J135" s="121">
        <f>COLUMN()</f>
        <v>10</v>
      </c>
      <c r="K135" s="154" t="s">
        <v>910</v>
      </c>
      <c r="L135" s="46"/>
      <c r="M135" s="46"/>
      <c r="N135" s="46"/>
      <c r="O135" s="46"/>
      <c r="P135" s="46"/>
      <c r="Q135" s="46"/>
      <c r="R135" s="98"/>
      <c r="S135" s="98"/>
      <c r="T135" s="98"/>
      <c r="U135" s="98"/>
      <c r="V135" s="98"/>
      <c r="W135" s="98"/>
      <c r="X135" s="98"/>
      <c r="Y135" s="98"/>
      <c r="Z135" s="98"/>
      <c r="AA135" s="98"/>
    </row>
    <row r="136" spans="1:27" hidden="1">
      <c r="A136" s="10"/>
      <c r="B136" s="606" t="s">
        <v>505</v>
      </c>
      <c r="C136" s="606"/>
      <c r="D136" s="606"/>
      <c r="E136" s="606"/>
      <c r="F136" s="606"/>
      <c r="G136" s="606"/>
      <c r="H136" s="581" t="s">
        <v>506</v>
      </c>
      <c r="I136" s="581"/>
      <c r="J136" s="581"/>
      <c r="K136" s="157"/>
      <c r="L136" s="46"/>
      <c r="M136" s="46"/>
      <c r="N136" s="46"/>
      <c r="O136" s="46"/>
      <c r="P136" s="46"/>
      <c r="Q136" s="46"/>
      <c r="R136" s="98"/>
      <c r="S136" s="98"/>
      <c r="T136" s="98"/>
      <c r="U136" s="98"/>
      <c r="V136" s="98"/>
      <c r="W136" s="98"/>
      <c r="X136" s="98"/>
      <c r="Y136" s="98"/>
      <c r="Z136" s="98"/>
      <c r="AA136" s="98"/>
    </row>
    <row r="137" spans="1:27" hidden="1">
      <c r="A137" s="10"/>
      <c r="B137" s="602" t="s">
        <v>522</v>
      </c>
      <c r="C137" s="602"/>
      <c r="D137" s="602"/>
      <c r="E137" s="602"/>
      <c r="F137" s="602"/>
      <c r="G137" s="602"/>
      <c r="H137" s="145">
        <v>1</v>
      </c>
      <c r="I137" s="145">
        <v>2</v>
      </c>
      <c r="J137" s="145">
        <v>3</v>
      </c>
      <c r="K137" s="593" t="s">
        <v>508</v>
      </c>
      <c r="L137" s="593"/>
      <c r="M137" s="593"/>
      <c r="N137" s="593"/>
      <c r="O137" s="46"/>
      <c r="P137" s="46"/>
      <c r="Q137" s="46"/>
      <c r="R137" s="98"/>
      <c r="S137" s="98"/>
      <c r="T137" s="98"/>
      <c r="U137" s="98"/>
      <c r="V137" s="98"/>
      <c r="W137" s="98"/>
      <c r="X137" s="98"/>
      <c r="Y137" s="98"/>
      <c r="Z137" s="98"/>
      <c r="AA137" s="98"/>
    </row>
    <row r="138" spans="1:27" hidden="1">
      <c r="A138" s="125">
        <f t="shared" ref="A138:A143" si="23">ROW()</f>
        <v>138</v>
      </c>
      <c r="B138" s="165" t="s">
        <v>474</v>
      </c>
      <c r="C138" s="173"/>
      <c r="D138" s="173"/>
      <c r="E138" s="173"/>
      <c r="F138" s="173"/>
      <c r="G138" s="174"/>
      <c r="H138" s="138">
        <v>0.9</v>
      </c>
      <c r="I138" s="152">
        <v>0.8</v>
      </c>
      <c r="J138" s="195">
        <v>0.8</v>
      </c>
      <c r="K138" s="175" t="s">
        <v>523</v>
      </c>
      <c r="L138" s="176"/>
      <c r="M138" s="176"/>
      <c r="N138" s="177"/>
      <c r="O138" s="46"/>
      <c r="P138" s="46"/>
      <c r="Q138" s="46"/>
      <c r="R138" s="98"/>
      <c r="S138" s="98"/>
      <c r="T138" s="98"/>
      <c r="U138" s="98"/>
      <c r="V138" s="98"/>
      <c r="W138" s="98"/>
      <c r="X138" s="98"/>
      <c r="Y138" s="98"/>
      <c r="Z138" s="98"/>
      <c r="AA138" s="98"/>
    </row>
    <row r="139" spans="1:27" hidden="1">
      <c r="A139" s="125">
        <f t="shared" si="23"/>
        <v>139</v>
      </c>
      <c r="B139" s="165" t="s">
        <v>524</v>
      </c>
      <c r="C139" s="173"/>
      <c r="D139" s="173"/>
      <c r="E139" s="173"/>
      <c r="F139" s="173"/>
      <c r="G139" s="174"/>
      <c r="H139" s="138">
        <v>0.9</v>
      </c>
      <c r="I139" s="152">
        <v>0.8</v>
      </c>
      <c r="J139" s="195">
        <v>0.8</v>
      </c>
      <c r="K139" s="175" t="s">
        <v>525</v>
      </c>
      <c r="L139" s="176"/>
      <c r="M139" s="176"/>
      <c r="N139" s="177"/>
      <c r="O139" s="46"/>
      <c r="P139" s="46"/>
      <c r="Q139" s="46"/>
      <c r="R139" s="98"/>
      <c r="S139" s="98"/>
      <c r="T139" s="98"/>
      <c r="U139" s="98"/>
      <c r="V139" s="98"/>
      <c r="W139" s="98"/>
      <c r="X139" s="98"/>
      <c r="Y139" s="98"/>
      <c r="Z139" s="98"/>
      <c r="AA139" s="98"/>
    </row>
    <row r="140" spans="1:27" hidden="1">
      <c r="A140" s="125">
        <f t="shared" si="23"/>
        <v>140</v>
      </c>
      <c r="B140" s="165" t="s">
        <v>477</v>
      </c>
      <c r="C140" s="173"/>
      <c r="D140" s="173"/>
      <c r="E140" s="173"/>
      <c r="F140" s="173"/>
      <c r="G140" s="174"/>
      <c r="H140" s="138">
        <v>0.9</v>
      </c>
      <c r="I140" s="152">
        <v>0.8</v>
      </c>
      <c r="J140" s="195">
        <v>0.8</v>
      </c>
      <c r="K140" s="175" t="s">
        <v>525</v>
      </c>
      <c r="L140" s="176"/>
      <c r="M140" s="176"/>
      <c r="N140" s="177"/>
      <c r="O140" s="46"/>
      <c r="P140" s="46"/>
      <c r="Q140" s="46"/>
      <c r="R140" s="98"/>
      <c r="S140" s="98"/>
      <c r="T140" s="98"/>
      <c r="U140" s="98"/>
      <c r="V140" s="98"/>
      <c r="W140" s="98"/>
      <c r="X140" s="98"/>
      <c r="Y140" s="98"/>
      <c r="Z140" s="98"/>
      <c r="AA140" s="98"/>
    </row>
    <row r="141" spans="1:27" hidden="1">
      <c r="A141" s="125">
        <f t="shared" si="23"/>
        <v>141</v>
      </c>
      <c r="B141" s="165" t="s">
        <v>476</v>
      </c>
      <c r="C141" s="173"/>
      <c r="D141" s="173"/>
      <c r="E141" s="173"/>
      <c r="F141" s="173"/>
      <c r="G141" s="174"/>
      <c r="H141" s="138">
        <v>0.9</v>
      </c>
      <c r="I141" s="152">
        <v>0.8</v>
      </c>
      <c r="J141" s="195">
        <v>0.8</v>
      </c>
      <c r="K141" s="175" t="s">
        <v>526</v>
      </c>
      <c r="L141" s="176"/>
      <c r="M141" s="176"/>
      <c r="N141" s="177"/>
      <c r="O141" s="46"/>
      <c r="P141" s="46"/>
      <c r="Q141" s="46"/>
      <c r="R141" s="98"/>
      <c r="S141" s="98"/>
      <c r="T141" s="98"/>
      <c r="U141" s="98"/>
      <c r="V141" s="98"/>
      <c r="W141" s="98"/>
      <c r="X141" s="98"/>
      <c r="Y141" s="98"/>
      <c r="Z141" s="98"/>
      <c r="AA141" s="98"/>
    </row>
    <row r="142" spans="1:27" hidden="1">
      <c r="A142" s="125">
        <f t="shared" si="23"/>
        <v>142</v>
      </c>
      <c r="B142" s="165" t="s">
        <v>527</v>
      </c>
      <c r="C142" s="173"/>
      <c r="D142" s="173"/>
      <c r="E142" s="173"/>
      <c r="F142" s="173"/>
      <c r="G142" s="174"/>
      <c r="H142" s="138">
        <v>2.2000000000000002</v>
      </c>
      <c r="I142" s="152">
        <v>2</v>
      </c>
      <c r="J142" s="195">
        <v>2</v>
      </c>
      <c r="K142" s="175" t="s">
        <v>528</v>
      </c>
      <c r="L142" s="176"/>
      <c r="M142" s="176"/>
      <c r="N142" s="177"/>
      <c r="O142" s="46"/>
      <c r="P142" s="46"/>
      <c r="Q142" s="46"/>
      <c r="R142" s="98"/>
      <c r="S142" s="98"/>
      <c r="T142" s="98"/>
      <c r="U142" s="98"/>
      <c r="V142" s="98"/>
      <c r="W142" s="98"/>
      <c r="X142" s="98"/>
      <c r="Y142" s="98"/>
      <c r="Z142" s="98"/>
      <c r="AA142" s="98"/>
    </row>
    <row r="143" spans="1:27" hidden="1">
      <c r="A143" s="125">
        <f t="shared" si="23"/>
        <v>143</v>
      </c>
      <c r="B143" s="165" t="s">
        <v>478</v>
      </c>
      <c r="C143" s="173"/>
      <c r="D143" s="173"/>
      <c r="E143" s="173"/>
      <c r="F143" s="173"/>
      <c r="G143" s="174"/>
      <c r="H143" s="138">
        <v>2.2000000000000002</v>
      </c>
      <c r="I143" s="152">
        <v>2</v>
      </c>
      <c r="J143" s="195">
        <v>2</v>
      </c>
      <c r="K143" s="175" t="s">
        <v>528</v>
      </c>
      <c r="L143" s="176"/>
      <c r="M143" s="176"/>
      <c r="N143" s="177"/>
      <c r="O143" s="46"/>
      <c r="P143" s="46"/>
      <c r="Q143" s="46"/>
      <c r="R143" s="98"/>
      <c r="S143" s="98"/>
      <c r="T143" s="98"/>
      <c r="U143" s="98"/>
      <c r="V143" s="98"/>
      <c r="W143" s="98"/>
      <c r="X143" s="98"/>
      <c r="Y143" s="98"/>
      <c r="Z143" s="98"/>
      <c r="AA143" s="98"/>
    </row>
    <row r="144" spans="1:27" hidden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98"/>
      <c r="S144" s="98"/>
      <c r="T144" s="98"/>
      <c r="U144" s="98"/>
      <c r="V144" s="98"/>
      <c r="W144" s="98"/>
      <c r="X144" s="98"/>
      <c r="Y144" s="98"/>
      <c r="Z144" s="98"/>
      <c r="AA144" s="98"/>
    </row>
    <row r="145" spans="1:27" hidden="1">
      <c r="A145" s="178">
        <v>1</v>
      </c>
      <c r="B145" s="165" t="s">
        <v>529</v>
      </c>
      <c r="C145" s="179"/>
      <c r="D145" s="179"/>
      <c r="E145" s="179"/>
      <c r="F145" s="180"/>
      <c r="G145" s="181" t="s">
        <v>530</v>
      </c>
      <c r="H145" s="182">
        <v>11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98"/>
      <c r="S145" s="98"/>
      <c r="T145" s="98"/>
      <c r="U145" s="98"/>
      <c r="V145" s="98"/>
      <c r="W145" s="98"/>
      <c r="X145" s="98"/>
      <c r="Y145" s="98"/>
      <c r="Z145" s="98"/>
      <c r="AA145" s="98"/>
    </row>
    <row r="146" spans="1:27" hidden="1">
      <c r="A146" s="178">
        <v>2</v>
      </c>
      <c r="B146" s="165" t="s">
        <v>531</v>
      </c>
      <c r="C146" s="179"/>
      <c r="D146" s="179"/>
      <c r="E146" s="179"/>
      <c r="F146" s="180"/>
      <c r="G146" s="181" t="s">
        <v>530</v>
      </c>
      <c r="H146" s="182">
        <v>12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98"/>
      <c r="S146" s="98"/>
      <c r="T146" s="98"/>
      <c r="U146" s="98"/>
      <c r="V146" s="98"/>
      <c r="W146" s="98"/>
      <c r="X146" s="98"/>
      <c r="Y146" s="98"/>
      <c r="Z146" s="98"/>
      <c r="AA146" s="98"/>
    </row>
    <row r="147" spans="1:27" hidden="1">
      <c r="A147" s="178">
        <v>3</v>
      </c>
      <c r="B147" s="165" t="s">
        <v>532</v>
      </c>
      <c r="C147" s="179"/>
      <c r="D147" s="179"/>
      <c r="E147" s="179"/>
      <c r="F147" s="180"/>
      <c r="G147" s="181" t="s">
        <v>530</v>
      </c>
      <c r="H147" s="182">
        <v>13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98"/>
      <c r="S147" s="98"/>
      <c r="T147" s="98"/>
      <c r="U147" s="98"/>
      <c r="V147" s="98"/>
      <c r="W147" s="98"/>
      <c r="X147" s="98"/>
      <c r="Y147" s="98"/>
      <c r="Z147" s="98"/>
      <c r="AA147" s="98"/>
    </row>
    <row r="148" spans="1:27" hidden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98"/>
      <c r="S148" s="98"/>
      <c r="T148" s="98"/>
      <c r="U148" s="98"/>
      <c r="V148" s="98"/>
      <c r="W148" s="98"/>
      <c r="X148" s="98"/>
      <c r="Y148" s="98"/>
      <c r="Z148" s="98"/>
      <c r="AA148" s="98"/>
    </row>
    <row r="149" spans="1:27" hidden="1">
      <c r="A149" s="178">
        <v>1</v>
      </c>
      <c r="B149" s="592" t="s">
        <v>507</v>
      </c>
      <c r="C149" s="592"/>
      <c r="D149" s="592"/>
      <c r="E149" s="592"/>
      <c r="F149" s="592"/>
      <c r="G149" s="181" t="s">
        <v>530</v>
      </c>
      <c r="H149" s="182">
        <v>7</v>
      </c>
      <c r="I149" s="46"/>
      <c r="J149" s="46"/>
      <c r="K149" s="46"/>
      <c r="L149" s="46"/>
      <c r="M149" s="46"/>
      <c r="N149" s="46"/>
      <c r="O149" s="46"/>
      <c r="P149" s="46"/>
      <c r="Q149" s="46"/>
      <c r="R149" s="98"/>
      <c r="S149" s="98"/>
      <c r="T149" s="98"/>
      <c r="U149" s="98"/>
      <c r="V149" s="98"/>
      <c r="W149" s="98"/>
      <c r="X149" s="98"/>
      <c r="Y149" s="98"/>
      <c r="Z149" s="98"/>
      <c r="AA149" s="98"/>
    </row>
    <row r="150" spans="1:27" hidden="1">
      <c r="A150" s="178">
        <v>2</v>
      </c>
      <c r="B150" s="592" t="s">
        <v>507</v>
      </c>
      <c r="C150" s="592"/>
      <c r="D150" s="592"/>
      <c r="E150" s="592"/>
      <c r="F150" s="592"/>
      <c r="G150" s="181" t="s">
        <v>530</v>
      </c>
      <c r="H150" s="182">
        <v>8</v>
      </c>
      <c r="I150" s="46"/>
      <c r="J150" s="46"/>
      <c r="K150" s="46"/>
      <c r="L150" s="46"/>
      <c r="M150" s="46"/>
      <c r="N150" s="46"/>
      <c r="O150" s="46"/>
      <c r="P150" s="46"/>
      <c r="Q150" s="46"/>
      <c r="R150" s="98"/>
      <c r="S150" s="98"/>
      <c r="T150" s="98"/>
      <c r="U150" s="98"/>
      <c r="V150" s="98"/>
      <c r="W150" s="98"/>
      <c r="X150" s="98"/>
      <c r="Y150" s="98"/>
      <c r="Z150" s="98"/>
      <c r="AA150" s="98"/>
    </row>
    <row r="151" spans="1:27" hidden="1">
      <c r="A151" s="178">
        <v>3</v>
      </c>
      <c r="B151" s="592" t="s">
        <v>507</v>
      </c>
      <c r="C151" s="592"/>
      <c r="D151" s="592"/>
      <c r="E151" s="592"/>
      <c r="F151" s="592"/>
      <c r="G151" s="181" t="s">
        <v>530</v>
      </c>
      <c r="H151" s="182">
        <v>9</v>
      </c>
      <c r="I151" s="46"/>
      <c r="J151" s="46"/>
      <c r="K151" s="46"/>
      <c r="L151" s="46"/>
      <c r="M151" s="46"/>
      <c r="N151" s="46"/>
      <c r="O151" s="46"/>
      <c r="P151" s="46"/>
      <c r="Q151" s="46"/>
      <c r="R151" s="98"/>
      <c r="S151" s="98"/>
      <c r="T151" s="98"/>
      <c r="U151" s="98"/>
      <c r="V151" s="98"/>
      <c r="W151" s="98"/>
      <c r="X151" s="98"/>
      <c r="Y151" s="98"/>
      <c r="Z151" s="98"/>
      <c r="AA151" s="98"/>
    </row>
    <row r="152" spans="1:27" hidden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98"/>
      <c r="S152" s="98"/>
      <c r="T152" s="98"/>
      <c r="U152" s="98"/>
      <c r="V152" s="98"/>
      <c r="W152" s="98"/>
      <c r="X152" s="98"/>
      <c r="Y152" s="98"/>
      <c r="Z152" s="98"/>
      <c r="AA152" s="98"/>
    </row>
    <row r="153" spans="1:27" hidden="1">
      <c r="A153" s="178">
        <v>1</v>
      </c>
      <c r="B153" s="592" t="s">
        <v>533</v>
      </c>
      <c r="C153" s="592"/>
      <c r="D153" s="592"/>
      <c r="E153" s="592"/>
      <c r="F153" s="592"/>
      <c r="G153" s="181" t="s">
        <v>530</v>
      </c>
      <c r="H153" s="182">
        <v>8</v>
      </c>
      <c r="I153" s="46"/>
      <c r="J153" s="46"/>
      <c r="K153" s="46"/>
      <c r="L153" s="46"/>
      <c r="M153" s="46"/>
      <c r="N153" s="46"/>
      <c r="O153" s="46"/>
      <c r="P153" s="46"/>
      <c r="Q153" s="46"/>
      <c r="R153" s="98"/>
      <c r="S153" s="98"/>
      <c r="T153" s="98"/>
      <c r="U153" s="98"/>
      <c r="V153" s="98"/>
      <c r="W153" s="98"/>
      <c r="X153" s="98"/>
      <c r="Y153" s="98"/>
      <c r="Z153" s="98"/>
      <c r="AA153" s="98"/>
    </row>
    <row r="154" spans="1:27" hidden="1">
      <c r="A154" s="178">
        <v>2</v>
      </c>
      <c r="B154" s="592" t="s">
        <v>533</v>
      </c>
      <c r="C154" s="592"/>
      <c r="D154" s="592"/>
      <c r="E154" s="592"/>
      <c r="F154" s="592"/>
      <c r="G154" s="181" t="s">
        <v>530</v>
      </c>
      <c r="H154" s="182">
        <v>9</v>
      </c>
      <c r="I154" s="46"/>
      <c r="J154" s="46"/>
      <c r="K154" s="46"/>
      <c r="L154" s="46"/>
      <c r="M154" s="46"/>
      <c r="N154" s="46"/>
      <c r="O154" s="46"/>
      <c r="P154" s="46"/>
      <c r="Q154" s="46"/>
      <c r="R154" s="98"/>
      <c r="S154" s="98"/>
      <c r="T154" s="98"/>
      <c r="U154" s="98"/>
      <c r="V154" s="98"/>
      <c r="W154" s="98"/>
      <c r="X154" s="98"/>
      <c r="Y154" s="98"/>
      <c r="Z154" s="98"/>
      <c r="AA154" s="98"/>
    </row>
    <row r="155" spans="1:27" hidden="1">
      <c r="A155" s="178">
        <v>3</v>
      </c>
      <c r="B155" s="592" t="s">
        <v>533</v>
      </c>
      <c r="C155" s="592"/>
      <c r="D155" s="592"/>
      <c r="E155" s="592"/>
      <c r="F155" s="592"/>
      <c r="G155" s="181" t="s">
        <v>530</v>
      </c>
      <c r="H155" s="182">
        <v>10</v>
      </c>
      <c r="I155" s="46"/>
      <c r="J155" s="46"/>
      <c r="K155" s="46"/>
      <c r="L155" s="46"/>
      <c r="M155" s="46"/>
      <c r="N155" s="46"/>
      <c r="O155" s="46"/>
      <c r="P155" s="46"/>
      <c r="Q155" s="46"/>
      <c r="R155" s="98"/>
      <c r="S155" s="98"/>
      <c r="T155" s="98"/>
      <c r="U155" s="98"/>
      <c r="V155" s="98"/>
      <c r="W155" s="98"/>
      <c r="X155" s="98"/>
      <c r="Y155" s="98"/>
      <c r="Z155" s="98"/>
      <c r="AA155" s="98"/>
    </row>
    <row r="156" spans="1:27" hidden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98"/>
      <c r="S156" s="98"/>
      <c r="T156" s="98"/>
      <c r="U156" s="98"/>
      <c r="V156" s="98"/>
      <c r="W156" s="98"/>
      <c r="X156" s="98"/>
      <c r="Y156" s="98"/>
      <c r="Z156" s="98"/>
      <c r="AA156" s="98"/>
    </row>
    <row r="157" spans="1:27" hidden="1">
      <c r="A157" s="178">
        <v>1</v>
      </c>
      <c r="B157" s="570" t="s">
        <v>534</v>
      </c>
      <c r="C157" s="570"/>
      <c r="D157" s="570"/>
      <c r="E157" s="570"/>
      <c r="F157" s="570"/>
      <c r="G157" s="181" t="s">
        <v>530</v>
      </c>
      <c r="H157" s="182">
        <v>7</v>
      </c>
      <c r="I157" s="46"/>
      <c r="J157" s="46"/>
      <c r="K157" s="46"/>
      <c r="L157" s="46"/>
      <c r="M157" s="46"/>
      <c r="N157" s="46"/>
      <c r="O157" s="46"/>
      <c r="P157" s="46"/>
      <c r="Q157" s="46"/>
      <c r="R157" s="98"/>
      <c r="S157" s="98"/>
      <c r="T157" s="98"/>
      <c r="U157" s="98"/>
      <c r="V157" s="98"/>
      <c r="W157" s="98"/>
      <c r="X157" s="98"/>
      <c r="Y157" s="98"/>
      <c r="Z157" s="98"/>
      <c r="AA157" s="98"/>
    </row>
    <row r="158" spans="1:27" hidden="1">
      <c r="A158" s="178">
        <v>2</v>
      </c>
      <c r="B158" s="570" t="s">
        <v>534</v>
      </c>
      <c r="C158" s="570"/>
      <c r="D158" s="570"/>
      <c r="E158" s="570"/>
      <c r="F158" s="570"/>
      <c r="G158" s="181" t="s">
        <v>530</v>
      </c>
      <c r="H158" s="182">
        <v>8</v>
      </c>
      <c r="I158" s="46"/>
      <c r="J158" s="46"/>
      <c r="K158" s="46"/>
      <c r="L158" s="46"/>
      <c r="M158" s="46"/>
      <c r="N158" s="46"/>
      <c r="O158" s="46"/>
      <c r="P158" s="46"/>
      <c r="Q158" s="46"/>
      <c r="R158" s="98"/>
      <c r="S158" s="98"/>
      <c r="T158" s="98"/>
      <c r="U158" s="98"/>
      <c r="V158" s="98"/>
      <c r="W158" s="98"/>
      <c r="X158" s="98"/>
      <c r="Y158" s="98"/>
      <c r="Z158" s="98"/>
      <c r="AA158" s="98"/>
    </row>
    <row r="159" spans="1:27" hidden="1">
      <c r="A159" s="178">
        <v>3</v>
      </c>
      <c r="B159" s="570" t="s">
        <v>534</v>
      </c>
      <c r="C159" s="570"/>
      <c r="D159" s="570"/>
      <c r="E159" s="570"/>
      <c r="F159" s="570"/>
      <c r="G159" s="181" t="s">
        <v>530</v>
      </c>
      <c r="H159" s="182">
        <v>9</v>
      </c>
      <c r="I159" s="46"/>
      <c r="J159" s="46"/>
      <c r="K159" s="46"/>
      <c r="L159" s="46"/>
      <c r="M159" s="46"/>
      <c r="N159" s="46"/>
      <c r="O159" s="46"/>
      <c r="P159" s="46"/>
      <c r="Q159" s="46"/>
      <c r="R159" s="98"/>
      <c r="S159" s="98"/>
      <c r="T159" s="98"/>
      <c r="U159" s="98"/>
      <c r="V159" s="98"/>
      <c r="W159" s="98"/>
      <c r="X159" s="98"/>
      <c r="Y159" s="98"/>
      <c r="Z159" s="98"/>
      <c r="AA159" s="98"/>
    </row>
    <row r="160" spans="1:27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98"/>
      <c r="S160" s="98"/>
      <c r="T160" s="98"/>
      <c r="U160" s="98"/>
      <c r="V160" s="98"/>
      <c r="W160" s="98"/>
      <c r="X160" s="98"/>
      <c r="Y160" s="98"/>
      <c r="Z160" s="98"/>
      <c r="AA160" s="98"/>
    </row>
    <row r="161" spans="1:27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98"/>
      <c r="S161" s="98"/>
      <c r="T161" s="98"/>
      <c r="U161" s="98"/>
      <c r="V161" s="98"/>
      <c r="W161" s="98"/>
      <c r="X161" s="98"/>
      <c r="Y161" s="98"/>
      <c r="Z161" s="98"/>
      <c r="AA161" s="98"/>
    </row>
    <row r="162" spans="1:27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98"/>
      <c r="S162" s="98"/>
      <c r="T162" s="98"/>
      <c r="U162" s="98"/>
      <c r="V162" s="98"/>
      <c r="W162" s="98"/>
      <c r="X162" s="98"/>
      <c r="Y162" s="98"/>
      <c r="Z162" s="98"/>
      <c r="AA162" s="98"/>
    </row>
  </sheetData>
  <sheetProtection password="ECE5" sheet="1" objects="1" scenarios="1"/>
  <sortState xmlns:xlrd2="http://schemas.microsoft.com/office/spreadsheetml/2017/richdata2" ref="B106:K119">
    <sortCondition ref="B106:B119"/>
  </sortState>
  <mergeCells count="297">
    <mergeCell ref="Q41:R41"/>
    <mergeCell ref="Q42:R42"/>
    <mergeCell ref="B41:F41"/>
    <mergeCell ref="B42:F42"/>
    <mergeCell ref="G41:H41"/>
    <mergeCell ref="G42:H42"/>
    <mergeCell ref="I41:K41"/>
    <mergeCell ref="I42:K42"/>
    <mergeCell ref="L41:M41"/>
    <mergeCell ref="L42:M42"/>
    <mergeCell ref="O41:P41"/>
    <mergeCell ref="O42:P42"/>
    <mergeCell ref="B137:G137"/>
    <mergeCell ref="K137:N137"/>
    <mergeCell ref="B93:F93"/>
    <mergeCell ref="B104:F104"/>
    <mergeCell ref="G104:I104"/>
    <mergeCell ref="B105:F105"/>
    <mergeCell ref="B121:F121"/>
    <mergeCell ref="G121:I121"/>
    <mergeCell ref="B122:F122"/>
    <mergeCell ref="B136:G136"/>
    <mergeCell ref="H136:J136"/>
    <mergeCell ref="B149:F149"/>
    <mergeCell ref="B158:F158"/>
    <mergeCell ref="B159:F159"/>
    <mergeCell ref="B150:F150"/>
    <mergeCell ref="B151:F151"/>
    <mergeCell ref="B153:F153"/>
    <mergeCell ref="B154:F154"/>
    <mergeCell ref="B155:F155"/>
    <mergeCell ref="B157:F157"/>
    <mergeCell ref="B92:F92"/>
    <mergeCell ref="G92:I92"/>
    <mergeCell ref="A59:B59"/>
    <mergeCell ref="C59:H59"/>
    <mergeCell ref="I59:L59"/>
    <mergeCell ref="M59:N59"/>
    <mergeCell ref="N56:P56"/>
    <mergeCell ref="O59:P59"/>
    <mergeCell ref="O60:P60"/>
    <mergeCell ref="A56:D56"/>
    <mergeCell ref="F56:M56"/>
    <mergeCell ref="B66:E66"/>
    <mergeCell ref="J66:M66"/>
    <mergeCell ref="B77:F77"/>
    <mergeCell ref="G77:I77"/>
    <mergeCell ref="B78:F78"/>
    <mergeCell ref="I60:L60"/>
    <mergeCell ref="M60:N60"/>
    <mergeCell ref="C60:H60"/>
    <mergeCell ref="A60:B60"/>
    <mergeCell ref="Q60:R60"/>
    <mergeCell ref="B65:E65"/>
    <mergeCell ref="G65:I65"/>
    <mergeCell ref="O64:T64"/>
    <mergeCell ref="O65:T65"/>
    <mergeCell ref="Q56:R56"/>
    <mergeCell ref="A57:R57"/>
    <mergeCell ref="B51:F51"/>
    <mergeCell ref="I51:K51"/>
    <mergeCell ref="L51:M51"/>
    <mergeCell ref="O51:P51"/>
    <mergeCell ref="Q51:R51"/>
    <mergeCell ref="B52:F52"/>
    <mergeCell ref="I52:K52"/>
    <mergeCell ref="L52:M52"/>
    <mergeCell ref="O52:P52"/>
    <mergeCell ref="Q52:R52"/>
    <mergeCell ref="B53:F53"/>
    <mergeCell ref="I53:K53"/>
    <mergeCell ref="L53:M53"/>
    <mergeCell ref="O53:P53"/>
    <mergeCell ref="Q53:R53"/>
    <mergeCell ref="M54:P54"/>
    <mergeCell ref="Q59:R59"/>
    <mergeCell ref="O48:P48"/>
    <mergeCell ref="Q48:R48"/>
    <mergeCell ref="Q54:R54"/>
    <mergeCell ref="B49:F49"/>
    <mergeCell ref="I49:K49"/>
    <mergeCell ref="L49:M49"/>
    <mergeCell ref="O49:P49"/>
    <mergeCell ref="Q49:R49"/>
    <mergeCell ref="B50:F50"/>
    <mergeCell ref="I50:K50"/>
    <mergeCell ref="L50:M50"/>
    <mergeCell ref="O50:P50"/>
    <mergeCell ref="Q50:R50"/>
    <mergeCell ref="B44:F44"/>
    <mergeCell ref="G44:H53"/>
    <mergeCell ref="I44:K44"/>
    <mergeCell ref="L44:M44"/>
    <mergeCell ref="O44:P44"/>
    <mergeCell ref="Q44:R44"/>
    <mergeCell ref="B45:F45"/>
    <mergeCell ref="I45:K45"/>
    <mergeCell ref="L45:M45"/>
    <mergeCell ref="O45:P45"/>
    <mergeCell ref="Q45:R45"/>
    <mergeCell ref="B46:F46"/>
    <mergeCell ref="I46:K46"/>
    <mergeCell ref="L46:M46"/>
    <mergeCell ref="O46:P46"/>
    <mergeCell ref="Q46:R46"/>
    <mergeCell ref="B47:F47"/>
    <mergeCell ref="I47:K47"/>
    <mergeCell ref="L47:M47"/>
    <mergeCell ref="O47:P47"/>
    <mergeCell ref="Q47:R47"/>
    <mergeCell ref="B48:F48"/>
    <mergeCell ref="I48:K48"/>
    <mergeCell ref="L48:M48"/>
    <mergeCell ref="Q43:R43"/>
    <mergeCell ref="B40:F40"/>
    <mergeCell ref="G40:H40"/>
    <mergeCell ref="I40:K40"/>
    <mergeCell ref="L40:M40"/>
    <mergeCell ref="O40:P40"/>
    <mergeCell ref="Q40:R40"/>
    <mergeCell ref="I37:K37"/>
    <mergeCell ref="L37:M37"/>
    <mergeCell ref="O37:P37"/>
    <mergeCell ref="B43:F43"/>
    <mergeCell ref="G43:H43"/>
    <mergeCell ref="I43:K43"/>
    <mergeCell ref="L43:M43"/>
    <mergeCell ref="O43:P43"/>
    <mergeCell ref="Q39:R39"/>
    <mergeCell ref="Q37:R37"/>
    <mergeCell ref="B38:F38"/>
    <mergeCell ref="G38:H38"/>
    <mergeCell ref="I38:K38"/>
    <mergeCell ref="L38:M38"/>
    <mergeCell ref="O38:P38"/>
    <mergeCell ref="Q38:R38"/>
    <mergeCell ref="B37:D37"/>
    <mergeCell ref="E37:F37"/>
    <mergeCell ref="G35:H35"/>
    <mergeCell ref="I35:K35"/>
    <mergeCell ref="L35:M35"/>
    <mergeCell ref="O35:P35"/>
    <mergeCell ref="B39:F39"/>
    <mergeCell ref="G39:H39"/>
    <mergeCell ref="I39:K39"/>
    <mergeCell ref="L39:M39"/>
    <mergeCell ref="O39:P39"/>
    <mergeCell ref="G37:H37"/>
    <mergeCell ref="Q35:R35"/>
    <mergeCell ref="B36:D36"/>
    <mergeCell ref="E36:F36"/>
    <mergeCell ref="G36:H36"/>
    <mergeCell ref="I36:K36"/>
    <mergeCell ref="L36:M36"/>
    <mergeCell ref="O36:P36"/>
    <mergeCell ref="Q36:R36"/>
    <mergeCell ref="B35:D35"/>
    <mergeCell ref="E35:F35"/>
    <mergeCell ref="O34:P34"/>
    <mergeCell ref="Q34:R34"/>
    <mergeCell ref="B33:D33"/>
    <mergeCell ref="E33:F33"/>
    <mergeCell ref="G33:H33"/>
    <mergeCell ref="I33:K33"/>
    <mergeCell ref="L33:M33"/>
    <mergeCell ref="O33:P33"/>
    <mergeCell ref="G31:H31"/>
    <mergeCell ref="I31:K31"/>
    <mergeCell ref="L31:M31"/>
    <mergeCell ref="O31:P31"/>
    <mergeCell ref="Q33:R33"/>
    <mergeCell ref="B34:D34"/>
    <mergeCell ref="E34:F34"/>
    <mergeCell ref="G34:H34"/>
    <mergeCell ref="I34:K34"/>
    <mergeCell ref="L34:M34"/>
    <mergeCell ref="Q31:R31"/>
    <mergeCell ref="B32:D32"/>
    <mergeCell ref="E32:F32"/>
    <mergeCell ref="G32:H32"/>
    <mergeCell ref="I32:K32"/>
    <mergeCell ref="L32:M32"/>
    <mergeCell ref="O32:P32"/>
    <mergeCell ref="Q32:R32"/>
    <mergeCell ref="B31:D31"/>
    <mergeCell ref="E31:F31"/>
    <mergeCell ref="O30:P30"/>
    <mergeCell ref="Q30:R30"/>
    <mergeCell ref="B29:D29"/>
    <mergeCell ref="E29:F29"/>
    <mergeCell ref="G29:H29"/>
    <mergeCell ref="I29:K29"/>
    <mergeCell ref="L29:M29"/>
    <mergeCell ref="O29:P29"/>
    <mergeCell ref="Q29:R29"/>
    <mergeCell ref="B30:D30"/>
    <mergeCell ref="E30:F30"/>
    <mergeCell ref="G30:H30"/>
    <mergeCell ref="I30:K30"/>
    <mergeCell ref="L30:M30"/>
    <mergeCell ref="L25:M25"/>
    <mergeCell ref="O25:P25"/>
    <mergeCell ref="Q25:R25"/>
    <mergeCell ref="G27:H27"/>
    <mergeCell ref="I27:K27"/>
    <mergeCell ref="L27:M27"/>
    <mergeCell ref="O27:P27"/>
    <mergeCell ref="Q27:R27"/>
    <mergeCell ref="B28:D28"/>
    <mergeCell ref="E28:F28"/>
    <mergeCell ref="G28:H28"/>
    <mergeCell ref="I28:K28"/>
    <mergeCell ref="L28:M28"/>
    <mergeCell ref="O28:P28"/>
    <mergeCell ref="Q28:R28"/>
    <mergeCell ref="B27:D27"/>
    <mergeCell ref="E27:F27"/>
    <mergeCell ref="W25:Y25"/>
    <mergeCell ref="B26:D26"/>
    <mergeCell ref="E26:F26"/>
    <mergeCell ref="G26:H26"/>
    <mergeCell ref="I26:K26"/>
    <mergeCell ref="L26:M26"/>
    <mergeCell ref="O26:P26"/>
    <mergeCell ref="Q26:R26"/>
    <mergeCell ref="B23:H23"/>
    <mergeCell ref="I23:K23"/>
    <mergeCell ref="L23:M23"/>
    <mergeCell ref="O23:P23"/>
    <mergeCell ref="Q23:R23"/>
    <mergeCell ref="B24:D24"/>
    <mergeCell ref="E24:F24"/>
    <mergeCell ref="G24:H24"/>
    <mergeCell ref="I24:K24"/>
    <mergeCell ref="L24:M24"/>
    <mergeCell ref="O24:P24"/>
    <mergeCell ref="Q24:R24"/>
    <mergeCell ref="B25:D25"/>
    <mergeCell ref="E25:F25"/>
    <mergeCell ref="G25:H25"/>
    <mergeCell ref="I25:K25"/>
    <mergeCell ref="B21:H21"/>
    <mergeCell ref="I21:K21"/>
    <mergeCell ref="L21:M21"/>
    <mergeCell ref="O21:P21"/>
    <mergeCell ref="Q21:R21"/>
    <mergeCell ref="B22:H22"/>
    <mergeCell ref="I22:K22"/>
    <mergeCell ref="L22:M22"/>
    <mergeCell ref="O22:P22"/>
    <mergeCell ref="Q22:R22"/>
    <mergeCell ref="B19:H19"/>
    <mergeCell ref="I19:K19"/>
    <mergeCell ref="L19:M19"/>
    <mergeCell ref="O19:P19"/>
    <mergeCell ref="Q19:R19"/>
    <mergeCell ref="B20:H20"/>
    <mergeCell ref="I20:K20"/>
    <mergeCell ref="L20:M20"/>
    <mergeCell ref="O20:P20"/>
    <mergeCell ref="Q20:R20"/>
    <mergeCell ref="T15:Z15"/>
    <mergeCell ref="B16:H16"/>
    <mergeCell ref="I16:K16"/>
    <mergeCell ref="L16:M16"/>
    <mergeCell ref="O16:P16"/>
    <mergeCell ref="Q16:R16"/>
    <mergeCell ref="B11:I11"/>
    <mergeCell ref="K11:M11"/>
    <mergeCell ref="O11:P11"/>
    <mergeCell ref="B15:F15"/>
    <mergeCell ref="G15:H15"/>
    <mergeCell ref="I15:K15"/>
    <mergeCell ref="L15:M15"/>
    <mergeCell ref="O15:P15"/>
    <mergeCell ref="P13:R13"/>
    <mergeCell ref="Q15:R15"/>
    <mergeCell ref="B17:H17"/>
    <mergeCell ref="I17:K17"/>
    <mergeCell ref="L17:M17"/>
    <mergeCell ref="O17:P17"/>
    <mergeCell ref="Q17:R17"/>
    <mergeCell ref="B18:H18"/>
    <mergeCell ref="I18:K18"/>
    <mergeCell ref="B9:I9"/>
    <mergeCell ref="G1:I1"/>
    <mergeCell ref="B4:I4"/>
    <mergeCell ref="O4:P4"/>
    <mergeCell ref="B5:C5"/>
    <mergeCell ref="D5:G5"/>
    <mergeCell ref="B8:I8"/>
    <mergeCell ref="K8:M8"/>
    <mergeCell ref="O8:P8"/>
    <mergeCell ref="K4:N4"/>
    <mergeCell ref="L18:M18"/>
    <mergeCell ref="O18:P18"/>
    <mergeCell ref="Q18:R18"/>
  </mergeCells>
  <dataValidations count="27">
    <dataValidation type="list" operator="equal" allowBlank="1" sqref="B38:B40" xr:uid="{00000000-0002-0000-0700-000000000000}">
      <formula1>"Kliento PVC 22/0.45,Kliento PVC 22/0.6,Kliento PVC 22/0.8,Kliento PVC 22/1,Kliento PVC 22/1.4 blizgus,Kliento PVC 22/2,Kliento PVC 28/2,Kliento PVC 42/2,Kliento PVC 45/2,Kliento MELAMINAS 21,Kliento MELAMINAS 40,,,,,,,,"</formula1>
      <formula2>0</formula2>
    </dataValidation>
    <dataValidation type="list" operator="equal" allowBlank="1" sqref="B32:B37 B26:B29" xr:uid="{00000000-0002-0000-0700-000001000000}">
      <formula1>"PVC 22/0.45,PVC 22/0.6,PVC 22/0.8,PVC 22/1,PVC 22/1.4 blizgus,PVC 22/2,PVC 28/2,PVC 42/2,PVC 45/2,,,,,,,,,"</formula1>
      <formula2>0</formula2>
    </dataValidation>
    <dataValidation type="list" operator="equal" allowBlank="1" sqref="B31 B24:B25" xr:uid="{00000000-0002-0000-0700-000002000000}">
      <formula1>"PVC 22/0.45,PVC 22/0.6,PVC 22/0.8,PVC 22/1,PVC 22/1.4 blizgus,PVC 22/2,PVC 28/2,PVC 42/2,PVC 45/2,,,,,,,,"</formula1>
      <formula2>0</formula2>
    </dataValidation>
    <dataValidation type="list" operator="equal" allowBlank="1" sqref="B30" xr:uid="{00000000-0002-0000-0700-000003000000}">
      <formula1>"PPVC 22/0.45,PVC 22/0.6,PVC 22/0.8,PVC 22/1,PVC 22/1.4 blizgus,PVC 22/2,PVC 28/2,PVC 42/2,PVC 45/2,,,,,,,,,"</formula1>
      <formula2>0</formula2>
    </dataValidation>
    <dataValidation type="list" operator="equal" allowBlank="1" sqref="B157:B159" xr:uid="{00000000-0002-0000-0700-000004000000}">
      <formula1>"Apvalinimas,Detalių storinimas,Išpjova,Kampai (suskaldymas) ,Pjūvis (LMDP/stalviršis),Rankinis pjovimas,Skylės lankstams Ø 35,,,,,,,,"</formula1>
      <formula2>0</formula2>
    </dataValidation>
    <dataValidation type="list" operator="equal" allowBlank="1" sqref="B20:B23" xr:uid="{00000000-0002-0000-0700-000005000000}">
      <formula1>"MELAMINAS  21  BALTAS,MELAMINAS  21  ne  pagal plokštę,MELAMINAS  21  pagal plokštę,MELAMINAS  21  PILKAS,MELAMINAS  40  ne  pagal plokštę,MELAMINAS  40  pagal plokštę,,,,,,,,,"</formula1>
      <formula2>0</formula2>
    </dataValidation>
    <dataValidation type="list" operator="equal" allowBlank="1" sqref="C157:F159 B15:H15 L15:M15 O15:R15 F66" xr:uid="{00000000-0002-0000-0700-000006000000}">
      <formula1>"PVC 22/0,45,PVC 22/0,6,PVC 22/0,8,PVC 22/1,PVC 22/1,4 blizgus,PVC 22/2,PVC 28/2,PVC 42/2,PVC 45/2,,,,,,,,"</formula1>
      <formula2>0</formula2>
    </dataValidation>
    <dataValidation type="list" operator="equal" allowBlank="1" sqref="C20:H23" xr:uid="{00000000-0002-0000-0700-000007000000}">
      <formula1>"MELAMINAS  21  BALTAS					,MELAMINAS  21  ne  pagal plokštę					,MELAMINAS  21  pagal plokštę					,MELAMINAS  21  PILKAS					,MELAMINAS  40  ne  pagal plokštę					,MELAMINAS  40  pagal plokštę					,,,"</formula1>
      <formula2>0</formula2>
    </dataValidation>
    <dataValidation type="list" operator="equal" allowBlank="1" sqref="R4" xr:uid="{00000000-0002-0000-0700-000008000000}">
      <formula1>"1,2,3,,"</formula1>
      <formula2>0</formula2>
    </dataValidation>
    <dataValidation type="list" operator="equal" allowBlank="1" sqref="F56:M56" xr:uid="{00000000-0002-0000-0700-000009000000}">
      <formula1>"KASOS  ČEKIS,IŠANKSTINĖ sąskaita - ,,"</formula1>
      <formula2>0</formula2>
    </dataValidation>
    <dataValidation type="list" operator="equal" allowBlank="1" sqref="E38:F40" xr:uid="{00000000-0002-0000-0700-00000A000000}">
      <formula1>"PVC - 22 / 0,80,PVC - 22 / 1,PVC - 22 / 2,PVC - 28 / 2,PVC - 42 / 2,PVC - 45 / 2,,,,"</formula1>
      <formula2>0</formula2>
    </dataValidation>
    <dataValidation type="list" operator="equal" allowBlank="1" sqref="U9 W9 U12 W12" xr:uid="{00000000-0002-0000-0700-00000B000000}">
      <formula1>",Kliento plokštė,Kliento detalės,Kliento stalviršis,Padėklinė plokštė,"</formula1>
      <formula2>0</formula2>
    </dataValidation>
    <dataValidation allowBlank="1" showInputMessage="1" showErrorMessage="1" promptTitle="KAINOS  NEVESTI" prompt="Duomenys  užpildomi  automatiškai" sqref="P16" xr:uid="{00000000-0002-0000-0700-00000C000000}">
      <formula1>0</formula1>
      <formula2>0</formula2>
    </dataValidation>
    <dataValidation type="list" allowBlank="1" showErrorMessage="1" sqref="P11" xr:uid="{00000000-0002-0000-0700-00000D000000}">
      <formula1>"18,25,3,10,12,16"</formula1>
      <formula2>0</formula2>
    </dataValidation>
    <dataValidation allowBlank="1" showErrorMessage="1" sqref="K8 O8 O11" xr:uid="{00000000-0002-0000-0700-00000E000000}">
      <formula1>0</formula1>
      <formula2>0</formula2>
    </dataValidation>
    <dataValidation type="list" operator="equal" allowBlank="1" sqref="O4:P4" xr:uid="{00000000-0002-0000-0700-00000F000000}">
      <formula1>",8.00,9.00,10.00,11.00,12.00,13.00,14.00,15.00,16.00,17.00,"</formula1>
      <formula2>0</formula2>
    </dataValidation>
    <dataValidation type="list" operator="equal" allowBlank="1" sqref="E24:F37 G38:G43 H38:H40 H43" xr:uid="{00000000-0002-0000-0700-000010000000}">
      <formula1>"Tiesus,Figūrinis,,"</formula1>
      <formula2>0</formula2>
    </dataValidation>
    <dataValidation allowBlank="1" showInputMessage="1" showErrorMessage="1" promptTitle="DUOMENŲ  NEVESTI" prompt="Langas  užpildomas  automatiškai" sqref="L8:M8 P8" xr:uid="{00000000-0002-0000-0700-000011000000}">
      <formula1>0</formula1>
      <formula2>0</formula2>
    </dataValidation>
    <dataValidation type="list" allowBlank="1" showInputMessage="1" showErrorMessage="1" promptTitle="PLOKŠTĖS  PAVADINIMAS" prompt="Pasirinkti  iš  sąrašo" sqref="C8:I8 C4:I4" xr:uid="{00000000-0002-0000-0700-000012000000}">
      <formula1>"Plokštės"</formula1>
      <formula2>0</formula2>
    </dataValidation>
    <dataValidation type="list" operator="equal" allowBlank="1" sqref="C24:D38" xr:uid="{00000000-0002-0000-0700-000013000000}">
      <formula1>",PVC - 22 / 0.45,PVC - 22 / 0.6,PVC - 22 / 0.8,PVC - 22 / 1,PVC - 22 / 2,PVC - 28 / 2,PVC - 32 / 2,PVC - 45 / 2,,,,"</formula1>
      <formula2>0</formula2>
    </dataValidation>
    <dataValidation allowBlank="1" showInputMessage="1" showErrorMessage="1" promptTitle="KAINOS  NEVESTI" prompt="Langas  užpildomas  automatiškai" sqref="O16 P48:P53" xr:uid="{00000000-0002-0000-0700-000014000000}">
      <formula1>0</formula1>
      <formula2>0</formula2>
    </dataValidation>
    <dataValidation operator="equal" allowBlank="1" showInputMessage="1" promptTitle="KAINOS  NEVESTI" prompt="Langas  užpildomas  automatiškai" sqref="P21:P25 O48:O53 P27:P44 O20:O44" xr:uid="{00000000-0002-0000-0700-000015000000}">
      <formula1>0</formula1>
      <formula2>0</formula2>
    </dataValidation>
    <dataValidation operator="equal" allowBlank="1" showInputMessage="1" promptTitle="DUOMENŲ  NEVESTI" prompt="Langas  užpildomas  automatiškai" sqref="Q16:R17 Z17 L44:M44 R18:R53" xr:uid="{00000000-0002-0000-0700-000016000000}">
      <formula1>0</formula1>
      <formula2>0</formula2>
    </dataValidation>
    <dataValidation operator="equal" allowBlank="1" sqref="D5:G5 A15 U71 F74:F75 U73:U77 F67:F68 U66:U69" xr:uid="{00000000-0002-0000-0700-000017000000}"/>
    <dataValidation type="list" operator="equal" allowBlank="1" showInputMessage="1" showErrorMessage="1" promptTitle="UŽSAKOVO  PLOKŠTĖS  PAVADINIMAS" prompt="Pasirinkti  iš  sąrašo" sqref="B11:I11" xr:uid="{00000000-0002-0000-0700-000018000000}">
      <formula1>",Kliento plokštė,Kliento detalės,Kliento stalviršis,Padėklinė plokštė,"</formula1>
    </dataValidation>
    <dataValidation type="list" allowBlank="1" showInputMessage="1" showErrorMessage="1" sqref="B45:F53" xr:uid="{00000000-0002-0000-0700-000019000000}">
      <formula1>$O$66:$O$77</formula1>
    </dataValidation>
    <dataValidation type="list" operator="equal" allowBlank="1" sqref="B41:F43" xr:uid="{00000000-0002-0000-0700-00001A000000}">
      <formula1>"BESIULIS-08mm,BESIULIS-1mm,BESIULIS-2mm,KLIEN-BESIUL-08mm,KLIEN-BESIUL-1mm,KLIEN-BESIUL-2mm"</formula1>
    </dataValidation>
  </dataValidations>
  <hyperlinks>
    <hyperlink ref="G1" r:id="rId1" xr:uid="{00000000-0004-0000-0700-000000000000}"/>
  </hyperlinks>
  <pageMargins left="0.59055118110236215" right="0.19685039370078741" top="0.39370078740157483" bottom="0.39370078740157483" header="0" footer="0"/>
  <pageSetup paperSize="9" orientation="portrait" r:id="rId2"/>
  <ignoredErrors>
    <ignoredError sqref="O49:P52 O48" unlockedFormula="1"/>
    <ignoredError sqref="O3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apas8">
    <pageSetUpPr fitToPage="1"/>
  </sheetPr>
  <dimension ref="A1:AA161"/>
  <sheetViews>
    <sheetView zoomScale="110" zoomScaleNormal="110" workbookViewId="0">
      <selection activeCell="X17" sqref="X17"/>
    </sheetView>
  </sheetViews>
  <sheetFormatPr defaultRowHeight="14.4"/>
  <cols>
    <col min="1" max="6" width="4.5546875" customWidth="1"/>
    <col min="7" max="7" width="9.44140625" customWidth="1"/>
    <col min="8" max="8" width="5.44140625" customWidth="1"/>
    <col min="9" max="14" width="4.5546875" customWidth="1"/>
    <col min="15" max="15" width="9.21875" customWidth="1"/>
    <col min="16" max="16" width="1.44140625" customWidth="1"/>
    <col min="17" max="17" width="7.21875" customWidth="1"/>
    <col min="18" max="18" width="4.44140625" customWidth="1"/>
    <col min="19" max="19" width="4.5546875" customWidth="1"/>
    <col min="20" max="20" width="9.21875" customWidth="1"/>
    <col min="21" max="21" width="2.5546875" customWidth="1"/>
    <col min="22" max="22" width="9.21875" customWidth="1"/>
    <col min="23" max="23" width="2.5546875" customWidth="1"/>
    <col min="24" max="24" width="9.21875" customWidth="1"/>
    <col min="25" max="25" width="2.77734375" customWidth="1"/>
    <col min="26" max="26" width="9.77734375" customWidth="1"/>
  </cols>
  <sheetData>
    <row r="1" spans="1:27" ht="17.100000000000001" customHeight="1">
      <c r="A1" s="97" t="s">
        <v>0</v>
      </c>
      <c r="B1" s="98"/>
      <c r="C1" s="98"/>
      <c r="D1" s="98"/>
      <c r="E1" s="98"/>
      <c r="F1" s="98"/>
      <c r="G1" s="521" t="s">
        <v>448</v>
      </c>
      <c r="H1" s="521"/>
      <c r="I1" s="521"/>
      <c r="J1" s="98" t="s">
        <v>449</v>
      </c>
      <c r="K1" s="98"/>
      <c r="L1" s="98"/>
      <c r="M1" s="98"/>
      <c r="N1" s="98"/>
      <c r="O1" s="46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</row>
    <row r="2" spans="1:27" ht="5.5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6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 spans="1:27" ht="11.1" customHeight="1" thickBot="1">
      <c r="A3" s="98"/>
      <c r="B3" s="98"/>
      <c r="C3" s="98"/>
      <c r="D3" s="98"/>
      <c r="E3" s="98" t="s">
        <v>7</v>
      </c>
      <c r="F3" s="98"/>
      <c r="G3" s="98"/>
      <c r="H3" s="98"/>
      <c r="I3" s="98"/>
      <c r="J3" s="98"/>
      <c r="K3" s="98"/>
      <c r="L3" t="s">
        <v>450</v>
      </c>
      <c r="P3" s="98"/>
      <c r="Q3" s="98"/>
      <c r="R3" s="99">
        <f ca="1">IF(B8="","",LOOKUP(R4,A145:A147,H145:H147))</f>
        <v>11</v>
      </c>
      <c r="S3" s="98"/>
      <c r="T3" s="98"/>
      <c r="U3" s="98"/>
      <c r="V3" s="98"/>
      <c r="W3" s="98"/>
      <c r="X3" s="98"/>
      <c r="Y3" s="98"/>
      <c r="Z3" s="98"/>
      <c r="AA3" s="98"/>
    </row>
    <row r="4" spans="1:27" ht="18" thickBot="1">
      <c r="A4" s="98"/>
      <c r="B4" s="522" t="str">
        <f>IF(Užs1!G4="","",Užs1!G4)</f>
        <v/>
      </c>
      <c r="C4" s="522"/>
      <c r="D4" s="522"/>
      <c r="E4" s="522"/>
      <c r="F4" s="522"/>
      <c r="G4" s="522"/>
      <c r="H4" s="522"/>
      <c r="I4" s="522"/>
      <c r="J4" s="98"/>
      <c r="K4" s="611">
        <f>'SK1'!K4:N4</f>
        <v>0</v>
      </c>
      <c r="L4" s="612"/>
      <c r="M4" s="612"/>
      <c r="N4" s="613"/>
      <c r="O4" s="523"/>
      <c r="P4" s="523"/>
      <c r="Q4" s="100" t="s">
        <v>451</v>
      </c>
      <c r="R4" s="215">
        <f>'SK1'!R4</f>
        <v>1</v>
      </c>
      <c r="S4" s="98"/>
      <c r="T4" s="98"/>
      <c r="U4" s="98"/>
      <c r="V4" s="98"/>
      <c r="W4" s="98"/>
      <c r="X4" s="98"/>
      <c r="Y4" s="98"/>
      <c r="Z4" s="98"/>
      <c r="AA4" s="98"/>
    </row>
    <row r="5" spans="1:27" ht="12" customHeight="1">
      <c r="A5" s="98"/>
      <c r="B5" s="524" t="s">
        <v>452</v>
      </c>
      <c r="C5" s="524"/>
      <c r="D5" s="525" t="str">
        <f>IF(Užs1!M4="","",Užs1!M4)</f>
        <v/>
      </c>
      <c r="E5" s="525"/>
      <c r="F5" s="525"/>
      <c r="G5" s="525"/>
      <c r="H5" s="98"/>
      <c r="I5" s="98"/>
      <c r="J5" s="98"/>
      <c r="K5" s="98"/>
      <c r="L5" s="98"/>
      <c r="M5" s="98"/>
      <c r="N5" s="98"/>
      <c r="O5" s="46"/>
      <c r="P5" s="98"/>
      <c r="Q5" s="98"/>
      <c r="R5" s="99"/>
      <c r="S5" s="98"/>
      <c r="T5" s="98"/>
      <c r="U5" s="98"/>
      <c r="V5" s="98"/>
      <c r="W5" s="98"/>
      <c r="X5" s="98"/>
      <c r="Y5" s="98"/>
      <c r="Z5" s="98"/>
      <c r="AA5" s="98"/>
    </row>
    <row r="6" spans="1:27" ht="5.55" customHeight="1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46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</row>
    <row r="7" spans="1:27" ht="9.6" customHeight="1" thickBot="1">
      <c r="A7" s="98"/>
      <c r="B7" s="98"/>
      <c r="C7" s="98" t="s">
        <v>453</v>
      </c>
      <c r="D7" s="98"/>
      <c r="E7" s="98"/>
      <c r="F7" s="98"/>
      <c r="G7" s="98"/>
      <c r="H7" s="98"/>
      <c r="I7" s="98"/>
      <c r="J7" s="98"/>
      <c r="K7" s="98"/>
      <c r="L7" s="98" t="s">
        <v>454</v>
      </c>
      <c r="M7" s="98"/>
      <c r="N7" s="98"/>
      <c r="O7" s="80" t="s">
        <v>11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</row>
    <row r="8" spans="1:27" ht="18" thickBot="1">
      <c r="A8" s="102" t="e">
        <f ca="1">IF(B8="","",LOOKUP(Užs2!N12,'LMDP ir  HDF  Asortimentas'!S3:S197,'LMDP ir  HDF  Asortimentas'!A3:A197))</f>
        <v>#N/A</v>
      </c>
      <c r="B8" s="522" t="b">
        <f ca="1">IF(B11&gt;0,0,Užs2!H8)</f>
        <v>0</v>
      </c>
      <c r="C8" s="522"/>
      <c r="D8" s="522"/>
      <c r="E8" s="522"/>
      <c r="F8" s="522"/>
      <c r="G8" s="522"/>
      <c r="H8" s="522"/>
      <c r="I8" s="522"/>
      <c r="J8" s="98"/>
      <c r="K8" s="527" t="str">
        <f>IF(K11&gt;0,0,Užs2!K6)</f>
        <v/>
      </c>
      <c r="L8" s="527"/>
      <c r="M8" s="527"/>
      <c r="N8" s="98"/>
      <c r="O8" s="528">
        <f>IF(O11&gt;0,0,Užs2!N6)</f>
        <v>0</v>
      </c>
      <c r="P8" s="528"/>
      <c r="Q8" s="98" t="s">
        <v>455</v>
      </c>
      <c r="R8" s="211" t="s">
        <v>6</v>
      </c>
      <c r="S8" s="98"/>
      <c r="T8" s="103"/>
      <c r="U8" s="98"/>
      <c r="V8" s="98"/>
      <c r="W8" s="98"/>
      <c r="X8" s="98"/>
      <c r="Y8" s="98"/>
      <c r="Z8" s="98"/>
      <c r="AA8" s="98"/>
    </row>
    <row r="9" spans="1:27" ht="18" customHeight="1">
      <c r="A9" s="98"/>
      <c r="B9" s="518" t="str">
        <f ca="1">IF(K11&gt;0,0,Užs2!L11)</f>
        <v>???</v>
      </c>
      <c r="C9" s="519"/>
      <c r="D9" s="519"/>
      <c r="E9" s="519"/>
      <c r="F9" s="519"/>
      <c r="G9" s="519"/>
      <c r="H9" s="519"/>
      <c r="I9" s="520"/>
      <c r="J9" s="98"/>
      <c r="K9" s="98"/>
      <c r="L9" s="98"/>
      <c r="M9" s="98"/>
      <c r="N9" s="98"/>
      <c r="O9" s="46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</row>
    <row r="10" spans="1:27" ht="9.6" customHeight="1" thickBot="1">
      <c r="A10" s="98"/>
      <c r="B10" s="98"/>
      <c r="C10" s="98" t="s">
        <v>456</v>
      </c>
      <c r="D10" s="98"/>
      <c r="E10" s="98"/>
      <c r="F10" s="98"/>
      <c r="G10" s="98"/>
      <c r="H10" s="98"/>
      <c r="I10" s="98"/>
      <c r="J10" s="98"/>
      <c r="K10" s="98"/>
      <c r="L10" s="98" t="s">
        <v>454</v>
      </c>
      <c r="M10" s="98"/>
      <c r="N10" s="98"/>
      <c r="O10" s="80" t="s">
        <v>11</v>
      </c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</row>
    <row r="11" spans="1:27" ht="18" thickBot="1">
      <c r="A11" s="98"/>
      <c r="B11" s="535"/>
      <c r="C11" s="535"/>
      <c r="D11" s="535"/>
      <c r="E11" s="535"/>
      <c r="F11" s="535"/>
      <c r="G11" s="535"/>
      <c r="H11" s="535"/>
      <c r="I11" s="535"/>
      <c r="J11" s="98"/>
      <c r="K11" s="536"/>
      <c r="L11" s="536"/>
      <c r="M11" s="536"/>
      <c r="N11" s="98"/>
      <c r="O11" s="536"/>
      <c r="P11" s="536"/>
      <c r="Q11" s="214" t="s">
        <v>572</v>
      </c>
      <c r="R11" s="213"/>
      <c r="S11" s="98"/>
      <c r="T11" s="103"/>
      <c r="U11" s="98"/>
      <c r="V11" s="98"/>
      <c r="W11" s="98"/>
      <c r="X11" s="98"/>
      <c r="Y11" s="98"/>
      <c r="Z11" s="98"/>
      <c r="AA11" s="98"/>
    </row>
    <row r="12" spans="1:27" ht="6" customHeight="1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46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</row>
    <row r="13" spans="1:27" ht="14.1" customHeight="1">
      <c r="A13" s="98"/>
      <c r="B13" s="98"/>
      <c r="C13" s="98"/>
      <c r="D13" s="104" t="s">
        <v>457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46"/>
      <c r="P13" s="538">
        <f ca="1">TODAY()</f>
        <v>46080</v>
      </c>
      <c r="Q13" s="539"/>
      <c r="R13" s="540"/>
      <c r="S13" s="98"/>
      <c r="T13" s="98"/>
      <c r="U13" s="98"/>
      <c r="V13" s="98"/>
      <c r="W13" s="98"/>
      <c r="X13" s="98"/>
      <c r="Y13" s="98"/>
      <c r="Z13" s="98"/>
      <c r="AA13" s="98"/>
    </row>
    <row r="14" spans="1:27" ht="5.55" customHeight="1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46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</row>
    <row r="15" spans="1:27" ht="24" customHeight="1">
      <c r="A15" s="105"/>
      <c r="B15" s="525" t="s">
        <v>458</v>
      </c>
      <c r="C15" s="525"/>
      <c r="D15" s="525"/>
      <c r="E15" s="525"/>
      <c r="F15" s="525"/>
      <c r="G15" s="525" t="s">
        <v>459</v>
      </c>
      <c r="H15" s="525"/>
      <c r="I15" s="537" t="s">
        <v>460</v>
      </c>
      <c r="J15" s="537"/>
      <c r="K15" s="537"/>
      <c r="L15" s="525" t="s">
        <v>461</v>
      </c>
      <c r="M15" s="525"/>
      <c r="N15" s="106" t="s">
        <v>462</v>
      </c>
      <c r="O15" s="525" t="s">
        <v>463</v>
      </c>
      <c r="P15" s="525"/>
      <c r="Q15" s="525" t="s">
        <v>464</v>
      </c>
      <c r="R15" s="525"/>
      <c r="S15" s="98"/>
      <c r="T15" s="532" t="s">
        <v>465</v>
      </c>
      <c r="U15" s="532"/>
      <c r="V15" s="532"/>
      <c r="W15" s="532"/>
      <c r="X15" s="532"/>
      <c r="Y15" s="532"/>
      <c r="Z15" s="532"/>
      <c r="AA15" s="98"/>
    </row>
    <row r="16" spans="1:27" ht="15" customHeight="1">
      <c r="A16" s="103"/>
      <c r="B16" s="512" t="s">
        <v>466</v>
      </c>
      <c r="C16" s="512"/>
      <c r="D16" s="512"/>
      <c r="E16" s="512"/>
      <c r="F16" s="512"/>
      <c r="G16" s="512"/>
      <c r="H16" s="512"/>
      <c r="I16" s="513" t="s">
        <v>467</v>
      </c>
      <c r="J16" s="513"/>
      <c r="K16" s="513"/>
      <c r="L16" s="533"/>
      <c r="M16" s="533"/>
      <c r="N16" s="107" t="s">
        <v>468</v>
      </c>
      <c r="O16" s="534" t="str">
        <f>IF(L16="","",INDEX('LMDP ir  HDF  Asortimentas'!A1:S197,A8,R3))</f>
        <v/>
      </c>
      <c r="P16" s="534"/>
      <c r="Q16" s="517" t="str">
        <f t="shared" ref="Q16:Q53" si="0">IF(L16="","",(L16*O16))</f>
        <v/>
      </c>
      <c r="R16" s="517"/>
      <c r="S16" s="98"/>
      <c r="T16" s="108" t="s">
        <v>469</v>
      </c>
      <c r="U16" s="109" t="s">
        <v>470</v>
      </c>
      <c r="V16" s="108" t="s">
        <v>469</v>
      </c>
      <c r="W16" s="109" t="s">
        <v>470</v>
      </c>
      <c r="X16" s="108" t="s">
        <v>471</v>
      </c>
      <c r="Y16" s="108" t="s">
        <v>472</v>
      </c>
      <c r="Z16" s="110" t="s">
        <v>468</v>
      </c>
      <c r="AA16" s="98"/>
    </row>
    <row r="17" spans="1:27" ht="15" customHeight="1">
      <c r="A17" s="103"/>
      <c r="B17" s="512" t="s">
        <v>473</v>
      </c>
      <c r="C17" s="512"/>
      <c r="D17" s="512"/>
      <c r="E17" s="512"/>
      <c r="F17" s="512"/>
      <c r="G17" s="512"/>
      <c r="H17" s="512"/>
      <c r="I17" s="513" t="s">
        <v>467</v>
      </c>
      <c r="J17" s="513"/>
      <c r="K17" s="513"/>
      <c r="L17" s="514"/>
      <c r="M17" s="515"/>
      <c r="N17" s="107" t="s">
        <v>468</v>
      </c>
      <c r="O17" s="516"/>
      <c r="P17" s="516"/>
      <c r="Q17" s="517" t="str">
        <f t="shared" si="0"/>
        <v/>
      </c>
      <c r="R17" s="517"/>
      <c r="S17" s="98"/>
      <c r="T17" s="111"/>
      <c r="U17" s="112" t="s">
        <v>470</v>
      </c>
      <c r="V17" s="111"/>
      <c r="W17" s="112" t="s">
        <v>470</v>
      </c>
      <c r="X17" s="111"/>
      <c r="Y17" s="113" t="s">
        <v>472</v>
      </c>
      <c r="Z17" s="114" t="str">
        <f t="shared" ref="Z17:Z24" si="1">IF(V17="","",((T17/1000)*(V17/1000)*X17))</f>
        <v/>
      </c>
      <c r="AA17" s="98"/>
    </row>
    <row r="18" spans="1:27" ht="15" customHeight="1">
      <c r="A18" s="103"/>
      <c r="B18" s="512" t="s">
        <v>544</v>
      </c>
      <c r="C18" s="512"/>
      <c r="D18" s="512"/>
      <c r="E18" s="512"/>
      <c r="F18" s="512"/>
      <c r="G18" s="512"/>
      <c r="H18" s="512"/>
      <c r="I18" s="513" t="s">
        <v>467</v>
      </c>
      <c r="J18" s="513"/>
      <c r="K18" s="513"/>
      <c r="L18" s="514"/>
      <c r="M18" s="515"/>
      <c r="N18" s="107" t="s">
        <v>468</v>
      </c>
      <c r="O18" s="516"/>
      <c r="P18" s="516"/>
      <c r="Q18" s="517" t="str">
        <f t="shared" si="0"/>
        <v/>
      </c>
      <c r="R18" s="517"/>
      <c r="S18" s="98"/>
      <c r="T18" s="111"/>
      <c r="U18" s="112" t="s">
        <v>470</v>
      </c>
      <c r="V18" s="111"/>
      <c r="W18" s="112" t="s">
        <v>470</v>
      </c>
      <c r="X18" s="111"/>
      <c r="Y18" s="113" t="s">
        <v>472</v>
      </c>
      <c r="Z18" s="114" t="str">
        <f t="shared" si="1"/>
        <v/>
      </c>
      <c r="AA18" s="98"/>
    </row>
    <row r="19" spans="1:27" ht="15" customHeight="1">
      <c r="A19" s="103"/>
      <c r="B19" s="512" t="s">
        <v>545</v>
      </c>
      <c r="C19" s="512"/>
      <c r="D19" s="512"/>
      <c r="E19" s="512"/>
      <c r="F19" s="512"/>
      <c r="G19" s="512"/>
      <c r="H19" s="512"/>
      <c r="I19" s="513" t="s">
        <v>467</v>
      </c>
      <c r="J19" s="513"/>
      <c r="K19" s="513"/>
      <c r="L19" s="514"/>
      <c r="M19" s="515"/>
      <c r="N19" s="107" t="s">
        <v>468</v>
      </c>
      <c r="O19" s="516"/>
      <c r="P19" s="516"/>
      <c r="Q19" s="517" t="str">
        <f t="shared" si="0"/>
        <v/>
      </c>
      <c r="R19" s="517"/>
      <c r="S19" s="98"/>
      <c r="T19" s="111"/>
      <c r="U19" s="112" t="s">
        <v>470</v>
      </c>
      <c r="V19" s="111"/>
      <c r="W19" s="112" t="s">
        <v>470</v>
      </c>
      <c r="X19" s="111"/>
      <c r="Y19" s="113" t="s">
        <v>472</v>
      </c>
      <c r="Z19" s="114" t="str">
        <f t="shared" si="1"/>
        <v/>
      </c>
      <c r="AA19" s="98"/>
    </row>
    <row r="20" spans="1:27" ht="15" customHeight="1">
      <c r="A20" s="115">
        <f>LOOKUP(B20,B138:B143,A138:A143)</f>
        <v>138</v>
      </c>
      <c r="B20" s="541" t="s">
        <v>474</v>
      </c>
      <c r="C20" s="541"/>
      <c r="D20" s="541"/>
      <c r="E20" s="541"/>
      <c r="F20" s="541"/>
      <c r="G20" s="541"/>
      <c r="H20" s="541"/>
      <c r="I20" s="542" t="str">
        <f ca="1">IF(B20="","",LOOKUP(B20,$B$138:$B$142,$K$138:$K$143))</f>
        <v>01  W2250</v>
      </c>
      <c r="J20" s="542"/>
      <c r="K20" s="542"/>
      <c r="L20" s="543"/>
      <c r="M20" s="544"/>
      <c r="N20" s="116" t="s">
        <v>475</v>
      </c>
      <c r="O20" s="534" t="str">
        <f t="shared" ref="O20:O40" si="2">IF(L20="","",INDEX($A$1:$R$214,A20,S20))</f>
        <v/>
      </c>
      <c r="P20" s="534"/>
      <c r="Q20" s="517" t="str">
        <f t="shared" si="0"/>
        <v/>
      </c>
      <c r="R20" s="517"/>
      <c r="S20" s="102" t="str">
        <f>IF(L20="","",LOOKUP($R$4,$A$153:$A$155,$H$153:$H$155))</f>
        <v/>
      </c>
      <c r="T20" s="111"/>
      <c r="U20" s="112" t="s">
        <v>470</v>
      </c>
      <c r="V20" s="111"/>
      <c r="W20" s="112" t="s">
        <v>470</v>
      </c>
      <c r="X20" s="111"/>
      <c r="Y20" s="113" t="s">
        <v>472</v>
      </c>
      <c r="Z20" s="114" t="str">
        <f t="shared" si="1"/>
        <v/>
      </c>
      <c r="AA20" s="98"/>
    </row>
    <row r="21" spans="1:27" ht="15" customHeight="1">
      <c r="A21" s="117">
        <f>LOOKUP(B21,B137:B142,A137:A142)</f>
        <v>141</v>
      </c>
      <c r="B21" s="541" t="s">
        <v>476</v>
      </c>
      <c r="C21" s="541"/>
      <c r="D21" s="541"/>
      <c r="E21" s="541"/>
      <c r="F21" s="541"/>
      <c r="G21" s="541"/>
      <c r="H21" s="541"/>
      <c r="I21" s="542" t="str">
        <f>IF(B21="","",LOOKUP(B21,$B$137:$B$142,$K$137:$K$142))</f>
        <v>36  U2100</v>
      </c>
      <c r="J21" s="542"/>
      <c r="K21" s="542"/>
      <c r="L21" s="543"/>
      <c r="M21" s="544"/>
      <c r="N21" s="116" t="s">
        <v>475</v>
      </c>
      <c r="O21" s="534" t="str">
        <f t="shared" si="2"/>
        <v/>
      </c>
      <c r="P21" s="534"/>
      <c r="Q21" s="517" t="str">
        <f t="shared" si="0"/>
        <v/>
      </c>
      <c r="R21" s="517"/>
      <c r="S21" s="102" t="str">
        <f>IF(L21="","",LOOKUP($R$4,$A$153:$A$155,$H$153:$H$155))</f>
        <v/>
      </c>
      <c r="T21" s="111"/>
      <c r="U21" s="112" t="s">
        <v>470</v>
      </c>
      <c r="V21" s="111"/>
      <c r="W21" s="112" t="s">
        <v>470</v>
      </c>
      <c r="X21" s="111"/>
      <c r="Y21" s="113" t="s">
        <v>472</v>
      </c>
      <c r="Z21" s="114" t="str">
        <f t="shared" si="1"/>
        <v/>
      </c>
      <c r="AA21" s="98"/>
    </row>
    <row r="22" spans="1:27" ht="15" customHeight="1">
      <c r="A22" s="117">
        <f>LOOKUP(B22,B137:B142,A137:A142)</f>
        <v>140</v>
      </c>
      <c r="B22" s="541" t="s">
        <v>477</v>
      </c>
      <c r="C22" s="541"/>
      <c r="D22" s="541"/>
      <c r="E22" s="541"/>
      <c r="F22" s="541"/>
      <c r="G22" s="541"/>
      <c r="H22" s="541"/>
      <c r="I22" s="542" t="str">
        <f>IF(B22="","",LOOKUP(B22,$B$137:$B$142,$K$137:$K$142))</f>
        <v>LAM  JUO  KL21</v>
      </c>
      <c r="J22" s="542"/>
      <c r="K22" s="542"/>
      <c r="L22" s="543"/>
      <c r="M22" s="544"/>
      <c r="N22" s="116" t="s">
        <v>475</v>
      </c>
      <c r="O22" s="534" t="str">
        <f t="shared" si="2"/>
        <v/>
      </c>
      <c r="P22" s="534"/>
      <c r="Q22" s="517" t="str">
        <f t="shared" si="0"/>
        <v/>
      </c>
      <c r="R22" s="517"/>
      <c r="S22" s="102" t="str">
        <f>IF(L22="","",LOOKUP($R$4,$A$153:$A$155,$H$153:$H$155))</f>
        <v/>
      </c>
      <c r="T22" s="111"/>
      <c r="U22" s="112" t="s">
        <v>470</v>
      </c>
      <c r="V22" s="111"/>
      <c r="W22" s="112" t="s">
        <v>470</v>
      </c>
      <c r="X22" s="111"/>
      <c r="Y22" s="113" t="s">
        <v>472</v>
      </c>
      <c r="Z22" s="114" t="str">
        <f t="shared" si="1"/>
        <v/>
      </c>
      <c r="AA22" s="98"/>
    </row>
    <row r="23" spans="1:27" ht="15" customHeight="1">
      <c r="A23" s="117">
        <f>LOOKUP(B23,B138:B143,A138:A143)</f>
        <v>143</v>
      </c>
      <c r="B23" s="541" t="s">
        <v>478</v>
      </c>
      <c r="C23" s="541"/>
      <c r="D23" s="541"/>
      <c r="E23" s="541"/>
      <c r="F23" s="541"/>
      <c r="G23" s="541"/>
      <c r="H23" s="541"/>
      <c r="I23" s="542" t="str">
        <f>IF(B23="","",LOOKUP(B23,$B$137:$B$142,$K$137:$K$142))</f>
        <v>LAM  JUO  KL40</v>
      </c>
      <c r="J23" s="542"/>
      <c r="K23" s="542"/>
      <c r="L23" s="543"/>
      <c r="M23" s="544"/>
      <c r="N23" s="116" t="s">
        <v>475</v>
      </c>
      <c r="O23" s="534" t="str">
        <f t="shared" si="2"/>
        <v/>
      </c>
      <c r="P23" s="534"/>
      <c r="Q23" s="517" t="str">
        <f t="shared" si="0"/>
        <v/>
      </c>
      <c r="R23" s="517"/>
      <c r="S23" s="102" t="str">
        <f>IF(L23="","",LOOKUP($R$4,$A$153:$A$155,$H$153:$H$155))</f>
        <v/>
      </c>
      <c r="T23" s="111"/>
      <c r="U23" s="112" t="s">
        <v>470</v>
      </c>
      <c r="V23" s="111"/>
      <c r="W23" s="112" t="s">
        <v>470</v>
      </c>
      <c r="X23" s="111"/>
      <c r="Y23" s="113" t="s">
        <v>472</v>
      </c>
      <c r="Z23" s="114" t="str">
        <f t="shared" si="1"/>
        <v/>
      </c>
      <c r="AA23" s="98"/>
    </row>
    <row r="24" spans="1:27" ht="15" customHeight="1" thickBot="1">
      <c r="A24" s="115">
        <f t="shared" ref="A24:A35" si="3">IF(E24="Tiesus",LOOKUP(B24,$B$78:$B$89,$A$78:$A$89),LOOKUP(B24,$B$93:$B$101,$A$93:$A$101))</f>
        <v>82</v>
      </c>
      <c r="B24" s="549" t="s">
        <v>479</v>
      </c>
      <c r="C24" s="549"/>
      <c r="D24" s="549"/>
      <c r="E24" s="550" t="s">
        <v>480</v>
      </c>
      <c r="F24" s="550"/>
      <c r="G24" s="548" t="str">
        <f>IF($R$4="","",Užs2!J15)</f>
        <v/>
      </c>
      <c r="H24" s="548"/>
      <c r="I24" s="548" t="str">
        <f>IF($R$4="","",Užs2!M15)</f>
        <v/>
      </c>
      <c r="J24" s="548"/>
      <c r="K24" s="548"/>
      <c r="L24" s="543"/>
      <c r="M24" s="544"/>
      <c r="N24" s="116" t="s">
        <v>475</v>
      </c>
      <c r="O24" s="534" t="str">
        <f t="shared" si="2"/>
        <v/>
      </c>
      <c r="P24" s="534"/>
      <c r="Q24" s="517" t="str">
        <f t="shared" si="0"/>
        <v/>
      </c>
      <c r="R24" s="517"/>
      <c r="S24" s="102" t="str">
        <f t="shared" ref="S24:S40" si="4">IF(L24="","",LOOKUP($R$4,$A$157:$A$159,$H$157:$H$159))</f>
        <v/>
      </c>
      <c r="T24" s="111"/>
      <c r="U24" s="112" t="s">
        <v>470</v>
      </c>
      <c r="V24" s="111"/>
      <c r="W24" s="112" t="s">
        <v>470</v>
      </c>
      <c r="X24" s="111"/>
      <c r="Y24" s="113" t="s">
        <v>472</v>
      </c>
      <c r="Z24" s="114" t="str">
        <f t="shared" si="1"/>
        <v/>
      </c>
      <c r="AA24" s="98"/>
    </row>
    <row r="25" spans="1:27" ht="15" customHeight="1" thickBot="1">
      <c r="A25" s="115">
        <f t="shared" si="3"/>
        <v>83</v>
      </c>
      <c r="B25" s="549" t="s">
        <v>481</v>
      </c>
      <c r="C25" s="549"/>
      <c r="D25" s="549"/>
      <c r="E25" s="550" t="s">
        <v>480</v>
      </c>
      <c r="F25" s="550"/>
      <c r="G25" s="609" t="str">
        <f>IF($R$4="","",Užs2!J16)</f>
        <v/>
      </c>
      <c r="H25" s="610"/>
      <c r="I25" s="548" t="str">
        <f>IF($R$4="","",Užs2!M16)</f>
        <v/>
      </c>
      <c r="J25" s="548"/>
      <c r="K25" s="548"/>
      <c r="L25" s="543"/>
      <c r="M25" s="544"/>
      <c r="N25" s="116" t="s">
        <v>475</v>
      </c>
      <c r="O25" s="534" t="str">
        <f t="shared" si="2"/>
        <v/>
      </c>
      <c r="P25" s="534"/>
      <c r="Q25" s="517" t="str">
        <f t="shared" si="0"/>
        <v/>
      </c>
      <c r="R25" s="517"/>
      <c r="S25" s="102" t="str">
        <f t="shared" si="4"/>
        <v/>
      </c>
      <c r="T25" s="98"/>
      <c r="U25" s="98"/>
      <c r="V25" s="80"/>
      <c r="W25" s="545" t="s">
        <v>31</v>
      </c>
      <c r="X25" s="545"/>
      <c r="Y25" s="545"/>
      <c r="Z25" s="118" t="str">
        <f>IF(V17="","",(SUM(Z17:Z24)))</f>
        <v/>
      </c>
      <c r="AA25" s="98"/>
    </row>
    <row r="26" spans="1:27" ht="15" customHeight="1">
      <c r="A26" s="115">
        <f t="shared" si="3"/>
        <v>84</v>
      </c>
      <c r="B26" s="546" t="s">
        <v>482</v>
      </c>
      <c r="C26" s="546"/>
      <c r="D26" s="546"/>
      <c r="E26" s="547" t="s">
        <v>480</v>
      </c>
      <c r="F26" s="547"/>
      <c r="G26" s="609" t="str">
        <f>IF($R$4="","",Užs2!J17)</f>
        <v/>
      </c>
      <c r="H26" s="610"/>
      <c r="I26" s="548" t="str">
        <f>IF($R$4="","",Užs2!M17)</f>
        <v/>
      </c>
      <c r="J26" s="548"/>
      <c r="K26" s="548"/>
      <c r="L26" s="543"/>
      <c r="M26" s="544"/>
      <c r="N26" s="116" t="s">
        <v>475</v>
      </c>
      <c r="O26" s="534" t="str">
        <f t="shared" si="2"/>
        <v/>
      </c>
      <c r="P26" s="534"/>
      <c r="Q26" s="517" t="str">
        <f t="shared" si="0"/>
        <v/>
      </c>
      <c r="R26" s="517"/>
      <c r="S26" s="102" t="str">
        <f t="shared" si="4"/>
        <v/>
      </c>
      <c r="T26" s="98"/>
      <c r="U26" s="98"/>
      <c r="V26" s="98"/>
      <c r="W26" s="98"/>
      <c r="X26" s="98"/>
      <c r="Y26" s="98"/>
      <c r="Z26" s="98"/>
      <c r="AA26" s="98"/>
    </row>
    <row r="27" spans="1:27" ht="15" customHeight="1">
      <c r="A27" s="115">
        <f t="shared" si="3"/>
        <v>96</v>
      </c>
      <c r="B27" s="546" t="s">
        <v>482</v>
      </c>
      <c r="C27" s="546"/>
      <c r="D27" s="546"/>
      <c r="E27" s="547" t="s">
        <v>483</v>
      </c>
      <c r="F27" s="547"/>
      <c r="G27" s="609" t="str">
        <f>IF($R$4="","",Užs2!J17)</f>
        <v/>
      </c>
      <c r="H27" s="610"/>
      <c r="I27" s="548" t="str">
        <f>IF($R$4="","",Užs2!M17)</f>
        <v/>
      </c>
      <c r="J27" s="548"/>
      <c r="K27" s="548"/>
      <c r="L27" s="543"/>
      <c r="M27" s="544"/>
      <c r="N27" s="116" t="s">
        <v>475</v>
      </c>
      <c r="O27" s="534" t="str">
        <f t="shared" si="2"/>
        <v/>
      </c>
      <c r="P27" s="534"/>
      <c r="Q27" s="517" t="str">
        <f t="shared" si="0"/>
        <v/>
      </c>
      <c r="R27" s="517"/>
      <c r="S27" s="102" t="str">
        <f t="shared" si="4"/>
        <v/>
      </c>
      <c r="T27" s="98"/>
      <c r="U27" s="98"/>
      <c r="V27" s="98"/>
      <c r="W27" s="98"/>
      <c r="X27" s="98"/>
      <c r="Y27" s="98"/>
      <c r="Z27" s="98"/>
      <c r="AA27" s="98"/>
    </row>
    <row r="28" spans="1:27" ht="15" customHeight="1">
      <c r="A28" s="115">
        <f t="shared" si="3"/>
        <v>85</v>
      </c>
      <c r="B28" s="551" t="s">
        <v>484</v>
      </c>
      <c r="C28" s="551"/>
      <c r="D28" s="551"/>
      <c r="E28" s="552" t="s">
        <v>480</v>
      </c>
      <c r="F28" s="552"/>
      <c r="G28" s="609" t="str">
        <f>IF($R$4="","",Užs2!J18)</f>
        <v/>
      </c>
      <c r="H28" s="610"/>
      <c r="I28" s="548" t="str">
        <f>IF($R$4="","",Užs2!M18)</f>
        <v/>
      </c>
      <c r="J28" s="548"/>
      <c r="K28" s="548"/>
      <c r="L28" s="543"/>
      <c r="M28" s="544"/>
      <c r="N28" s="116" t="s">
        <v>475</v>
      </c>
      <c r="O28" s="534" t="str">
        <f t="shared" si="2"/>
        <v/>
      </c>
      <c r="P28" s="534"/>
      <c r="Q28" s="517" t="str">
        <f t="shared" si="0"/>
        <v/>
      </c>
      <c r="R28" s="517"/>
      <c r="S28" s="102" t="str">
        <f t="shared" si="4"/>
        <v/>
      </c>
      <c r="T28" s="98"/>
      <c r="U28" s="98"/>
      <c r="V28" s="98"/>
      <c r="W28" s="98"/>
      <c r="X28" s="98"/>
      <c r="Y28" s="98"/>
      <c r="Z28" s="98"/>
      <c r="AA28" s="98"/>
    </row>
    <row r="29" spans="1:27" ht="15" customHeight="1">
      <c r="A29" s="115">
        <f t="shared" si="3"/>
        <v>97</v>
      </c>
      <c r="B29" s="551" t="s">
        <v>484</v>
      </c>
      <c r="C29" s="551"/>
      <c r="D29" s="551"/>
      <c r="E29" s="552" t="s">
        <v>483</v>
      </c>
      <c r="F29" s="552"/>
      <c r="G29" s="609" t="str">
        <f>IF($R$4="","",Užs2!J18)</f>
        <v/>
      </c>
      <c r="H29" s="610"/>
      <c r="I29" s="548" t="str">
        <f>IF($R$4="","",Užs2!M18)</f>
        <v/>
      </c>
      <c r="J29" s="548"/>
      <c r="K29" s="548"/>
      <c r="L29" s="543"/>
      <c r="M29" s="544"/>
      <c r="N29" s="116" t="s">
        <v>475</v>
      </c>
      <c r="O29" s="534" t="str">
        <f t="shared" si="2"/>
        <v/>
      </c>
      <c r="P29" s="534"/>
      <c r="Q29" s="517" t="str">
        <f t="shared" si="0"/>
        <v/>
      </c>
      <c r="R29" s="517"/>
      <c r="S29" s="102" t="str">
        <f t="shared" si="4"/>
        <v/>
      </c>
      <c r="T29" s="98"/>
      <c r="U29" s="98"/>
      <c r="V29" s="98"/>
      <c r="W29" s="98"/>
      <c r="X29" s="98"/>
      <c r="Y29" s="98"/>
      <c r="Z29" s="98"/>
      <c r="AA29" s="98"/>
    </row>
    <row r="30" spans="1:27" ht="15" customHeight="1">
      <c r="A30" s="115">
        <f t="shared" si="3"/>
        <v>87</v>
      </c>
      <c r="B30" s="553" t="s">
        <v>485</v>
      </c>
      <c r="C30" s="553"/>
      <c r="D30" s="553"/>
      <c r="E30" s="554" t="s">
        <v>480</v>
      </c>
      <c r="F30" s="554"/>
      <c r="G30" s="609" t="str">
        <f>IF($R$4="","",Užs2!J19)</f>
        <v/>
      </c>
      <c r="H30" s="610"/>
      <c r="I30" s="548" t="str">
        <f>IF($R$4="","",Užs2!M19)</f>
        <v/>
      </c>
      <c r="J30" s="548"/>
      <c r="K30" s="548"/>
      <c r="L30" s="543"/>
      <c r="M30" s="544"/>
      <c r="N30" s="116" t="s">
        <v>475</v>
      </c>
      <c r="O30" s="534" t="str">
        <f t="shared" si="2"/>
        <v/>
      </c>
      <c r="P30" s="534"/>
      <c r="Q30" s="517" t="str">
        <f t="shared" si="0"/>
        <v/>
      </c>
      <c r="R30" s="517"/>
      <c r="S30" s="102" t="str">
        <f t="shared" si="4"/>
        <v/>
      </c>
      <c r="T30" s="98"/>
      <c r="U30" s="98"/>
      <c r="V30" s="98"/>
      <c r="W30" s="98"/>
      <c r="X30" s="98"/>
      <c r="Y30" s="98"/>
      <c r="Z30" s="98"/>
      <c r="AA30" s="98"/>
    </row>
    <row r="31" spans="1:27" ht="15" customHeight="1">
      <c r="A31" s="115">
        <f t="shared" si="3"/>
        <v>99</v>
      </c>
      <c r="B31" s="553" t="s">
        <v>485</v>
      </c>
      <c r="C31" s="553"/>
      <c r="D31" s="553"/>
      <c r="E31" s="554" t="s">
        <v>483</v>
      </c>
      <c r="F31" s="554"/>
      <c r="G31" s="609" t="str">
        <f>IF($R$4="","",Užs2!J19)</f>
        <v/>
      </c>
      <c r="H31" s="610"/>
      <c r="I31" s="548" t="str">
        <f>IF($R$4="","",Užs2!M19)</f>
        <v/>
      </c>
      <c r="J31" s="548"/>
      <c r="K31" s="548"/>
      <c r="L31" s="543"/>
      <c r="M31" s="544"/>
      <c r="N31" s="116" t="s">
        <v>475</v>
      </c>
      <c r="O31" s="534" t="str">
        <f t="shared" si="2"/>
        <v/>
      </c>
      <c r="P31" s="534"/>
      <c r="Q31" s="517" t="str">
        <f t="shared" si="0"/>
        <v/>
      </c>
      <c r="R31" s="517"/>
      <c r="S31" s="102" t="str">
        <f t="shared" si="4"/>
        <v/>
      </c>
      <c r="T31" s="98"/>
      <c r="U31" s="98"/>
      <c r="V31" s="98"/>
      <c r="W31" s="98"/>
      <c r="X31" s="98"/>
      <c r="Y31" s="98"/>
      <c r="Z31" s="98"/>
      <c r="AA31" s="98"/>
    </row>
    <row r="32" spans="1:27" ht="15" customHeight="1">
      <c r="A32" s="115">
        <f t="shared" si="3"/>
        <v>88</v>
      </c>
      <c r="B32" s="555" t="s">
        <v>486</v>
      </c>
      <c r="C32" s="555"/>
      <c r="D32" s="555"/>
      <c r="E32" s="556" t="s">
        <v>480</v>
      </c>
      <c r="F32" s="556"/>
      <c r="G32" s="609" t="str">
        <f>IF($R$4="","",Užs2!J20)</f>
        <v/>
      </c>
      <c r="H32" s="610"/>
      <c r="I32" s="548" t="str">
        <f>IF($R$4="","",Užs2!M20)</f>
        <v/>
      </c>
      <c r="J32" s="548"/>
      <c r="K32" s="548"/>
      <c r="L32" s="543"/>
      <c r="M32" s="544"/>
      <c r="N32" s="116" t="s">
        <v>475</v>
      </c>
      <c r="O32" s="534" t="str">
        <f t="shared" si="2"/>
        <v/>
      </c>
      <c r="P32" s="534"/>
      <c r="Q32" s="517" t="str">
        <f t="shared" si="0"/>
        <v/>
      </c>
      <c r="R32" s="517"/>
      <c r="S32" s="102" t="str">
        <f t="shared" si="4"/>
        <v/>
      </c>
      <c r="T32" s="98"/>
      <c r="U32" s="98"/>
      <c r="V32" s="98"/>
      <c r="W32" s="98"/>
      <c r="X32" s="98"/>
      <c r="Y32" s="98"/>
      <c r="Z32" s="98"/>
      <c r="AA32" s="98"/>
    </row>
    <row r="33" spans="1:27" ht="15" customHeight="1">
      <c r="A33" s="115">
        <f t="shared" si="3"/>
        <v>100</v>
      </c>
      <c r="B33" s="555" t="s">
        <v>486</v>
      </c>
      <c r="C33" s="555"/>
      <c r="D33" s="555"/>
      <c r="E33" s="556" t="s">
        <v>483</v>
      </c>
      <c r="F33" s="556"/>
      <c r="G33" s="609" t="str">
        <f>IF($R$4="","",Užs2!J20)</f>
        <v/>
      </c>
      <c r="H33" s="610"/>
      <c r="I33" s="548" t="str">
        <f>IF($R$4="","",Užs2!M20)</f>
        <v/>
      </c>
      <c r="J33" s="548"/>
      <c r="K33" s="548"/>
      <c r="L33" s="543"/>
      <c r="M33" s="544"/>
      <c r="N33" s="116" t="s">
        <v>475</v>
      </c>
      <c r="O33" s="534" t="str">
        <f t="shared" si="2"/>
        <v/>
      </c>
      <c r="P33" s="534"/>
      <c r="Q33" s="517" t="str">
        <f t="shared" si="0"/>
        <v/>
      </c>
      <c r="R33" s="517"/>
      <c r="S33" s="102" t="str">
        <f t="shared" si="4"/>
        <v/>
      </c>
      <c r="T33" s="98"/>
      <c r="U33" s="98"/>
      <c r="V33" s="98"/>
      <c r="W33" s="98"/>
      <c r="X33" s="98"/>
      <c r="Y33" s="98"/>
      <c r="Z33" s="98"/>
      <c r="AA33" s="98"/>
    </row>
    <row r="34" spans="1:27" ht="15" customHeight="1">
      <c r="A34" s="115">
        <f t="shared" si="3"/>
        <v>89</v>
      </c>
      <c r="B34" s="557" t="s">
        <v>487</v>
      </c>
      <c r="C34" s="557"/>
      <c r="D34" s="557"/>
      <c r="E34" s="558" t="s">
        <v>480</v>
      </c>
      <c r="F34" s="558"/>
      <c r="G34" s="609" t="str">
        <f>IF($R$4="","",Užs2!J21)</f>
        <v/>
      </c>
      <c r="H34" s="610"/>
      <c r="I34" s="548" t="str">
        <f>IF($R$4="","",Užs2!M21)</f>
        <v/>
      </c>
      <c r="J34" s="548"/>
      <c r="K34" s="548"/>
      <c r="L34" s="543"/>
      <c r="M34" s="544"/>
      <c r="N34" s="116" t="s">
        <v>475</v>
      </c>
      <c r="O34" s="534" t="str">
        <f t="shared" si="2"/>
        <v/>
      </c>
      <c r="P34" s="534"/>
      <c r="Q34" s="517" t="str">
        <f t="shared" si="0"/>
        <v/>
      </c>
      <c r="R34" s="517"/>
      <c r="S34" s="102" t="str">
        <f t="shared" si="4"/>
        <v/>
      </c>
      <c r="T34" s="98"/>
      <c r="U34" s="98"/>
      <c r="V34" s="98"/>
      <c r="W34" s="98"/>
      <c r="X34" s="98"/>
      <c r="Y34" s="98"/>
      <c r="Z34" s="98"/>
      <c r="AA34" s="98"/>
    </row>
    <row r="35" spans="1:27" ht="15" customHeight="1">
      <c r="A35" s="115">
        <f t="shared" si="3"/>
        <v>101</v>
      </c>
      <c r="B35" s="557" t="s">
        <v>487</v>
      </c>
      <c r="C35" s="557"/>
      <c r="D35" s="557"/>
      <c r="E35" s="558" t="s">
        <v>483</v>
      </c>
      <c r="F35" s="558"/>
      <c r="G35" s="609" t="str">
        <f>IF($R$4="","",Užs2!J21)</f>
        <v/>
      </c>
      <c r="H35" s="610"/>
      <c r="I35" s="548" t="str">
        <f>IF($R$4="","",Užs2!M21)</f>
        <v/>
      </c>
      <c r="J35" s="548"/>
      <c r="K35" s="548"/>
      <c r="L35" s="543"/>
      <c r="M35" s="544"/>
      <c r="N35" s="116" t="s">
        <v>475</v>
      </c>
      <c r="O35" s="534" t="str">
        <f t="shared" si="2"/>
        <v/>
      </c>
      <c r="P35" s="534"/>
      <c r="Q35" s="517" t="str">
        <f t="shared" si="0"/>
        <v/>
      </c>
      <c r="R35" s="517"/>
      <c r="S35" s="102" t="str">
        <f t="shared" si="4"/>
        <v/>
      </c>
      <c r="T35" s="98"/>
      <c r="U35" s="98"/>
      <c r="V35" s="98"/>
      <c r="W35" s="98"/>
      <c r="X35" s="98"/>
      <c r="Y35" s="98"/>
      <c r="Z35" s="98"/>
      <c r="AA35" s="98"/>
    </row>
    <row r="36" spans="1:27" ht="15" customHeight="1">
      <c r="A36" s="115">
        <f>IF(E36="Tiesus",LOOKUP(B36,$B$82:$B$90,$A$82:$A$90),LOOKUP(B36,$B$94:$B$102,$A$94:$A$102))</f>
        <v>90</v>
      </c>
      <c r="B36" s="559" t="s">
        <v>488</v>
      </c>
      <c r="C36" s="559"/>
      <c r="D36" s="559"/>
      <c r="E36" s="560" t="s">
        <v>480</v>
      </c>
      <c r="F36" s="560"/>
      <c r="G36" s="609" t="str">
        <f>IF($R$4="","",Užs2!J22)</f>
        <v/>
      </c>
      <c r="H36" s="610"/>
      <c r="I36" s="548" t="str">
        <f>IF($R$4="","",Užs2!M22)</f>
        <v/>
      </c>
      <c r="J36" s="548"/>
      <c r="K36" s="548"/>
      <c r="L36" s="543"/>
      <c r="M36" s="544"/>
      <c r="N36" s="116" t="s">
        <v>475</v>
      </c>
      <c r="O36" s="534" t="str">
        <f t="shared" si="2"/>
        <v/>
      </c>
      <c r="P36" s="534"/>
      <c r="Q36" s="517" t="str">
        <f t="shared" si="0"/>
        <v/>
      </c>
      <c r="R36" s="517"/>
      <c r="S36" s="102" t="str">
        <f t="shared" si="4"/>
        <v/>
      </c>
      <c r="T36" s="98"/>
      <c r="U36" s="98"/>
      <c r="V36" s="98"/>
      <c r="W36" s="98"/>
      <c r="X36" s="98"/>
      <c r="Y36" s="98"/>
      <c r="Z36" s="98"/>
      <c r="AA36" s="98"/>
    </row>
    <row r="37" spans="1:27" ht="15" customHeight="1">
      <c r="A37" s="115">
        <f>IF(E37="Tiesus",LOOKUP(B37,$B$78:$B$89,$A$78:$A$89),LOOKUP(B37,$B$93:$B$101,$A$93:$A$101))</f>
        <v>101</v>
      </c>
      <c r="B37" s="559" t="s">
        <v>488</v>
      </c>
      <c r="C37" s="559"/>
      <c r="D37" s="559"/>
      <c r="E37" s="560" t="s">
        <v>483</v>
      </c>
      <c r="F37" s="560"/>
      <c r="G37" s="609" t="str">
        <f>IF($R$4="","",Užs2!J22)</f>
        <v/>
      </c>
      <c r="H37" s="610"/>
      <c r="I37" s="548" t="str">
        <f>IF($R$4="","",Užs2!M22)</f>
        <v/>
      </c>
      <c r="J37" s="548"/>
      <c r="K37" s="548"/>
      <c r="L37" s="543"/>
      <c r="M37" s="544"/>
      <c r="N37" s="116" t="s">
        <v>475</v>
      </c>
      <c r="O37" s="534" t="str">
        <f t="shared" si="2"/>
        <v/>
      </c>
      <c r="P37" s="534"/>
      <c r="Q37" s="517" t="str">
        <f t="shared" si="0"/>
        <v/>
      </c>
      <c r="R37" s="517"/>
      <c r="S37" s="102" t="str">
        <f t="shared" si="4"/>
        <v/>
      </c>
      <c r="T37" s="98"/>
      <c r="U37" s="98"/>
      <c r="V37" s="98"/>
      <c r="W37" s="98"/>
      <c r="X37" s="98"/>
      <c r="Y37" s="98"/>
      <c r="Z37" s="98"/>
      <c r="AA37" s="98"/>
    </row>
    <row r="38" spans="1:27" ht="15" customHeight="1">
      <c r="A38" s="115">
        <f>IF(G38="Tiesus",LOOKUP(B38,$B$105:$B118,$A$105:$A$118),LOOKUP(B38,$B$122:$B132,$A$122:$A$132))</f>
        <v>111</v>
      </c>
      <c r="B38" s="561" t="s">
        <v>489</v>
      </c>
      <c r="C38" s="561"/>
      <c r="D38" s="561"/>
      <c r="E38" s="561"/>
      <c r="F38" s="561"/>
      <c r="G38" s="562" t="s">
        <v>480</v>
      </c>
      <c r="H38" s="562"/>
      <c r="I38" s="548" t="s">
        <v>918</v>
      </c>
      <c r="J38" s="548"/>
      <c r="K38" s="548"/>
      <c r="L38" s="543"/>
      <c r="M38" s="544"/>
      <c r="N38" s="116" t="s">
        <v>475</v>
      </c>
      <c r="O38" s="534" t="str">
        <f>IF(L38="","",INDEX($A$1:$R$214,A38,S38))</f>
        <v/>
      </c>
      <c r="P38" s="534"/>
      <c r="Q38" s="517" t="str">
        <f t="shared" si="0"/>
        <v/>
      </c>
      <c r="R38" s="517"/>
      <c r="S38" s="102" t="str">
        <f t="shared" si="4"/>
        <v/>
      </c>
      <c r="T38" s="98"/>
      <c r="U38" s="98"/>
      <c r="V38" s="98"/>
      <c r="W38" s="98"/>
      <c r="X38" s="98"/>
      <c r="Y38" s="98"/>
      <c r="Z38" s="98"/>
      <c r="AA38" s="98"/>
    </row>
    <row r="39" spans="1:27" ht="15" customHeight="1">
      <c r="A39" s="115">
        <f>IF(G39="Tiesus",LOOKUP(B39,$B$105:$B118,$A$105:$A$118),LOOKUP(B39,$B$122:$B132,$A$122:$A$132))</f>
        <v>112</v>
      </c>
      <c r="B39" s="561" t="s">
        <v>490</v>
      </c>
      <c r="C39" s="561"/>
      <c r="D39" s="561"/>
      <c r="E39" s="561"/>
      <c r="F39" s="561"/>
      <c r="G39" s="562" t="s">
        <v>480</v>
      </c>
      <c r="H39" s="562"/>
      <c r="I39" s="548" t="s">
        <v>918</v>
      </c>
      <c r="J39" s="548"/>
      <c r="K39" s="548"/>
      <c r="L39" s="543"/>
      <c r="M39" s="544"/>
      <c r="N39" s="116" t="s">
        <v>475</v>
      </c>
      <c r="O39" s="534" t="str">
        <f t="shared" si="2"/>
        <v/>
      </c>
      <c r="P39" s="534"/>
      <c r="Q39" s="517" t="str">
        <f t="shared" si="0"/>
        <v/>
      </c>
      <c r="R39" s="517"/>
      <c r="S39" s="102" t="str">
        <f t="shared" si="4"/>
        <v/>
      </c>
      <c r="T39" s="98"/>
      <c r="U39" s="98"/>
      <c r="V39" s="98"/>
      <c r="W39" s="98"/>
      <c r="X39" s="98"/>
      <c r="Y39" s="98"/>
      <c r="Z39" s="98"/>
      <c r="AA39" s="98"/>
    </row>
    <row r="40" spans="1:27" ht="15" customHeight="1">
      <c r="A40" s="115">
        <f ca="1">IF(G40="Tiesus",LOOKUP(B40,$B$105:$B119,$A$105:$A$118),LOOKUP(B40,$B$122:$B133,$A$122:$A$132))</f>
        <v>114</v>
      </c>
      <c r="B40" s="561" t="s">
        <v>516</v>
      </c>
      <c r="C40" s="561"/>
      <c r="D40" s="561"/>
      <c r="E40" s="561"/>
      <c r="F40" s="561"/>
      <c r="G40" s="562" t="s">
        <v>480</v>
      </c>
      <c r="H40" s="562"/>
      <c r="I40" s="548" t="s">
        <v>918</v>
      </c>
      <c r="J40" s="548"/>
      <c r="K40" s="548"/>
      <c r="L40" s="543"/>
      <c r="M40" s="544"/>
      <c r="N40" s="116" t="s">
        <v>475</v>
      </c>
      <c r="O40" s="534" t="str">
        <f t="shared" si="2"/>
        <v/>
      </c>
      <c r="P40" s="534"/>
      <c r="Q40" s="517" t="str">
        <f t="shared" si="0"/>
        <v/>
      </c>
      <c r="R40" s="517"/>
      <c r="S40" s="102" t="str">
        <f t="shared" si="4"/>
        <v/>
      </c>
      <c r="T40" s="98"/>
      <c r="U40" s="98"/>
      <c r="V40" s="98"/>
      <c r="W40" s="98"/>
      <c r="X40" s="98"/>
      <c r="Y40" s="98"/>
      <c r="Z40" s="98"/>
      <c r="AA40" s="98"/>
    </row>
    <row r="41" spans="1:27" ht="15" customHeight="1">
      <c r="A41" s="115">
        <f>IF(B41="BESIULIS-08mm",LOOKUP(B41,$B$79:$B81,$A$79:$A$81),LOOKUP(B41,$B$106:$B$108,$A$106:$A$108))</f>
        <v>79</v>
      </c>
      <c r="B41" s="563" t="s">
        <v>726</v>
      </c>
      <c r="C41" s="564"/>
      <c r="D41" s="564"/>
      <c r="E41" s="564"/>
      <c r="F41" s="565"/>
      <c r="G41" s="607" t="s">
        <v>480</v>
      </c>
      <c r="H41" s="608"/>
      <c r="I41" s="567" t="str">
        <f>IF($R$4="","",Užs2!N17)</f>
        <v/>
      </c>
      <c r="J41" s="568"/>
      <c r="K41" s="569"/>
      <c r="L41" s="543"/>
      <c r="M41" s="544"/>
      <c r="N41" s="116" t="s">
        <v>475</v>
      </c>
      <c r="O41" s="534" t="str">
        <f t="shared" ref="O41:O43" si="5">IF(L41="","",INDEX($A$1:$R$221,A41,S41))</f>
        <v/>
      </c>
      <c r="P41" s="534"/>
      <c r="Q41" s="517" t="str">
        <f t="shared" si="0"/>
        <v/>
      </c>
      <c r="R41" s="517"/>
      <c r="S41" s="327" t="str">
        <f t="shared" ref="S41:S43" si="6">IF(L41="","",LOOKUP($R$4,$A$157:$A$159,$H$157:$H$159))</f>
        <v/>
      </c>
      <c r="T41" s="98"/>
      <c r="U41" s="98"/>
      <c r="V41" s="98"/>
      <c r="W41" s="98"/>
      <c r="X41" s="98"/>
      <c r="Y41" s="98"/>
      <c r="Z41" s="98"/>
      <c r="AA41" s="98"/>
    </row>
    <row r="42" spans="1:27" ht="15" customHeight="1">
      <c r="A42" s="115">
        <f>IF(B42="BESIULIS-1mm",LOOKUP(B42,$B$79:$B81,$A$79:$A$81),LOOKUP(B42,$B$106:$B$108,$A$106:$A$108))</f>
        <v>80</v>
      </c>
      <c r="B42" s="563" t="s">
        <v>727</v>
      </c>
      <c r="C42" s="564"/>
      <c r="D42" s="564"/>
      <c r="E42" s="564"/>
      <c r="F42" s="565"/>
      <c r="G42" s="607" t="s">
        <v>480</v>
      </c>
      <c r="H42" s="608"/>
      <c r="I42" s="567" t="str">
        <f>IF($R$4="","",Užs2!N18)</f>
        <v/>
      </c>
      <c r="J42" s="568"/>
      <c r="K42" s="569"/>
      <c r="L42" s="543"/>
      <c r="M42" s="544"/>
      <c r="N42" s="116" t="s">
        <v>475</v>
      </c>
      <c r="O42" s="534" t="str">
        <f t="shared" si="5"/>
        <v/>
      </c>
      <c r="P42" s="534"/>
      <c r="Q42" s="517" t="str">
        <f t="shared" si="0"/>
        <v/>
      </c>
      <c r="R42" s="517"/>
      <c r="S42" s="327" t="str">
        <f t="shared" si="6"/>
        <v/>
      </c>
      <c r="T42" s="98"/>
      <c r="U42" s="98"/>
      <c r="V42" s="98"/>
      <c r="W42" s="98"/>
      <c r="X42" s="98"/>
      <c r="Y42" s="98"/>
      <c r="Z42" s="98"/>
      <c r="AA42" s="98"/>
    </row>
    <row r="43" spans="1:27" ht="15" customHeight="1">
      <c r="A43" s="115">
        <f>IF(B43="BESIULIS-2mm",LOOKUP(B43,$B$79:$B81,$A$79:$A$81),LOOKUP(B43,$B$106:$B$108,$A$106:$A$108))</f>
        <v>81</v>
      </c>
      <c r="B43" s="563" t="s">
        <v>728</v>
      </c>
      <c r="C43" s="564"/>
      <c r="D43" s="564"/>
      <c r="E43" s="564"/>
      <c r="F43" s="565"/>
      <c r="G43" s="566" t="s">
        <v>480</v>
      </c>
      <c r="H43" s="566"/>
      <c r="I43" s="567" t="str">
        <f>IF($R$4="","",Užs2!N19)</f>
        <v/>
      </c>
      <c r="J43" s="568"/>
      <c r="K43" s="569"/>
      <c r="L43" s="543"/>
      <c r="M43" s="544"/>
      <c r="N43" s="116" t="s">
        <v>475</v>
      </c>
      <c r="O43" s="534" t="str">
        <f t="shared" si="5"/>
        <v/>
      </c>
      <c r="P43" s="534"/>
      <c r="Q43" s="517" t="str">
        <f t="shared" si="0"/>
        <v/>
      </c>
      <c r="R43" s="517"/>
      <c r="S43" s="327" t="str">
        <f t="shared" si="6"/>
        <v/>
      </c>
      <c r="T43" s="98"/>
      <c r="U43" s="98"/>
      <c r="V43" s="98"/>
      <c r="W43" s="98"/>
      <c r="X43" s="98"/>
      <c r="Y43" s="98"/>
      <c r="Z43" s="98"/>
      <c r="AA43" s="98"/>
    </row>
    <row r="44" spans="1:27" ht="15" customHeight="1">
      <c r="A44" s="115">
        <f>LOOKUP(B44,B67:B74,A67:A74)</f>
        <v>72</v>
      </c>
      <c r="B44" s="570" t="s">
        <v>493</v>
      </c>
      <c r="C44" s="570"/>
      <c r="D44" s="570"/>
      <c r="E44" s="570"/>
      <c r="F44" s="570"/>
      <c r="G44" s="571" t="s">
        <v>494</v>
      </c>
      <c r="H44" s="571"/>
      <c r="I44" s="572" t="str">
        <f t="shared" ref="I44:I53" si="7">IF(B44="","",LOOKUP(B44,$B$67:$B$75,$J$67:$J$75))</f>
        <v>q lmdp supj.</v>
      </c>
      <c r="J44" s="572"/>
      <c r="K44" s="572"/>
      <c r="L44" s="573" t="str">
        <f>Z25</f>
        <v/>
      </c>
      <c r="M44" s="573"/>
      <c r="N44" s="107" t="s">
        <v>468</v>
      </c>
      <c r="O44" s="534" t="str">
        <f>IF(L44="","",INDEX(A1:R217,A44,S44))</f>
        <v/>
      </c>
      <c r="P44" s="534"/>
      <c r="Q44" s="517" t="str">
        <f t="shared" si="0"/>
        <v/>
      </c>
      <c r="R44" s="517"/>
      <c r="S44" s="102" t="str">
        <f t="shared" ref="S44:S53" si="8">IF(L44="","",LOOKUP($R$4,$A$149:$A$151,$H$149:$H$151))</f>
        <v/>
      </c>
      <c r="T44" s="98"/>
      <c r="U44" s="98"/>
      <c r="V44" s="98"/>
      <c r="W44" s="98"/>
      <c r="X44" s="98"/>
      <c r="Y44" s="98"/>
      <c r="Z44" s="98"/>
      <c r="AA44" s="98"/>
    </row>
    <row r="45" spans="1:27" ht="15" customHeight="1">
      <c r="A45" s="115">
        <f>LOOKUP(B45,B67:B75,A67:A75)</f>
        <v>67</v>
      </c>
      <c r="B45" s="574" t="s">
        <v>684</v>
      </c>
      <c r="C45" s="574"/>
      <c r="D45" s="574"/>
      <c r="E45" s="574"/>
      <c r="F45" s="574"/>
      <c r="G45" s="571"/>
      <c r="H45" s="571"/>
      <c r="I45" s="572" t="str">
        <f t="shared" si="7"/>
        <v>q apdirb.</v>
      </c>
      <c r="J45" s="572"/>
      <c r="K45" s="572"/>
      <c r="L45" s="575"/>
      <c r="M45" s="575"/>
      <c r="N45" s="119" t="str">
        <f t="shared" ref="N45:N53" si="9">IF(B45="","",LOOKUP(B45,$O$66:$O$77,$U$66:$U$77))</f>
        <v>vnt</v>
      </c>
      <c r="O45" s="516"/>
      <c r="P45" s="516"/>
      <c r="Q45" s="517" t="str">
        <f t="shared" si="0"/>
        <v/>
      </c>
      <c r="R45" s="517"/>
      <c r="S45" s="102" t="str">
        <f t="shared" si="8"/>
        <v/>
      </c>
      <c r="T45" s="98"/>
      <c r="U45" s="98"/>
      <c r="V45" s="98"/>
      <c r="W45" s="98"/>
      <c r="X45" s="98"/>
      <c r="Y45" s="98"/>
      <c r="Z45" s="98"/>
      <c r="AA45" s="98"/>
    </row>
    <row r="46" spans="1:27" ht="15" customHeight="1">
      <c r="A46" s="115">
        <f>LOOKUP(B46,B67:B75,A67:A75)</f>
        <v>69</v>
      </c>
      <c r="B46" s="574" t="s">
        <v>495</v>
      </c>
      <c r="C46" s="574"/>
      <c r="D46" s="574"/>
      <c r="E46" s="574"/>
      <c r="F46" s="574"/>
      <c r="G46" s="571"/>
      <c r="H46" s="571"/>
      <c r="I46" s="572" t="str">
        <f t="shared" si="7"/>
        <v>q apdirb.</v>
      </c>
      <c r="J46" s="572"/>
      <c r="K46" s="572"/>
      <c r="L46" s="575"/>
      <c r="M46" s="575"/>
      <c r="N46" s="119" t="str">
        <f t="shared" si="9"/>
        <v>vnt</v>
      </c>
      <c r="O46" s="516"/>
      <c r="P46" s="516"/>
      <c r="Q46" s="517" t="str">
        <f t="shared" si="0"/>
        <v/>
      </c>
      <c r="R46" s="517"/>
      <c r="S46" s="102" t="str">
        <f t="shared" si="8"/>
        <v/>
      </c>
      <c r="T46" s="98"/>
      <c r="U46" s="98"/>
      <c r="V46" s="98"/>
      <c r="W46" s="98"/>
      <c r="X46" s="98"/>
      <c r="Y46" s="98"/>
      <c r="Z46" s="98"/>
      <c r="AA46" s="98"/>
    </row>
    <row r="47" spans="1:27" ht="15" customHeight="1">
      <c r="A47" s="115">
        <f>LOOKUP(B47,B67:B75,A67:A75)</f>
        <v>68</v>
      </c>
      <c r="B47" s="574" t="s">
        <v>685</v>
      </c>
      <c r="C47" s="574"/>
      <c r="D47" s="574"/>
      <c r="E47" s="574"/>
      <c r="F47" s="574"/>
      <c r="G47" s="571"/>
      <c r="H47" s="571"/>
      <c r="I47" s="572" t="str">
        <f t="shared" si="7"/>
        <v>q aptarn.</v>
      </c>
      <c r="J47" s="572"/>
      <c r="K47" s="572"/>
      <c r="L47" s="575"/>
      <c r="M47" s="575"/>
      <c r="N47" s="119" t="str">
        <f t="shared" si="9"/>
        <v>vnt</v>
      </c>
      <c r="O47" s="516"/>
      <c r="P47" s="516"/>
      <c r="Q47" s="517" t="str">
        <f t="shared" si="0"/>
        <v/>
      </c>
      <c r="R47" s="517"/>
      <c r="S47" s="102" t="str">
        <f t="shared" si="8"/>
        <v/>
      </c>
      <c r="T47" s="98"/>
      <c r="U47" s="98"/>
      <c r="V47" s="98"/>
      <c r="W47" s="98"/>
      <c r="X47" s="98"/>
      <c r="Y47" s="98"/>
      <c r="Z47" s="98"/>
      <c r="AA47" s="98"/>
    </row>
    <row r="48" spans="1:27" ht="15" customHeight="1">
      <c r="A48" s="115">
        <f>LOOKUP(B48,B67:B75,A67:A75)</f>
        <v>70</v>
      </c>
      <c r="B48" s="554" t="s">
        <v>496</v>
      </c>
      <c r="C48" s="554"/>
      <c r="D48" s="554"/>
      <c r="E48" s="554"/>
      <c r="F48" s="554"/>
      <c r="G48" s="571"/>
      <c r="H48" s="571"/>
      <c r="I48" s="572" t="str">
        <f t="shared" si="7"/>
        <v>q apdirb.</v>
      </c>
      <c r="J48" s="572"/>
      <c r="K48" s="572"/>
      <c r="L48" s="575"/>
      <c r="M48" s="575"/>
      <c r="N48" s="119" t="str">
        <f t="shared" si="9"/>
        <v>m2</v>
      </c>
      <c r="O48" s="576" t="str">
        <f t="shared" ref="O48:O53" si="10">IF(L48="","",INDEX($A$1:$R$217,A48,S48))</f>
        <v/>
      </c>
      <c r="P48" s="576"/>
      <c r="Q48" s="517" t="str">
        <f t="shared" si="0"/>
        <v/>
      </c>
      <c r="R48" s="517"/>
      <c r="S48" s="102" t="str">
        <f t="shared" si="8"/>
        <v/>
      </c>
      <c r="T48" s="98"/>
      <c r="U48" s="98"/>
      <c r="V48" s="98"/>
      <c r="W48" s="98"/>
      <c r="X48" s="98"/>
      <c r="Y48" s="98"/>
      <c r="Z48" s="98"/>
      <c r="AA48" s="98"/>
    </row>
    <row r="49" spans="1:27" ht="15" customHeight="1">
      <c r="A49" s="115">
        <f>LOOKUP(B49,B67:B75,A67:A75)</f>
        <v>71</v>
      </c>
      <c r="B49" s="554" t="s">
        <v>499</v>
      </c>
      <c r="C49" s="554"/>
      <c r="D49" s="554"/>
      <c r="E49" s="554"/>
      <c r="F49" s="554"/>
      <c r="G49" s="571"/>
      <c r="H49" s="571"/>
      <c r="I49" s="572" t="str">
        <f t="shared" si="7"/>
        <v>q apdirb.</v>
      </c>
      <c r="J49" s="572"/>
      <c r="K49" s="572"/>
      <c r="L49" s="575"/>
      <c r="M49" s="575"/>
      <c r="N49" s="119" t="str">
        <f t="shared" si="9"/>
        <v>vnt</v>
      </c>
      <c r="O49" s="576" t="str">
        <f t="shared" si="10"/>
        <v/>
      </c>
      <c r="P49" s="576"/>
      <c r="Q49" s="517" t="str">
        <f t="shared" si="0"/>
        <v/>
      </c>
      <c r="R49" s="517"/>
      <c r="S49" s="102" t="str">
        <f t="shared" si="8"/>
        <v/>
      </c>
      <c r="T49" s="98"/>
      <c r="U49" s="98"/>
      <c r="V49" s="98"/>
      <c r="W49" s="98"/>
      <c r="X49" s="98"/>
      <c r="Y49" s="98"/>
      <c r="Z49" s="98"/>
      <c r="AA49" s="98"/>
    </row>
    <row r="50" spans="1:27" ht="15" customHeight="1">
      <c r="A50" s="115">
        <f>LOOKUP(B50,B67:B75,A67:A75)</f>
        <v>73</v>
      </c>
      <c r="B50" s="554" t="s">
        <v>498</v>
      </c>
      <c r="C50" s="554"/>
      <c r="D50" s="554"/>
      <c r="E50" s="554"/>
      <c r="F50" s="554"/>
      <c r="G50" s="571"/>
      <c r="H50" s="571"/>
      <c r="I50" s="572" t="str">
        <f t="shared" si="7"/>
        <v>q apdirb.</v>
      </c>
      <c r="J50" s="572"/>
      <c r="K50" s="572"/>
      <c r="L50" s="575"/>
      <c r="M50" s="575"/>
      <c r="N50" s="119" t="str">
        <f t="shared" si="9"/>
        <v>vnt</v>
      </c>
      <c r="O50" s="576" t="str">
        <f t="shared" si="10"/>
        <v/>
      </c>
      <c r="P50" s="576"/>
      <c r="Q50" s="517" t="str">
        <f t="shared" si="0"/>
        <v/>
      </c>
      <c r="R50" s="517"/>
      <c r="S50" s="102" t="str">
        <f t="shared" si="8"/>
        <v/>
      </c>
      <c r="T50" s="98"/>
      <c r="U50" s="98"/>
      <c r="V50" s="98"/>
      <c r="W50" s="98"/>
      <c r="X50" s="98"/>
      <c r="Y50" s="98"/>
      <c r="Z50" s="98"/>
      <c r="AA50" s="98"/>
    </row>
    <row r="51" spans="1:27" ht="15" customHeight="1">
      <c r="A51" s="115">
        <f>LOOKUP(B51,B67:B75,A67:A75)</f>
        <v>73</v>
      </c>
      <c r="B51" s="554" t="s">
        <v>498</v>
      </c>
      <c r="C51" s="554"/>
      <c r="D51" s="554"/>
      <c r="E51" s="554"/>
      <c r="F51" s="554"/>
      <c r="G51" s="571"/>
      <c r="H51" s="571"/>
      <c r="I51" s="572" t="str">
        <f t="shared" si="7"/>
        <v>q apdirb.</v>
      </c>
      <c r="J51" s="572"/>
      <c r="K51" s="572"/>
      <c r="L51" s="575"/>
      <c r="M51" s="575"/>
      <c r="N51" s="119" t="str">
        <f t="shared" si="9"/>
        <v>vnt</v>
      </c>
      <c r="O51" s="576" t="str">
        <f t="shared" si="10"/>
        <v/>
      </c>
      <c r="P51" s="576"/>
      <c r="Q51" s="517" t="str">
        <f t="shared" si="0"/>
        <v/>
      </c>
      <c r="R51" s="517"/>
      <c r="S51" s="102" t="str">
        <f t="shared" si="8"/>
        <v/>
      </c>
      <c r="T51" s="98"/>
      <c r="U51" s="98"/>
      <c r="V51" s="98"/>
      <c r="W51" s="98"/>
      <c r="X51" s="98"/>
      <c r="Y51" s="98"/>
      <c r="Z51" s="98"/>
      <c r="AA51" s="98"/>
    </row>
    <row r="52" spans="1:27" ht="15" customHeight="1">
      <c r="A52" s="115">
        <f>LOOKUP(B52,B67:B75,A67:A75)</f>
        <v>74</v>
      </c>
      <c r="B52" s="554" t="s">
        <v>497</v>
      </c>
      <c r="C52" s="554"/>
      <c r="D52" s="554"/>
      <c r="E52" s="554"/>
      <c r="F52" s="554"/>
      <c r="G52" s="571"/>
      <c r="H52" s="571"/>
      <c r="I52" s="572" t="str">
        <f t="shared" si="7"/>
        <v>q apdirb.</v>
      </c>
      <c r="J52" s="572"/>
      <c r="K52" s="572"/>
      <c r="L52" s="575"/>
      <c r="M52" s="575"/>
      <c r="N52" s="119" t="str">
        <f t="shared" si="9"/>
        <v>m'</v>
      </c>
      <c r="O52" s="576" t="str">
        <f t="shared" si="10"/>
        <v/>
      </c>
      <c r="P52" s="576"/>
      <c r="Q52" s="517" t="str">
        <f t="shared" si="0"/>
        <v/>
      </c>
      <c r="R52" s="517"/>
      <c r="S52" s="102" t="str">
        <f t="shared" si="8"/>
        <v/>
      </c>
      <c r="T52" s="98"/>
      <c r="U52" s="98"/>
      <c r="V52" s="98"/>
      <c r="W52" s="98"/>
      <c r="X52" s="98"/>
      <c r="Y52" s="98"/>
      <c r="Z52" s="98"/>
      <c r="AA52" s="98"/>
    </row>
    <row r="53" spans="1:27" ht="15" customHeight="1" thickBot="1">
      <c r="A53" s="115">
        <f>LOOKUP(B53,B67:B75,A67:A75)</f>
        <v>75</v>
      </c>
      <c r="B53" s="554" t="s">
        <v>500</v>
      </c>
      <c r="C53" s="554"/>
      <c r="D53" s="554"/>
      <c r="E53" s="554"/>
      <c r="F53" s="554"/>
      <c r="G53" s="571"/>
      <c r="H53" s="571"/>
      <c r="I53" s="572" t="str">
        <f t="shared" si="7"/>
        <v>q apdirb.</v>
      </c>
      <c r="J53" s="572"/>
      <c r="K53" s="572"/>
      <c r="L53" s="575"/>
      <c r="M53" s="575"/>
      <c r="N53" s="119" t="str">
        <f t="shared" si="9"/>
        <v>vnt</v>
      </c>
      <c r="O53" s="576" t="str">
        <f t="shared" si="10"/>
        <v/>
      </c>
      <c r="P53" s="576"/>
      <c r="Q53" s="517" t="str">
        <f t="shared" si="0"/>
        <v/>
      </c>
      <c r="R53" s="517"/>
      <c r="S53" s="102" t="str">
        <f t="shared" si="8"/>
        <v/>
      </c>
      <c r="T53" s="98"/>
      <c r="U53" s="98"/>
      <c r="V53" s="98"/>
      <c r="W53" s="98"/>
      <c r="X53" s="98"/>
      <c r="Y53" s="98"/>
      <c r="Z53" s="98"/>
      <c r="AA53" s="98"/>
    </row>
    <row r="54" spans="1:27" ht="18" thickBot="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585" t="s">
        <v>501</v>
      </c>
      <c r="N54" s="585"/>
      <c r="O54" s="585"/>
      <c r="P54" s="585"/>
      <c r="Q54" s="577">
        <f>SUM(Q16:R53)</f>
        <v>0</v>
      </c>
      <c r="R54" s="577"/>
      <c r="S54" s="98"/>
      <c r="T54" s="98"/>
      <c r="U54" s="98"/>
      <c r="V54" s="98"/>
      <c r="W54" s="98"/>
      <c r="X54" s="98"/>
      <c r="Y54" s="98"/>
      <c r="Z54" s="98"/>
      <c r="AA54" s="98"/>
    </row>
    <row r="55" spans="1:27" ht="8.1" customHeight="1" thickBot="1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46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</row>
    <row r="56" spans="1:27" ht="15.6" customHeight="1" thickTop="1" thickBot="1">
      <c r="A56" s="590" t="s">
        <v>502</v>
      </c>
      <c r="B56" s="590"/>
      <c r="C56" s="590"/>
      <c r="D56" s="590"/>
      <c r="E56" s="80" t="s">
        <v>85</v>
      </c>
      <c r="F56" s="591" t="s">
        <v>596</v>
      </c>
      <c r="G56" s="591"/>
      <c r="H56" s="591"/>
      <c r="I56" s="591"/>
      <c r="J56" s="591"/>
      <c r="K56" s="591"/>
      <c r="L56" s="591"/>
      <c r="M56" s="591"/>
      <c r="N56" s="589" t="s">
        <v>503</v>
      </c>
      <c r="O56" s="589"/>
      <c r="P56" s="589"/>
      <c r="Q56" s="583"/>
      <c r="R56" s="583"/>
      <c r="S56" s="98"/>
      <c r="T56" s="98"/>
      <c r="U56" s="98"/>
      <c r="V56" s="98"/>
      <c r="W56" s="98"/>
      <c r="X56" s="98"/>
      <c r="Y56" s="98"/>
      <c r="Z56" s="98"/>
      <c r="AA56" s="98"/>
    </row>
    <row r="57" spans="1:27" ht="5.55" customHeight="1" thickTop="1">
      <c r="A57" s="584"/>
      <c r="B57" s="584"/>
      <c r="C57" s="584"/>
      <c r="D57" s="584"/>
      <c r="E57" s="584"/>
      <c r="F57" s="584"/>
      <c r="G57" s="584"/>
      <c r="H57" s="584"/>
      <c r="I57" s="584"/>
      <c r="J57" s="584"/>
      <c r="K57" s="584"/>
      <c r="L57" s="584"/>
      <c r="M57" s="584"/>
      <c r="N57" s="584"/>
      <c r="O57" s="584"/>
      <c r="P57" s="584"/>
      <c r="Q57" s="584"/>
      <c r="R57" s="584"/>
      <c r="S57" s="98"/>
      <c r="T57" s="98"/>
      <c r="U57" s="98"/>
      <c r="V57" s="98"/>
      <c r="W57" s="98"/>
      <c r="X57" s="98"/>
      <c r="Y57" s="98"/>
      <c r="Z57" s="98"/>
      <c r="AA57" s="98"/>
    </row>
    <row r="58" spans="1:27" ht="8.1" customHeight="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46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</row>
    <row r="59" spans="1:27" ht="14.55" customHeight="1">
      <c r="A59" s="586" t="s">
        <v>594</v>
      </c>
      <c r="B59" s="587"/>
      <c r="C59" s="586" t="s">
        <v>7</v>
      </c>
      <c r="D59" s="588"/>
      <c r="E59" s="588"/>
      <c r="F59" s="588"/>
      <c r="G59" s="588"/>
      <c r="H59" s="587"/>
      <c r="I59" s="586" t="s">
        <v>504</v>
      </c>
      <c r="J59" s="588"/>
      <c r="K59" s="588"/>
      <c r="L59" s="587"/>
      <c r="M59" s="586" t="s">
        <v>461</v>
      </c>
      <c r="N59" s="587"/>
      <c r="O59" s="586" t="s">
        <v>464</v>
      </c>
      <c r="P59" s="587"/>
      <c r="Q59" s="586" t="s">
        <v>595</v>
      </c>
      <c r="R59" s="587"/>
      <c r="S59" s="98"/>
      <c r="T59" s="98"/>
      <c r="U59" s="98"/>
      <c r="V59" s="98"/>
      <c r="W59" s="98"/>
      <c r="X59" s="98"/>
      <c r="Y59" s="98"/>
      <c r="Z59" s="98"/>
      <c r="AA59" s="98"/>
    </row>
    <row r="60" spans="1:27" ht="14.55" customHeight="1">
      <c r="A60" s="600">
        <f>K4</f>
        <v>0</v>
      </c>
      <c r="B60" s="601"/>
      <c r="C60" s="595" t="str">
        <f>B4</f>
        <v/>
      </c>
      <c r="D60" s="596"/>
      <c r="E60" s="596"/>
      <c r="F60" s="596"/>
      <c r="G60" s="596"/>
      <c r="H60" s="597"/>
      <c r="I60" s="595" t="str">
        <f ca="1">B9</f>
        <v>???</v>
      </c>
      <c r="J60" s="596"/>
      <c r="K60" s="596"/>
      <c r="L60" s="597"/>
      <c r="M60" s="598">
        <f>L16</f>
        <v>0</v>
      </c>
      <c r="N60" s="599"/>
      <c r="O60" s="578">
        <f>Q54</f>
        <v>0</v>
      </c>
      <c r="P60" s="579"/>
      <c r="Q60" s="578">
        <f>Q56</f>
        <v>0</v>
      </c>
      <c r="R60" s="579"/>
      <c r="S60" s="98"/>
      <c r="T60" s="98"/>
      <c r="U60" s="98"/>
      <c r="V60" s="98"/>
      <c r="W60" s="98"/>
      <c r="X60" s="98"/>
      <c r="Y60" s="98"/>
      <c r="Z60" s="98"/>
      <c r="AA60" s="98"/>
    </row>
    <row r="61" spans="1:27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98"/>
      <c r="S61" s="98"/>
      <c r="T61" s="98"/>
      <c r="U61" s="98"/>
      <c r="V61" s="98"/>
      <c r="W61" s="98"/>
      <c r="X61" s="98"/>
      <c r="Y61" s="98"/>
      <c r="Z61" s="98"/>
      <c r="AA61" s="98"/>
    </row>
    <row r="62" spans="1:27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8"/>
      <c r="S62" s="98"/>
      <c r="T62" s="98"/>
      <c r="U62" s="98"/>
      <c r="V62" s="98"/>
      <c r="W62" s="98"/>
      <c r="X62" s="98"/>
      <c r="Y62" s="98"/>
      <c r="Z62" s="98"/>
      <c r="AA62" s="98"/>
    </row>
    <row r="63" spans="1:27" hidden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524"/>
      <c r="P63" s="524"/>
      <c r="Q63" s="524"/>
      <c r="R63" s="524"/>
      <c r="S63" s="524"/>
      <c r="T63" s="98"/>
      <c r="U63" s="98"/>
      <c r="V63" s="98"/>
      <c r="W63" s="98"/>
      <c r="X63" s="98"/>
      <c r="Y63" s="98"/>
      <c r="Z63" s="98"/>
      <c r="AA63" s="98"/>
    </row>
    <row r="64" spans="1:27" hidden="1">
      <c r="A64" s="80"/>
      <c r="B64" s="80"/>
      <c r="C64" s="80"/>
      <c r="D64" s="46"/>
      <c r="E64" s="46"/>
      <c r="F64" s="46"/>
      <c r="G64" s="121">
        <f>COLUMN()</f>
        <v>7</v>
      </c>
      <c r="H64" s="121">
        <f>COLUMN()</f>
        <v>8</v>
      </c>
      <c r="I64" s="121">
        <f>COLUMN()</f>
        <v>9</v>
      </c>
      <c r="J64" s="46"/>
      <c r="K64" s="154" t="s">
        <v>1656</v>
      </c>
      <c r="L64" s="46"/>
      <c r="M64" s="46"/>
      <c r="N64" s="46"/>
      <c r="O64" s="582" t="s">
        <v>543</v>
      </c>
      <c r="P64" s="582"/>
      <c r="Q64" s="582"/>
      <c r="R64" s="582"/>
      <c r="S64" s="582"/>
      <c r="T64" s="582"/>
      <c r="U64" s="98"/>
      <c r="V64" s="98"/>
      <c r="W64" s="98"/>
      <c r="X64" s="98"/>
      <c r="Y64" s="98"/>
      <c r="Z64" s="98"/>
      <c r="AA64" s="98"/>
    </row>
    <row r="65" spans="1:27" ht="14.55" hidden="1" customHeight="1">
      <c r="A65" s="80"/>
      <c r="B65" s="580" t="s">
        <v>505</v>
      </c>
      <c r="C65" s="580"/>
      <c r="D65" s="580"/>
      <c r="E65" s="580"/>
      <c r="F65" s="46"/>
      <c r="G65" s="581" t="s">
        <v>506</v>
      </c>
      <c r="H65" s="581"/>
      <c r="I65" s="581"/>
      <c r="J65" s="46"/>
      <c r="K65" s="46"/>
      <c r="L65" s="46"/>
      <c r="M65" s="46"/>
      <c r="N65" s="46"/>
      <c r="O65" s="582"/>
      <c r="P65" s="582"/>
      <c r="Q65" s="582"/>
      <c r="R65" s="582"/>
      <c r="S65" s="582"/>
      <c r="T65" s="582"/>
      <c r="U65" s="98"/>
      <c r="V65" s="98"/>
      <c r="W65" s="98"/>
      <c r="X65" s="98"/>
      <c r="Y65" s="98"/>
      <c r="Z65" s="98"/>
      <c r="AA65" s="98"/>
    </row>
    <row r="66" spans="1:27" hidden="1">
      <c r="A66" s="80"/>
      <c r="B66" s="592" t="s">
        <v>507</v>
      </c>
      <c r="C66" s="592"/>
      <c r="D66" s="592"/>
      <c r="E66" s="592"/>
      <c r="F66" s="122" t="s">
        <v>85</v>
      </c>
      <c r="G66" s="123">
        <v>1</v>
      </c>
      <c r="H66" s="124">
        <v>2</v>
      </c>
      <c r="I66" s="192">
        <v>3</v>
      </c>
      <c r="J66" s="593" t="s">
        <v>508</v>
      </c>
      <c r="K66" s="593"/>
      <c r="L66" s="593"/>
      <c r="M66" s="593"/>
      <c r="N66" s="46"/>
      <c r="O66" s="274" t="s">
        <v>684</v>
      </c>
      <c r="P66" s="275"/>
      <c r="Q66" s="275"/>
      <c r="R66" s="275"/>
      <c r="S66" s="275"/>
      <c r="T66" s="276"/>
      <c r="U66" s="272" t="s">
        <v>471</v>
      </c>
      <c r="V66" s="98"/>
      <c r="W66" s="98"/>
      <c r="X66" s="98"/>
      <c r="Y66" s="98"/>
      <c r="Z66" s="98"/>
      <c r="AA66" s="98"/>
    </row>
    <row r="67" spans="1:27" hidden="1">
      <c r="A67" s="125">
        <f>ROW()</f>
        <v>67</v>
      </c>
      <c r="B67" s="279" t="s">
        <v>684</v>
      </c>
      <c r="C67" s="277"/>
      <c r="D67" s="277"/>
      <c r="E67" s="277"/>
      <c r="F67" s="122" t="s">
        <v>471</v>
      </c>
      <c r="G67" s="123" t="s">
        <v>85</v>
      </c>
      <c r="H67" s="124" t="s">
        <v>85</v>
      </c>
      <c r="I67" s="192" t="s">
        <v>85</v>
      </c>
      <c r="J67" s="131" t="s">
        <v>509</v>
      </c>
      <c r="K67" s="278"/>
      <c r="L67" s="278"/>
      <c r="M67" s="180"/>
      <c r="N67" s="46"/>
      <c r="O67" s="203" t="s">
        <v>495</v>
      </c>
      <c r="P67" s="204"/>
      <c r="Q67" s="204"/>
      <c r="R67" s="204"/>
      <c r="S67" s="204"/>
      <c r="T67" s="206"/>
      <c r="U67" s="272" t="s">
        <v>471</v>
      </c>
      <c r="V67" s="143"/>
      <c r="W67" s="98"/>
      <c r="X67" s="98"/>
      <c r="Y67" s="98"/>
      <c r="Z67" s="98"/>
      <c r="AA67" s="98"/>
    </row>
    <row r="68" spans="1:27" hidden="1">
      <c r="A68" s="125">
        <f>ROW()</f>
        <v>68</v>
      </c>
      <c r="B68" s="279" t="s">
        <v>685</v>
      </c>
      <c r="C68" s="277"/>
      <c r="D68" s="277"/>
      <c r="E68" s="277"/>
      <c r="F68" s="122" t="s">
        <v>471</v>
      </c>
      <c r="G68" s="123" t="s">
        <v>85</v>
      </c>
      <c r="H68" s="124" t="s">
        <v>85</v>
      </c>
      <c r="I68" s="192" t="s">
        <v>85</v>
      </c>
      <c r="J68" s="131" t="s">
        <v>686</v>
      </c>
      <c r="K68" s="278"/>
      <c r="L68" s="278"/>
      <c r="M68" s="180"/>
      <c r="N68" s="46"/>
      <c r="O68" s="203" t="s">
        <v>685</v>
      </c>
      <c r="P68" s="204"/>
      <c r="Q68" s="204"/>
      <c r="R68" s="204"/>
      <c r="S68" s="204"/>
      <c r="T68" s="206"/>
      <c r="U68" s="272" t="s">
        <v>471</v>
      </c>
      <c r="V68" s="143"/>
      <c r="W68" s="98"/>
      <c r="X68" s="98"/>
      <c r="Y68" s="98"/>
      <c r="Z68" s="98"/>
      <c r="AA68" s="98"/>
    </row>
    <row r="69" spans="1:27" hidden="1">
      <c r="A69" s="125">
        <f>ROW()</f>
        <v>69</v>
      </c>
      <c r="B69" s="126" t="s">
        <v>495</v>
      </c>
      <c r="C69" s="127"/>
      <c r="D69" s="128"/>
      <c r="E69" s="128"/>
      <c r="F69" s="137" t="s">
        <v>471</v>
      </c>
      <c r="G69" s="129" t="s">
        <v>85</v>
      </c>
      <c r="H69" s="130" t="s">
        <v>85</v>
      </c>
      <c r="I69" s="193" t="s">
        <v>85</v>
      </c>
      <c r="J69" s="131" t="s">
        <v>509</v>
      </c>
      <c r="K69" s="132"/>
      <c r="L69" s="133"/>
      <c r="M69" s="134"/>
      <c r="N69" s="46"/>
      <c r="O69" s="203" t="s">
        <v>542</v>
      </c>
      <c r="P69" s="204"/>
      <c r="Q69" s="204"/>
      <c r="R69" s="204"/>
      <c r="S69" s="204"/>
      <c r="T69" s="206"/>
      <c r="U69" s="272" t="s">
        <v>471</v>
      </c>
      <c r="V69" s="205"/>
      <c r="W69" s="98"/>
      <c r="X69" s="98"/>
      <c r="Y69" s="98"/>
      <c r="Z69" s="98"/>
      <c r="AA69" s="98"/>
    </row>
    <row r="70" spans="1:27" hidden="1">
      <c r="A70" s="125">
        <f>ROW()</f>
        <v>70</v>
      </c>
      <c r="B70" s="126" t="s">
        <v>496</v>
      </c>
      <c r="C70" s="135"/>
      <c r="D70" s="136"/>
      <c r="E70" s="136"/>
      <c r="F70" s="137" t="s">
        <v>468</v>
      </c>
      <c r="G70" s="138">
        <v>12</v>
      </c>
      <c r="H70" s="139">
        <v>10</v>
      </c>
      <c r="I70" s="194">
        <v>8</v>
      </c>
      <c r="J70" s="131" t="s">
        <v>509</v>
      </c>
      <c r="K70" s="132"/>
      <c r="L70" s="133"/>
      <c r="M70" s="134"/>
      <c r="N70" s="46"/>
      <c r="O70" s="203" t="s">
        <v>496</v>
      </c>
      <c r="P70" s="204"/>
      <c r="Q70" s="204"/>
      <c r="R70" s="204"/>
      <c r="S70" s="204"/>
      <c r="T70" s="206"/>
      <c r="U70" s="273" t="s">
        <v>547</v>
      </c>
      <c r="V70" s="205"/>
      <c r="W70" s="98"/>
      <c r="X70" s="98"/>
      <c r="Y70" s="98"/>
      <c r="Z70" s="98"/>
      <c r="AA70" s="98"/>
    </row>
    <row r="71" spans="1:27" hidden="1">
      <c r="A71" s="125">
        <f>ROW()</f>
        <v>71</v>
      </c>
      <c r="B71" s="126" t="s">
        <v>499</v>
      </c>
      <c r="C71" s="127"/>
      <c r="D71" s="128"/>
      <c r="E71" s="128"/>
      <c r="F71" s="137" t="s">
        <v>471</v>
      </c>
      <c r="G71" s="138">
        <v>12</v>
      </c>
      <c r="H71" s="139">
        <v>10</v>
      </c>
      <c r="I71" s="194">
        <v>8</v>
      </c>
      <c r="J71" s="131" t="s">
        <v>509</v>
      </c>
      <c r="K71" s="140"/>
      <c r="L71" s="128"/>
      <c r="M71" s="141"/>
      <c r="N71" s="46"/>
      <c r="O71" s="203" t="s">
        <v>499</v>
      </c>
      <c r="P71" s="204"/>
      <c r="Q71" s="204"/>
      <c r="R71" s="204"/>
      <c r="S71" s="204"/>
      <c r="T71" s="206"/>
      <c r="U71" s="272" t="s">
        <v>471</v>
      </c>
      <c r="V71" s="205"/>
      <c r="W71" s="98"/>
      <c r="X71" s="98"/>
      <c r="Y71" s="98"/>
      <c r="Z71" s="98"/>
      <c r="AA71" s="98"/>
    </row>
    <row r="72" spans="1:27" hidden="1">
      <c r="A72" s="125">
        <f>ROW()</f>
        <v>72</v>
      </c>
      <c r="B72" s="126" t="s">
        <v>493</v>
      </c>
      <c r="C72" s="135"/>
      <c r="D72" s="136"/>
      <c r="E72" s="136"/>
      <c r="F72" s="137" t="s">
        <v>468</v>
      </c>
      <c r="G72" s="138">
        <v>6</v>
      </c>
      <c r="H72" s="139">
        <v>5</v>
      </c>
      <c r="I72" s="194">
        <v>4.5</v>
      </c>
      <c r="J72" s="131" t="s">
        <v>467</v>
      </c>
      <c r="K72" s="132"/>
      <c r="L72" s="133"/>
      <c r="M72" s="134"/>
      <c r="N72" s="46"/>
      <c r="O72" s="203" t="s">
        <v>493</v>
      </c>
      <c r="P72" s="204"/>
      <c r="Q72" s="204"/>
      <c r="R72" s="204"/>
      <c r="S72" s="204"/>
      <c r="T72" s="206"/>
      <c r="U72" s="273" t="s">
        <v>547</v>
      </c>
      <c r="V72" s="205"/>
      <c r="W72" s="98"/>
      <c r="X72" s="98"/>
      <c r="Y72" s="98"/>
      <c r="Z72" s="98"/>
      <c r="AA72" s="98"/>
    </row>
    <row r="73" spans="1:27" hidden="1">
      <c r="A73" s="125">
        <f>ROW()</f>
        <v>73</v>
      </c>
      <c r="B73" s="126" t="s">
        <v>498</v>
      </c>
      <c r="C73" s="135"/>
      <c r="D73" s="136"/>
      <c r="E73" s="136"/>
      <c r="F73" s="137" t="s">
        <v>471</v>
      </c>
      <c r="G73" s="138">
        <v>6</v>
      </c>
      <c r="H73" s="139">
        <v>5</v>
      </c>
      <c r="I73" s="194">
        <v>4.5</v>
      </c>
      <c r="J73" s="131" t="s">
        <v>509</v>
      </c>
      <c r="K73" s="132"/>
      <c r="L73" s="133"/>
      <c r="M73" s="134"/>
      <c r="N73" s="46"/>
      <c r="O73" s="203" t="s">
        <v>498</v>
      </c>
      <c r="P73" s="204"/>
      <c r="Q73" s="204"/>
      <c r="R73" s="204"/>
      <c r="S73" s="204"/>
      <c r="T73" s="206"/>
      <c r="U73" s="272" t="s">
        <v>471</v>
      </c>
      <c r="V73" s="205"/>
      <c r="W73" s="98"/>
      <c r="X73" s="98"/>
      <c r="Y73" s="98"/>
      <c r="Z73" s="98"/>
      <c r="AA73" s="98"/>
    </row>
    <row r="74" spans="1:27" hidden="1">
      <c r="A74" s="125">
        <f>ROW()</f>
        <v>74</v>
      </c>
      <c r="B74" s="126" t="s">
        <v>497</v>
      </c>
      <c r="C74" s="135"/>
      <c r="D74" s="136"/>
      <c r="E74" s="136"/>
      <c r="F74" s="122" t="s">
        <v>475</v>
      </c>
      <c r="G74" s="138">
        <v>12</v>
      </c>
      <c r="H74" s="139">
        <v>10</v>
      </c>
      <c r="I74" s="194">
        <v>8</v>
      </c>
      <c r="J74" s="131" t="s">
        <v>509</v>
      </c>
      <c r="K74" s="132"/>
      <c r="L74" s="133"/>
      <c r="M74" s="134"/>
      <c r="N74" s="46"/>
      <c r="O74" s="203" t="s">
        <v>497</v>
      </c>
      <c r="P74" s="204"/>
      <c r="Q74" s="204"/>
      <c r="R74" s="204"/>
      <c r="S74" s="204"/>
      <c r="T74" s="206"/>
      <c r="U74" s="272" t="s">
        <v>475</v>
      </c>
      <c r="V74" s="205"/>
      <c r="W74" s="98"/>
      <c r="X74" s="98"/>
      <c r="Y74" s="98"/>
      <c r="Z74" s="98"/>
      <c r="AA74" s="98"/>
    </row>
    <row r="75" spans="1:27" hidden="1">
      <c r="A75" s="125">
        <f>ROW()</f>
        <v>75</v>
      </c>
      <c r="B75" s="126" t="s">
        <v>500</v>
      </c>
      <c r="C75" s="135"/>
      <c r="D75" s="136"/>
      <c r="E75" s="136"/>
      <c r="F75" s="122" t="s">
        <v>471</v>
      </c>
      <c r="G75" s="138">
        <v>2</v>
      </c>
      <c r="H75" s="139">
        <v>1.5</v>
      </c>
      <c r="I75" s="194">
        <v>1</v>
      </c>
      <c r="J75" s="131" t="s">
        <v>509</v>
      </c>
      <c r="K75" s="132"/>
      <c r="L75" s="133"/>
      <c r="M75" s="134"/>
      <c r="N75" s="46"/>
      <c r="O75" s="203" t="s">
        <v>546</v>
      </c>
      <c r="P75" s="204"/>
      <c r="Q75" s="204"/>
      <c r="R75" s="204"/>
      <c r="S75" s="204"/>
      <c r="T75" s="206"/>
      <c r="U75" s="272" t="s">
        <v>471</v>
      </c>
      <c r="V75" s="98"/>
      <c r="W75" s="98"/>
      <c r="X75" s="98"/>
      <c r="Y75" s="98"/>
      <c r="Z75" s="98"/>
      <c r="AA75" s="98"/>
    </row>
    <row r="76" spans="1:27" ht="14.55" hidden="1" customHeight="1">
      <c r="A76" s="80"/>
      <c r="B76" s="80"/>
      <c r="C76" s="142"/>
      <c r="D76" s="46"/>
      <c r="E76" s="46"/>
      <c r="F76" s="10"/>
      <c r="G76" s="121">
        <f>COLUMN()</f>
        <v>7</v>
      </c>
      <c r="H76" s="121">
        <f>COLUMN()</f>
        <v>8</v>
      </c>
      <c r="I76" s="121">
        <f>COLUMN()</f>
        <v>9</v>
      </c>
      <c r="J76" s="46"/>
      <c r="K76" s="46"/>
      <c r="L76" s="46"/>
      <c r="M76" s="46"/>
      <c r="N76" s="46"/>
      <c r="O76" s="203" t="s">
        <v>500</v>
      </c>
      <c r="P76" s="204"/>
      <c r="Q76" s="204"/>
      <c r="R76" s="204"/>
      <c r="S76" s="204"/>
      <c r="T76" s="206"/>
      <c r="U76" s="272" t="s">
        <v>471</v>
      </c>
      <c r="V76" s="98"/>
      <c r="W76" s="98"/>
      <c r="X76" s="98"/>
      <c r="Y76" s="98"/>
      <c r="Z76" s="98"/>
      <c r="AA76" s="98"/>
    </row>
    <row r="77" spans="1:27" hidden="1">
      <c r="A77" s="10"/>
      <c r="B77" s="580" t="s">
        <v>505</v>
      </c>
      <c r="C77" s="580"/>
      <c r="D77" s="580"/>
      <c r="E77" s="580"/>
      <c r="F77" s="580"/>
      <c r="G77" s="581" t="s">
        <v>506</v>
      </c>
      <c r="H77" s="581"/>
      <c r="I77" s="581"/>
      <c r="J77" s="144"/>
      <c r="K77" s="144"/>
      <c r="L77" s="46"/>
      <c r="M77" s="46"/>
      <c r="N77" s="46"/>
      <c r="O77" s="207" t="s">
        <v>541</v>
      </c>
      <c r="P77" s="208"/>
      <c r="Q77" s="208"/>
      <c r="R77" s="208"/>
      <c r="S77" s="208"/>
      <c r="T77" s="209"/>
      <c r="U77" s="272" t="s">
        <v>471</v>
      </c>
      <c r="V77" s="98"/>
      <c r="W77" s="98"/>
      <c r="X77" s="98"/>
      <c r="Y77" s="98"/>
      <c r="Z77" s="98"/>
      <c r="AA77" s="98"/>
    </row>
    <row r="78" spans="1:27" hidden="1">
      <c r="A78" s="10"/>
      <c r="B78" s="594" t="s">
        <v>510</v>
      </c>
      <c r="C78" s="594"/>
      <c r="D78" s="594"/>
      <c r="E78" s="594"/>
      <c r="F78" s="594"/>
      <c r="G78" s="145">
        <v>1</v>
      </c>
      <c r="H78" s="146">
        <v>2</v>
      </c>
      <c r="I78" s="146">
        <v>3</v>
      </c>
      <c r="J78" s="147"/>
      <c r="K78" s="148"/>
      <c r="L78" s="46"/>
      <c r="M78" s="46"/>
      <c r="N78" s="46"/>
      <c r="V78" s="98"/>
      <c r="W78" s="98"/>
      <c r="X78" s="98"/>
      <c r="Y78" s="98"/>
      <c r="Z78" s="98"/>
      <c r="AA78" s="98"/>
    </row>
    <row r="79" spans="1:27" hidden="1">
      <c r="A79" s="125">
        <f t="shared" ref="A79:A81" si="11">ROW()</f>
        <v>79</v>
      </c>
      <c r="B79" s="324" t="s">
        <v>726</v>
      </c>
      <c r="C79" s="325"/>
      <c r="D79" s="325"/>
      <c r="E79" s="150"/>
      <c r="F79" s="151"/>
      <c r="G79" s="321">
        <v>5</v>
      </c>
      <c r="H79" s="322">
        <v>4.5</v>
      </c>
      <c r="I79" s="323">
        <v>4.5</v>
      </c>
      <c r="J79" s="147"/>
      <c r="K79" s="154" t="s">
        <v>910</v>
      </c>
      <c r="L79" s="46"/>
      <c r="M79" s="46"/>
      <c r="N79" s="46"/>
      <c r="V79" s="98"/>
      <c r="W79" s="98"/>
      <c r="X79" s="98"/>
      <c r="Y79" s="98"/>
      <c r="Z79" s="98"/>
      <c r="AA79" s="98"/>
    </row>
    <row r="80" spans="1:27" hidden="1">
      <c r="A80" s="125">
        <f t="shared" si="11"/>
        <v>80</v>
      </c>
      <c r="B80" s="324" t="s">
        <v>727</v>
      </c>
      <c r="C80" s="325"/>
      <c r="D80" s="325"/>
      <c r="E80" s="150"/>
      <c r="F80" s="151"/>
      <c r="G80" s="321">
        <v>5</v>
      </c>
      <c r="H80" s="322">
        <v>4.5</v>
      </c>
      <c r="I80" s="323">
        <v>4.5</v>
      </c>
      <c r="J80" s="147"/>
      <c r="K80" s="148"/>
      <c r="L80" s="46"/>
      <c r="M80" s="46"/>
      <c r="N80" s="46"/>
      <c r="V80" s="98"/>
      <c r="W80" s="98"/>
      <c r="X80" s="98"/>
      <c r="Y80" s="98"/>
      <c r="Z80" s="98"/>
      <c r="AA80" s="98"/>
    </row>
    <row r="81" spans="1:27" hidden="1">
      <c r="A81" s="125">
        <f t="shared" si="11"/>
        <v>81</v>
      </c>
      <c r="B81" s="324" t="s">
        <v>728</v>
      </c>
      <c r="C81" s="325"/>
      <c r="D81" s="325"/>
      <c r="E81" s="150"/>
      <c r="F81" s="151"/>
      <c r="G81" s="321">
        <v>5</v>
      </c>
      <c r="H81" s="322">
        <v>4.5</v>
      </c>
      <c r="I81" s="323">
        <v>4.5</v>
      </c>
      <c r="J81" s="147"/>
      <c r="K81" s="148"/>
      <c r="L81" s="46"/>
      <c r="M81" s="46"/>
      <c r="N81" s="46"/>
      <c r="V81" s="98"/>
      <c r="W81" s="98"/>
      <c r="X81" s="98"/>
      <c r="Y81" s="98"/>
      <c r="Z81" s="98"/>
      <c r="AA81" s="98"/>
    </row>
    <row r="82" spans="1:27" hidden="1">
      <c r="A82" s="125">
        <f t="shared" ref="A82:A133" si="12">ROW()</f>
        <v>82</v>
      </c>
      <c r="B82" s="149" t="s">
        <v>479</v>
      </c>
      <c r="C82" s="150"/>
      <c r="D82" s="150"/>
      <c r="E82" s="150"/>
      <c r="F82" s="151"/>
      <c r="G82" s="138">
        <v>1.3</v>
      </c>
      <c r="H82" s="152">
        <v>1.1000000000000001</v>
      </c>
      <c r="I82" s="195">
        <v>1.1000000000000001</v>
      </c>
      <c r="J82" s="153"/>
      <c r="K82" s="154"/>
      <c r="L82" s="46"/>
      <c r="M82" s="46"/>
      <c r="N82" s="46"/>
      <c r="O82" s="46"/>
      <c r="P82" s="46"/>
      <c r="Q82" s="46"/>
      <c r="R82" s="98"/>
      <c r="S82" s="98"/>
      <c r="T82" s="143"/>
      <c r="U82" s="98"/>
      <c r="V82" s="98"/>
      <c r="W82" s="98"/>
      <c r="X82" s="98"/>
      <c r="Y82" s="98"/>
      <c r="Z82" s="98"/>
      <c r="AA82" s="98"/>
    </row>
    <row r="83" spans="1:27" hidden="1">
      <c r="A83" s="125">
        <f t="shared" si="12"/>
        <v>83</v>
      </c>
      <c r="B83" s="149" t="s">
        <v>481</v>
      </c>
      <c r="C83" s="150"/>
      <c r="D83" s="150"/>
      <c r="E83" s="150"/>
      <c r="F83" s="151"/>
      <c r="G83" s="138">
        <v>1.3</v>
      </c>
      <c r="H83" s="152">
        <v>1.1000000000000001</v>
      </c>
      <c r="I83" s="195">
        <v>1.1000000000000001</v>
      </c>
      <c r="J83" s="153"/>
      <c r="K83" s="155"/>
      <c r="L83" s="46"/>
      <c r="M83" s="46"/>
      <c r="N83" s="46"/>
      <c r="O83" s="46"/>
      <c r="P83" s="46"/>
      <c r="Q83" s="46"/>
      <c r="R83" s="98"/>
      <c r="S83" s="98"/>
      <c r="T83" s="143"/>
      <c r="U83" s="98"/>
      <c r="V83" s="98"/>
      <c r="W83" s="98"/>
      <c r="X83" s="98"/>
      <c r="Y83" s="98"/>
      <c r="Z83" s="98"/>
      <c r="AA83" s="98"/>
    </row>
    <row r="84" spans="1:27" hidden="1">
      <c r="A84" s="125">
        <f t="shared" si="12"/>
        <v>84</v>
      </c>
      <c r="B84" s="149" t="s">
        <v>482</v>
      </c>
      <c r="C84" s="150"/>
      <c r="D84" s="150"/>
      <c r="E84" s="150"/>
      <c r="F84" s="151"/>
      <c r="G84" s="138">
        <v>1.6</v>
      </c>
      <c r="H84" s="152">
        <v>1.4</v>
      </c>
      <c r="I84" s="195">
        <v>1.4</v>
      </c>
      <c r="J84" s="153"/>
      <c r="K84" s="155"/>
      <c r="L84" s="46"/>
      <c r="M84" s="46"/>
      <c r="N84" s="46"/>
      <c r="O84" s="46"/>
      <c r="P84" s="46"/>
      <c r="Q84" s="46"/>
      <c r="R84" s="98"/>
      <c r="S84" s="98"/>
      <c r="T84" s="143"/>
      <c r="U84" s="98"/>
      <c r="V84" s="98"/>
      <c r="W84" s="98"/>
      <c r="X84" s="98"/>
      <c r="Y84" s="98"/>
      <c r="Z84" s="98"/>
      <c r="AA84" s="98"/>
    </row>
    <row r="85" spans="1:27" hidden="1">
      <c r="A85" s="125">
        <f t="shared" si="12"/>
        <v>85</v>
      </c>
      <c r="B85" s="149" t="s">
        <v>484</v>
      </c>
      <c r="C85" s="150"/>
      <c r="D85" s="150"/>
      <c r="E85" s="150"/>
      <c r="F85" s="151"/>
      <c r="G85" s="138">
        <v>1.9</v>
      </c>
      <c r="H85" s="152">
        <v>1.6</v>
      </c>
      <c r="I85" s="195">
        <v>1.6</v>
      </c>
      <c r="J85" s="153"/>
      <c r="K85" s="155"/>
      <c r="L85" s="46"/>
      <c r="M85" s="46"/>
      <c r="N85" s="46"/>
      <c r="O85" s="46"/>
      <c r="P85" s="46"/>
      <c r="Q85" s="46"/>
      <c r="R85" s="98"/>
      <c r="S85" s="98"/>
      <c r="T85" s="143"/>
      <c r="U85" s="98"/>
      <c r="V85" s="98"/>
      <c r="W85" s="98"/>
      <c r="X85" s="98"/>
      <c r="Y85" s="98"/>
      <c r="Z85" s="98"/>
      <c r="AA85" s="98"/>
    </row>
    <row r="86" spans="1:27" hidden="1">
      <c r="A86" s="125">
        <f t="shared" si="12"/>
        <v>86</v>
      </c>
      <c r="B86" s="149" t="s">
        <v>711</v>
      </c>
      <c r="C86" s="150"/>
      <c r="D86" s="150"/>
      <c r="E86" s="150"/>
      <c r="F86" s="151"/>
      <c r="G86" s="138">
        <v>2.4</v>
      </c>
      <c r="H86" s="152">
        <v>2.1</v>
      </c>
      <c r="I86" s="195">
        <v>2.1</v>
      </c>
      <c r="J86" s="153"/>
      <c r="K86" s="155"/>
      <c r="L86" s="46"/>
      <c r="M86" s="46"/>
      <c r="N86" s="46"/>
      <c r="O86" s="46"/>
      <c r="P86" s="46"/>
      <c r="Q86" s="46"/>
      <c r="R86" s="98"/>
      <c r="S86" s="98"/>
      <c r="T86" s="143"/>
      <c r="U86" s="98"/>
      <c r="V86" s="98"/>
      <c r="W86" s="98"/>
      <c r="X86" s="98"/>
      <c r="Y86" s="98"/>
      <c r="Z86" s="98"/>
      <c r="AA86" s="98"/>
    </row>
    <row r="87" spans="1:27" hidden="1">
      <c r="A87" s="125">
        <f t="shared" si="12"/>
        <v>87</v>
      </c>
      <c r="B87" s="149" t="s">
        <v>485</v>
      </c>
      <c r="C87" s="150"/>
      <c r="D87" s="150"/>
      <c r="E87" s="150"/>
      <c r="F87" s="151"/>
      <c r="G87" s="138">
        <v>2.4</v>
      </c>
      <c r="H87" s="152">
        <v>2.1</v>
      </c>
      <c r="I87" s="195">
        <v>2.1</v>
      </c>
      <c r="J87" s="153"/>
      <c r="K87" s="155"/>
      <c r="L87" s="46"/>
      <c r="M87" s="46"/>
      <c r="N87" s="46"/>
      <c r="O87" s="46"/>
      <c r="P87" s="46"/>
      <c r="Q87" s="46"/>
      <c r="R87" s="98"/>
      <c r="S87" s="98"/>
      <c r="T87" s="143"/>
      <c r="U87" s="98"/>
      <c r="V87" s="98"/>
      <c r="W87" s="98"/>
      <c r="X87" s="98"/>
      <c r="Y87" s="98"/>
      <c r="Z87" s="98"/>
      <c r="AA87" s="98"/>
    </row>
    <row r="88" spans="1:27" hidden="1">
      <c r="A88" s="125">
        <f t="shared" si="12"/>
        <v>88</v>
      </c>
      <c r="B88" s="149" t="s">
        <v>486</v>
      </c>
      <c r="C88" s="150"/>
      <c r="D88" s="150"/>
      <c r="E88" s="150"/>
      <c r="F88" s="151"/>
      <c r="G88" s="138">
        <v>3.2</v>
      </c>
      <c r="H88" s="152">
        <v>2.7</v>
      </c>
      <c r="I88" s="195">
        <v>2.7</v>
      </c>
      <c r="J88" s="153"/>
      <c r="K88" s="155"/>
      <c r="L88" s="46"/>
      <c r="M88" s="46"/>
      <c r="N88" s="46"/>
      <c r="O88" s="46"/>
      <c r="P88" s="46"/>
      <c r="Q88" s="46"/>
      <c r="R88" s="98"/>
      <c r="S88" s="98"/>
      <c r="T88" s="98"/>
      <c r="U88" s="98"/>
      <c r="V88" s="98"/>
      <c r="W88" s="98"/>
      <c r="X88" s="98"/>
      <c r="Y88" s="98"/>
      <c r="Z88" s="98"/>
      <c r="AA88" s="98"/>
    </row>
    <row r="89" spans="1:27" hidden="1">
      <c r="A89" s="125">
        <f t="shared" si="12"/>
        <v>89</v>
      </c>
      <c r="B89" s="149" t="s">
        <v>487</v>
      </c>
      <c r="C89" s="150"/>
      <c r="D89" s="150"/>
      <c r="E89" s="150"/>
      <c r="F89" s="151"/>
      <c r="G89" s="138">
        <v>4.2</v>
      </c>
      <c r="H89" s="152">
        <v>3.2</v>
      </c>
      <c r="I89" s="195">
        <v>3.2</v>
      </c>
      <c r="J89" s="153"/>
      <c r="K89" s="155"/>
      <c r="L89" s="46"/>
      <c r="M89" s="46"/>
      <c r="N89" s="46"/>
      <c r="O89" s="46"/>
      <c r="P89" s="46"/>
      <c r="Q89" s="46"/>
      <c r="R89" s="98"/>
      <c r="S89" s="98"/>
      <c r="T89" s="98"/>
      <c r="U89" s="98"/>
      <c r="V89" s="98"/>
      <c r="W89" s="98"/>
      <c r="X89" s="98"/>
      <c r="Y89" s="98"/>
      <c r="Z89" s="98"/>
      <c r="AA89" s="98"/>
    </row>
    <row r="90" spans="1:27" hidden="1">
      <c r="A90" s="125">
        <f t="shared" si="12"/>
        <v>90</v>
      </c>
      <c r="B90" s="149" t="s">
        <v>488</v>
      </c>
      <c r="C90" s="150"/>
      <c r="D90" s="150"/>
      <c r="E90" s="150"/>
      <c r="F90" s="151"/>
      <c r="G90" s="138">
        <v>4.2</v>
      </c>
      <c r="H90" s="152">
        <v>3.2</v>
      </c>
      <c r="I90" s="195">
        <v>3.2</v>
      </c>
      <c r="J90" s="153"/>
      <c r="K90" s="155"/>
      <c r="L90" s="46"/>
      <c r="M90" s="46"/>
      <c r="N90" s="46"/>
      <c r="O90" s="46"/>
      <c r="P90" s="46"/>
      <c r="Q90" s="46"/>
      <c r="R90" s="98"/>
      <c r="S90" s="98"/>
      <c r="T90" s="98"/>
      <c r="U90" s="98"/>
      <c r="V90" s="98"/>
      <c r="W90" s="98"/>
      <c r="X90" s="98"/>
      <c r="Y90" s="98"/>
      <c r="Z90" s="98"/>
      <c r="AA90" s="98"/>
    </row>
    <row r="91" spans="1:27" ht="14.55" hidden="1" customHeight="1">
      <c r="A91" s="156"/>
      <c r="B91" s="17"/>
      <c r="C91" s="17"/>
      <c r="D91" s="17"/>
      <c r="E91" s="17"/>
      <c r="F91" s="17"/>
      <c r="G91" s="121">
        <f>COLUMN()</f>
        <v>7</v>
      </c>
      <c r="H91" s="121">
        <f>COLUMN()</f>
        <v>8</v>
      </c>
      <c r="I91" s="121">
        <f>COLUMN()</f>
        <v>9</v>
      </c>
      <c r="J91" s="157"/>
      <c r="K91" s="157"/>
      <c r="L91" s="46"/>
      <c r="M91" s="46"/>
      <c r="N91" s="46"/>
      <c r="O91" s="46"/>
      <c r="P91" s="46"/>
      <c r="Q91" s="46"/>
      <c r="R91" s="98"/>
      <c r="S91" s="98"/>
      <c r="T91" s="98"/>
      <c r="U91" s="98"/>
      <c r="V91" s="98"/>
      <c r="W91" s="98"/>
      <c r="X91" s="98"/>
      <c r="Y91" s="98"/>
      <c r="Z91" s="98"/>
      <c r="AA91" s="98"/>
    </row>
    <row r="92" spans="1:27" hidden="1">
      <c r="A92" s="10"/>
      <c r="B92" s="580" t="s">
        <v>505</v>
      </c>
      <c r="C92" s="580"/>
      <c r="D92" s="580"/>
      <c r="E92" s="580"/>
      <c r="F92" s="580"/>
      <c r="G92" s="581" t="s">
        <v>506</v>
      </c>
      <c r="H92" s="581"/>
      <c r="I92" s="581"/>
      <c r="J92" s="158"/>
      <c r="K92" s="158"/>
      <c r="L92" s="46"/>
      <c r="M92" s="46"/>
      <c r="N92" s="46"/>
      <c r="O92" s="46"/>
      <c r="P92" s="46"/>
      <c r="Q92" s="46"/>
      <c r="R92" s="98"/>
      <c r="S92" s="98"/>
      <c r="T92" s="98"/>
      <c r="U92" s="98"/>
      <c r="V92" s="98"/>
      <c r="W92" s="98"/>
      <c r="X92" s="98"/>
      <c r="Y92" s="98"/>
      <c r="Z92" s="98"/>
      <c r="AA92" s="98"/>
    </row>
    <row r="93" spans="1:27" hidden="1">
      <c r="A93" s="156"/>
      <c r="B93" s="603" t="s">
        <v>512</v>
      </c>
      <c r="C93" s="603"/>
      <c r="D93" s="603"/>
      <c r="E93" s="603"/>
      <c r="F93" s="603"/>
      <c r="G93" s="145">
        <v>1</v>
      </c>
      <c r="H93" s="146">
        <v>2</v>
      </c>
      <c r="I93" s="146">
        <v>3</v>
      </c>
      <c r="J93" s="159"/>
      <c r="K93" s="160"/>
      <c r="L93" s="46"/>
      <c r="M93" s="46"/>
      <c r="N93" s="46"/>
      <c r="O93" s="46"/>
      <c r="P93" s="46"/>
      <c r="Q93" s="46"/>
      <c r="R93" s="98"/>
      <c r="S93" s="98"/>
      <c r="T93" s="98"/>
      <c r="U93" s="98"/>
      <c r="V93" s="98"/>
      <c r="W93" s="98"/>
      <c r="X93" s="98"/>
      <c r="Y93" s="98"/>
      <c r="Z93" s="98"/>
      <c r="AA93" s="98"/>
    </row>
    <row r="94" spans="1:27" hidden="1">
      <c r="A94" s="125">
        <f t="shared" ref="A94:A102" si="13">ROW()</f>
        <v>94</v>
      </c>
      <c r="B94" s="149" t="s">
        <v>479</v>
      </c>
      <c r="C94" s="150"/>
      <c r="D94" s="150"/>
      <c r="E94" s="150"/>
      <c r="F94" s="151"/>
      <c r="G94" s="161">
        <v>0</v>
      </c>
      <c r="H94" s="162">
        <v>0</v>
      </c>
      <c r="I94" s="196">
        <v>0</v>
      </c>
      <c r="J94" s="163"/>
      <c r="K94" s="154" t="s">
        <v>910</v>
      </c>
      <c r="L94" s="46"/>
      <c r="M94" s="46"/>
      <c r="N94" s="46"/>
      <c r="O94" s="46"/>
      <c r="P94" s="46"/>
      <c r="Q94" s="46"/>
      <c r="R94" s="98"/>
      <c r="S94" s="98"/>
      <c r="T94" s="98"/>
      <c r="U94" s="98"/>
      <c r="V94" s="98"/>
      <c r="W94" s="98"/>
      <c r="X94" s="98"/>
      <c r="Y94" s="98"/>
      <c r="Z94" s="98"/>
      <c r="AA94" s="98"/>
    </row>
    <row r="95" spans="1:27" hidden="1">
      <c r="A95" s="125">
        <f t="shared" si="13"/>
        <v>95</v>
      </c>
      <c r="B95" s="149" t="s">
        <v>481</v>
      </c>
      <c r="C95" s="150"/>
      <c r="D95" s="150"/>
      <c r="E95" s="150"/>
      <c r="F95" s="151"/>
      <c r="G95" s="161">
        <v>0</v>
      </c>
      <c r="H95" s="162">
        <v>0</v>
      </c>
      <c r="I95" s="196">
        <v>0</v>
      </c>
      <c r="J95" s="163"/>
      <c r="K95" s="164"/>
      <c r="L95" s="46"/>
      <c r="M95" s="46"/>
      <c r="N95" s="46"/>
      <c r="O95" s="46"/>
      <c r="P95" s="46"/>
      <c r="Q95" s="46"/>
      <c r="R95" s="98"/>
      <c r="S95" s="98"/>
      <c r="T95" s="98"/>
      <c r="U95" s="98"/>
      <c r="V95" s="98"/>
      <c r="W95" s="98"/>
      <c r="X95" s="98"/>
      <c r="Y95" s="98"/>
      <c r="Z95" s="98"/>
      <c r="AA95" s="98"/>
    </row>
    <row r="96" spans="1:27" hidden="1">
      <c r="A96" s="125">
        <f t="shared" si="13"/>
        <v>96</v>
      </c>
      <c r="B96" s="149" t="s">
        <v>482</v>
      </c>
      <c r="C96" s="150"/>
      <c r="D96" s="150"/>
      <c r="E96" s="150"/>
      <c r="F96" s="151"/>
      <c r="G96" s="138">
        <v>3.2</v>
      </c>
      <c r="H96" s="152">
        <v>3</v>
      </c>
      <c r="I96" s="195">
        <v>3</v>
      </c>
      <c r="J96" s="163"/>
      <c r="K96" s="164"/>
      <c r="L96" s="46"/>
      <c r="M96" s="46"/>
      <c r="N96" s="46"/>
      <c r="O96" s="46"/>
      <c r="P96" s="46"/>
      <c r="Q96" s="46"/>
      <c r="R96" s="98"/>
      <c r="S96" s="98"/>
      <c r="T96" s="98"/>
      <c r="U96" s="98"/>
      <c r="V96" s="98"/>
      <c r="W96" s="98"/>
      <c r="X96" s="98"/>
      <c r="Y96" s="98"/>
      <c r="Z96" s="98"/>
      <c r="AA96" s="98"/>
    </row>
    <row r="97" spans="1:27" hidden="1">
      <c r="A97" s="125">
        <f t="shared" si="13"/>
        <v>97</v>
      </c>
      <c r="B97" s="149" t="s">
        <v>484</v>
      </c>
      <c r="C97" s="150"/>
      <c r="D97" s="150"/>
      <c r="E97" s="150"/>
      <c r="F97" s="151"/>
      <c r="G97" s="138">
        <v>3.7</v>
      </c>
      <c r="H97" s="152">
        <v>3.2</v>
      </c>
      <c r="I97" s="195">
        <v>3.2</v>
      </c>
      <c r="J97" s="163"/>
      <c r="K97" s="164"/>
      <c r="L97" s="46"/>
      <c r="M97" s="46"/>
      <c r="N97" s="46"/>
      <c r="O97" s="46"/>
      <c r="P97" s="46"/>
      <c r="Q97" s="46"/>
      <c r="R97" s="98"/>
      <c r="S97" s="98"/>
      <c r="T97" s="98"/>
      <c r="U97" s="98"/>
      <c r="V97" s="98"/>
      <c r="W97" s="98"/>
      <c r="X97" s="98"/>
      <c r="Y97" s="98"/>
      <c r="Z97" s="98"/>
      <c r="AA97" s="98"/>
    </row>
    <row r="98" spans="1:27" hidden="1">
      <c r="A98" s="125">
        <f t="shared" si="13"/>
        <v>98</v>
      </c>
      <c r="B98" s="149" t="s">
        <v>711</v>
      </c>
      <c r="C98" s="150"/>
      <c r="D98" s="150"/>
      <c r="E98" s="150"/>
      <c r="F98" s="151"/>
      <c r="G98" s="138">
        <v>4.2</v>
      </c>
      <c r="H98" s="152">
        <v>3.7</v>
      </c>
      <c r="I98" s="195">
        <v>3.7</v>
      </c>
      <c r="J98" s="163"/>
      <c r="K98" s="164"/>
      <c r="L98" s="46"/>
      <c r="M98" s="46"/>
      <c r="N98" s="46"/>
      <c r="O98" s="46"/>
      <c r="P98" s="46"/>
      <c r="Q98" s="46"/>
      <c r="R98" s="98"/>
      <c r="S98" s="98"/>
      <c r="T98" s="98"/>
      <c r="U98" s="98"/>
      <c r="V98" s="98"/>
      <c r="W98" s="98"/>
      <c r="X98" s="98"/>
      <c r="Y98" s="98"/>
      <c r="Z98" s="98"/>
      <c r="AA98" s="98"/>
    </row>
    <row r="99" spans="1:27" hidden="1">
      <c r="A99" s="125">
        <f t="shared" si="13"/>
        <v>99</v>
      </c>
      <c r="B99" s="149" t="s">
        <v>485</v>
      </c>
      <c r="C99" s="150"/>
      <c r="D99" s="150"/>
      <c r="E99" s="150"/>
      <c r="F99" s="151"/>
      <c r="G99" s="138">
        <v>4.7</v>
      </c>
      <c r="H99" s="152">
        <v>4.2</v>
      </c>
      <c r="I99" s="195">
        <v>4.2</v>
      </c>
      <c r="J99" s="163"/>
      <c r="K99" s="164"/>
      <c r="L99" s="46"/>
      <c r="M99" s="46"/>
      <c r="N99" s="46"/>
      <c r="O99" s="46"/>
      <c r="P99" s="46"/>
      <c r="Q99" s="46"/>
      <c r="R99" s="98"/>
      <c r="S99" s="98"/>
      <c r="T99" s="98"/>
      <c r="U99" s="98"/>
      <c r="V99" s="98"/>
      <c r="W99" s="98"/>
      <c r="X99" s="98"/>
      <c r="Y99" s="98"/>
      <c r="Z99" s="98"/>
      <c r="AA99" s="98"/>
    </row>
    <row r="100" spans="1:27" hidden="1">
      <c r="A100" s="125">
        <f t="shared" si="13"/>
        <v>100</v>
      </c>
      <c r="B100" s="149" t="s">
        <v>486</v>
      </c>
      <c r="C100" s="150"/>
      <c r="D100" s="150"/>
      <c r="E100" s="150"/>
      <c r="F100" s="151"/>
      <c r="G100" s="138">
        <v>5.3</v>
      </c>
      <c r="H100" s="152">
        <v>4.8</v>
      </c>
      <c r="I100" s="195">
        <v>4.8</v>
      </c>
      <c r="J100" s="163"/>
      <c r="K100" s="164"/>
      <c r="L100" s="46"/>
      <c r="M100" s="46"/>
      <c r="N100" s="46"/>
      <c r="O100" s="46"/>
      <c r="P100" s="46"/>
      <c r="Q100" s="46"/>
      <c r="R100" s="98"/>
      <c r="S100" s="98"/>
      <c r="T100" s="98"/>
      <c r="U100" s="98"/>
      <c r="V100" s="98"/>
      <c r="W100" s="98"/>
      <c r="X100" s="98"/>
      <c r="Y100" s="98"/>
      <c r="Z100" s="98"/>
      <c r="AA100" s="98"/>
    </row>
    <row r="101" spans="1:27" hidden="1">
      <c r="A101" s="125">
        <f t="shared" si="13"/>
        <v>101</v>
      </c>
      <c r="B101" s="149" t="s">
        <v>487</v>
      </c>
      <c r="C101" s="150"/>
      <c r="D101" s="150"/>
      <c r="E101" s="150"/>
      <c r="F101" s="151"/>
      <c r="G101" s="138">
        <v>5.8</v>
      </c>
      <c r="H101" s="152">
        <v>5.3</v>
      </c>
      <c r="I101" s="195">
        <v>5.3</v>
      </c>
      <c r="J101" s="163"/>
      <c r="K101" s="164"/>
      <c r="L101" s="46"/>
      <c r="M101" s="46"/>
      <c r="N101" s="46"/>
      <c r="O101" s="46"/>
      <c r="P101" s="46"/>
      <c r="Q101" s="46"/>
      <c r="R101" s="98"/>
      <c r="S101" s="98"/>
      <c r="T101" s="98"/>
      <c r="U101" s="98"/>
      <c r="V101" s="98"/>
      <c r="W101" s="98"/>
      <c r="X101" s="98"/>
      <c r="Y101" s="98"/>
      <c r="Z101" s="98"/>
      <c r="AA101" s="98"/>
    </row>
    <row r="102" spans="1:27" hidden="1">
      <c r="A102" s="125">
        <f t="shared" si="13"/>
        <v>102</v>
      </c>
      <c r="B102" s="149" t="s">
        <v>488</v>
      </c>
      <c r="C102" s="150"/>
      <c r="D102" s="150"/>
      <c r="E102" s="150"/>
      <c r="F102" s="151"/>
      <c r="G102" s="138">
        <v>5.8</v>
      </c>
      <c r="H102" s="152">
        <v>5.3</v>
      </c>
      <c r="I102" s="195">
        <v>5.3</v>
      </c>
      <c r="J102" s="163"/>
      <c r="K102" s="164"/>
      <c r="L102" s="46"/>
      <c r="M102" s="46"/>
      <c r="N102" s="46"/>
      <c r="O102" s="46"/>
      <c r="P102" s="46"/>
      <c r="Q102" s="46"/>
      <c r="R102" s="98"/>
      <c r="S102" s="98"/>
      <c r="T102" s="98"/>
      <c r="U102" s="98"/>
      <c r="V102" s="98"/>
      <c r="W102" s="98"/>
      <c r="X102" s="98"/>
      <c r="Y102" s="98"/>
      <c r="Z102" s="98"/>
      <c r="AA102" s="98"/>
    </row>
    <row r="103" spans="1:27" ht="14.55" hidden="1" customHeight="1">
      <c r="A103" s="156"/>
      <c r="B103" s="17"/>
      <c r="C103" s="17"/>
      <c r="D103" s="17"/>
      <c r="E103" s="17"/>
      <c r="F103" s="17"/>
      <c r="G103" s="121">
        <f>COLUMN()</f>
        <v>7</v>
      </c>
      <c r="H103" s="121">
        <f>COLUMN()</f>
        <v>8</v>
      </c>
      <c r="I103" s="121">
        <f>COLUMN()</f>
        <v>9</v>
      </c>
      <c r="J103" s="157"/>
      <c r="K103" s="157"/>
      <c r="L103" s="46"/>
      <c r="M103" s="46"/>
      <c r="N103" s="46"/>
      <c r="O103" s="46"/>
      <c r="P103" s="46"/>
      <c r="Q103" s="46"/>
      <c r="R103" s="98"/>
      <c r="S103" s="98"/>
      <c r="T103" s="98"/>
      <c r="U103" s="98"/>
      <c r="V103" s="98"/>
      <c r="W103" s="98"/>
      <c r="X103" s="98"/>
      <c r="Y103" s="98"/>
      <c r="Z103" s="98"/>
      <c r="AA103" s="98"/>
    </row>
    <row r="104" spans="1:27" hidden="1">
      <c r="A104" s="10"/>
      <c r="B104" s="580" t="s">
        <v>505</v>
      </c>
      <c r="C104" s="580"/>
      <c r="D104" s="580"/>
      <c r="E104" s="580"/>
      <c r="F104" s="580"/>
      <c r="G104" s="581" t="s">
        <v>506</v>
      </c>
      <c r="H104" s="581"/>
      <c r="I104" s="581"/>
      <c r="J104" s="157"/>
      <c r="K104" s="157"/>
      <c r="L104" s="46"/>
      <c r="M104" s="46"/>
      <c r="N104" s="46"/>
      <c r="O104" s="46"/>
      <c r="P104" s="46"/>
      <c r="Q104" s="46"/>
      <c r="R104" s="98"/>
      <c r="S104" s="98"/>
      <c r="T104" s="98"/>
      <c r="U104" s="98"/>
      <c r="V104" s="98"/>
      <c r="W104" s="98"/>
      <c r="X104" s="98"/>
      <c r="Y104" s="98"/>
      <c r="Z104" s="98"/>
      <c r="AA104" s="98"/>
    </row>
    <row r="105" spans="1:27" hidden="1">
      <c r="A105" s="10"/>
      <c r="B105" s="604" t="s">
        <v>513</v>
      </c>
      <c r="C105" s="604"/>
      <c r="D105" s="604"/>
      <c r="E105" s="604"/>
      <c r="F105" s="604"/>
      <c r="G105" s="145">
        <v>1</v>
      </c>
      <c r="H105" s="146">
        <v>2</v>
      </c>
      <c r="I105" s="146">
        <v>3</v>
      </c>
      <c r="J105" s="157"/>
      <c r="K105" s="157"/>
      <c r="L105" s="46"/>
      <c r="M105" s="46"/>
      <c r="N105" s="46"/>
      <c r="O105" s="46"/>
      <c r="P105" s="46"/>
      <c r="Q105" s="46"/>
      <c r="R105" s="98"/>
      <c r="S105" s="98"/>
      <c r="T105" s="98"/>
      <c r="U105" s="98"/>
      <c r="V105" s="98"/>
      <c r="W105" s="98"/>
      <c r="X105" s="98"/>
      <c r="Y105" s="98"/>
      <c r="Z105" s="98"/>
      <c r="AA105" s="98"/>
    </row>
    <row r="106" spans="1:27" hidden="1">
      <c r="A106" s="125">
        <f t="shared" ref="A106:A108" si="14">ROW()</f>
        <v>106</v>
      </c>
      <c r="B106" s="326" t="s">
        <v>735</v>
      </c>
      <c r="C106" s="325"/>
      <c r="D106" s="325"/>
      <c r="E106" s="325"/>
      <c r="F106" s="151"/>
      <c r="G106" s="319">
        <f>G79-K106</f>
        <v>4.5</v>
      </c>
      <c r="H106" s="320">
        <f>H79-K106</f>
        <v>4</v>
      </c>
      <c r="I106" s="320">
        <f>I79-K106</f>
        <v>4</v>
      </c>
      <c r="J106" s="157"/>
      <c r="K106" s="360">
        <v>0.5</v>
      </c>
      <c r="L106" s="46"/>
      <c r="M106" s="154" t="s">
        <v>910</v>
      </c>
      <c r="N106" s="46"/>
      <c r="O106" s="46"/>
      <c r="P106" s="46"/>
      <c r="Q106" s="46"/>
      <c r="R106" s="98"/>
      <c r="S106" s="98"/>
      <c r="T106" s="98"/>
      <c r="U106" s="98"/>
      <c r="V106" s="98"/>
      <c r="W106" s="98"/>
      <c r="X106" s="98"/>
      <c r="Y106" s="98"/>
      <c r="Z106" s="98"/>
      <c r="AA106" s="98"/>
    </row>
    <row r="107" spans="1:27" hidden="1">
      <c r="A107" s="125">
        <f t="shared" si="14"/>
        <v>107</v>
      </c>
      <c r="B107" s="326" t="s">
        <v>736</v>
      </c>
      <c r="C107" s="325"/>
      <c r="D107" s="325"/>
      <c r="E107" s="325"/>
      <c r="F107" s="151"/>
      <c r="G107" s="319">
        <f>G80-K107</f>
        <v>4.5</v>
      </c>
      <c r="H107" s="320">
        <f>H80-K107</f>
        <v>4</v>
      </c>
      <c r="I107" s="320">
        <f>I80-K107</f>
        <v>4</v>
      </c>
      <c r="J107" s="157"/>
      <c r="K107" s="360">
        <v>0.5</v>
      </c>
      <c r="L107" s="46"/>
      <c r="M107" s="46"/>
      <c r="N107" s="46"/>
      <c r="O107" s="46"/>
      <c r="P107" s="46"/>
      <c r="Q107" s="46"/>
      <c r="R107" s="98"/>
      <c r="S107" s="98"/>
      <c r="T107" s="98"/>
      <c r="U107" s="98"/>
      <c r="V107" s="98"/>
      <c r="W107" s="98"/>
      <c r="X107" s="98"/>
      <c r="Y107" s="98"/>
      <c r="Z107" s="98"/>
      <c r="AA107" s="98"/>
    </row>
    <row r="108" spans="1:27" hidden="1">
      <c r="A108" s="125">
        <f t="shared" si="14"/>
        <v>108</v>
      </c>
      <c r="B108" s="326" t="s">
        <v>737</v>
      </c>
      <c r="C108" s="325"/>
      <c r="D108" s="325"/>
      <c r="E108" s="325"/>
      <c r="F108" s="151"/>
      <c r="G108" s="319">
        <f>G81-K108</f>
        <v>4.5</v>
      </c>
      <c r="H108" s="320">
        <f>H81-K108</f>
        <v>4</v>
      </c>
      <c r="I108" s="320">
        <f>I81-K108</f>
        <v>4</v>
      </c>
      <c r="J108" s="157"/>
      <c r="K108" s="360">
        <v>0.5</v>
      </c>
      <c r="L108" s="46"/>
      <c r="M108" s="46"/>
      <c r="N108" s="46"/>
      <c r="O108" s="46"/>
      <c r="P108" s="46"/>
      <c r="Q108" s="46"/>
      <c r="R108" s="98"/>
      <c r="S108" s="98"/>
      <c r="T108" s="98"/>
      <c r="U108" s="98"/>
      <c r="V108" s="98"/>
      <c r="W108" s="98"/>
      <c r="X108" s="98"/>
      <c r="Y108" s="98"/>
      <c r="Z108" s="98"/>
      <c r="AA108" s="98"/>
    </row>
    <row r="109" spans="1:27" hidden="1">
      <c r="A109" s="125">
        <f t="shared" si="12"/>
        <v>109</v>
      </c>
      <c r="B109" s="165" t="s">
        <v>492</v>
      </c>
      <c r="C109" s="150"/>
      <c r="D109" s="150"/>
      <c r="E109" s="150"/>
      <c r="F109" s="151"/>
      <c r="G109" s="166">
        <f>H140-K109</f>
        <v>0.84</v>
      </c>
      <c r="H109" s="167">
        <f>I140-K109</f>
        <v>0.74</v>
      </c>
      <c r="I109" s="197">
        <f>J140-K109</f>
        <v>0.74</v>
      </c>
      <c r="J109" s="157"/>
      <c r="K109" s="168">
        <v>0.06</v>
      </c>
      <c r="L109" s="46"/>
      <c r="M109" s="154"/>
      <c r="N109" s="46"/>
      <c r="O109" s="46"/>
      <c r="P109" s="46"/>
      <c r="Q109" s="46"/>
      <c r="R109" s="98"/>
      <c r="S109" s="98"/>
      <c r="T109" s="98"/>
      <c r="U109" s="98"/>
      <c r="V109" s="98"/>
      <c r="W109" s="98"/>
      <c r="X109" s="98"/>
      <c r="Y109" s="98"/>
      <c r="Z109" s="98"/>
      <c r="AA109" s="98"/>
    </row>
    <row r="110" spans="1:27" hidden="1">
      <c r="A110" s="125">
        <f t="shared" si="12"/>
        <v>110</v>
      </c>
      <c r="B110" s="165" t="s">
        <v>514</v>
      </c>
      <c r="C110" s="150"/>
      <c r="D110" s="150"/>
      <c r="E110" s="150"/>
      <c r="F110" s="151"/>
      <c r="G110" s="166">
        <f>H143-K110</f>
        <v>2.08</v>
      </c>
      <c r="H110" s="167">
        <f>I143-K110</f>
        <v>1.88</v>
      </c>
      <c r="I110" s="197">
        <f>J143-K110</f>
        <v>1.88</v>
      </c>
      <c r="J110" s="157"/>
      <c r="K110" s="168">
        <v>0.12</v>
      </c>
      <c r="L110" s="46"/>
      <c r="M110" s="46"/>
      <c r="N110" s="46"/>
      <c r="O110" s="46"/>
      <c r="P110" s="46"/>
      <c r="Q110" s="46"/>
      <c r="R110" s="98"/>
      <c r="S110" s="98"/>
      <c r="T110" s="98"/>
      <c r="U110" s="98"/>
      <c r="V110" s="98"/>
      <c r="W110" s="98"/>
      <c r="X110" s="98"/>
      <c r="Y110" s="98"/>
      <c r="Z110" s="98"/>
      <c r="AA110" s="98"/>
    </row>
    <row r="111" spans="1:27" hidden="1">
      <c r="A111" s="125">
        <f t="shared" si="12"/>
        <v>111</v>
      </c>
      <c r="B111" s="169" t="s">
        <v>489</v>
      </c>
      <c r="C111" s="150"/>
      <c r="D111" s="150"/>
      <c r="E111" s="150"/>
      <c r="F111" s="151"/>
      <c r="G111" s="166">
        <f t="shared" ref="G111:G119" si="15">G82-K111</f>
        <v>1.21</v>
      </c>
      <c r="H111" s="167">
        <f t="shared" ref="H111:H119" si="16">H82-K111</f>
        <v>1.01</v>
      </c>
      <c r="I111" s="197">
        <f t="shared" ref="I111:I119" si="17">I82-K111</f>
        <v>1.01</v>
      </c>
      <c r="J111" s="157"/>
      <c r="K111" s="168">
        <v>0.09</v>
      </c>
      <c r="L111" s="46"/>
      <c r="M111" s="46"/>
      <c r="N111" s="46"/>
      <c r="O111" s="46"/>
      <c r="P111" s="46"/>
      <c r="Q111" s="46"/>
      <c r="R111" s="98"/>
      <c r="S111" s="98"/>
      <c r="T111" s="98"/>
      <c r="U111" s="98"/>
      <c r="V111" s="98"/>
      <c r="W111" s="98"/>
      <c r="X111" s="98"/>
      <c r="Y111" s="98"/>
      <c r="Z111" s="98"/>
      <c r="AA111" s="98"/>
    </row>
    <row r="112" spans="1:27" hidden="1">
      <c r="A112" s="125">
        <f t="shared" si="12"/>
        <v>112</v>
      </c>
      <c r="B112" s="169" t="s">
        <v>490</v>
      </c>
      <c r="C112" s="150"/>
      <c r="D112" s="150"/>
      <c r="E112" s="150"/>
      <c r="F112" s="151"/>
      <c r="G112" s="166">
        <f t="shared" si="15"/>
        <v>1.21</v>
      </c>
      <c r="H112" s="167">
        <f t="shared" si="16"/>
        <v>1.01</v>
      </c>
      <c r="I112" s="197">
        <f t="shared" si="17"/>
        <v>1.01</v>
      </c>
      <c r="J112" s="157"/>
      <c r="K112" s="168">
        <v>0.09</v>
      </c>
      <c r="L112" s="46"/>
      <c r="M112" s="46"/>
      <c r="N112" s="46"/>
      <c r="O112" s="46"/>
      <c r="P112" s="46"/>
      <c r="Q112" s="46"/>
      <c r="R112" s="98"/>
      <c r="S112" s="98"/>
      <c r="T112" s="98"/>
      <c r="U112" s="98"/>
      <c r="V112" s="98"/>
      <c r="W112" s="98"/>
      <c r="X112" s="98"/>
      <c r="Y112" s="98"/>
      <c r="Z112" s="98"/>
      <c r="AA112" s="98"/>
    </row>
    <row r="113" spans="1:27" hidden="1">
      <c r="A113" s="125">
        <f t="shared" si="12"/>
        <v>113</v>
      </c>
      <c r="B113" s="169" t="s">
        <v>515</v>
      </c>
      <c r="C113" s="150"/>
      <c r="D113" s="150"/>
      <c r="E113" s="150"/>
      <c r="F113" s="151"/>
      <c r="G113" s="166">
        <f t="shared" si="15"/>
        <v>1.48</v>
      </c>
      <c r="H113" s="167">
        <f t="shared" si="16"/>
        <v>1.28</v>
      </c>
      <c r="I113" s="197">
        <f t="shared" si="17"/>
        <v>1.28</v>
      </c>
      <c r="J113" s="157"/>
      <c r="K113" s="168">
        <v>0.12</v>
      </c>
      <c r="L113" s="46"/>
      <c r="M113" s="46"/>
      <c r="N113" s="46"/>
      <c r="O113" s="46"/>
      <c r="P113" s="46"/>
      <c r="Q113" s="46"/>
      <c r="R113" s="98"/>
      <c r="S113" s="98"/>
      <c r="T113" s="98"/>
      <c r="U113" s="98"/>
      <c r="V113" s="98"/>
      <c r="W113" s="98"/>
      <c r="X113" s="98"/>
      <c r="Y113" s="98"/>
      <c r="Z113" s="98"/>
      <c r="AA113" s="98"/>
    </row>
    <row r="114" spans="1:27" hidden="1">
      <c r="A114" s="125">
        <f t="shared" si="12"/>
        <v>114</v>
      </c>
      <c r="B114" s="169" t="s">
        <v>516</v>
      </c>
      <c r="C114" s="150"/>
      <c r="D114" s="150"/>
      <c r="E114" s="150"/>
      <c r="F114" s="151"/>
      <c r="G114" s="166">
        <f t="shared" si="15"/>
        <v>1.76</v>
      </c>
      <c r="H114" s="167">
        <f t="shared" si="16"/>
        <v>1.46</v>
      </c>
      <c r="I114" s="197">
        <f t="shared" si="17"/>
        <v>1.46</v>
      </c>
      <c r="J114" s="157"/>
      <c r="K114" s="168">
        <v>0.14000000000000001</v>
      </c>
      <c r="L114" s="46"/>
      <c r="M114" s="46"/>
      <c r="N114" s="46"/>
      <c r="O114" s="46"/>
      <c r="P114" s="46"/>
      <c r="Q114" s="46"/>
      <c r="R114" s="98"/>
      <c r="S114" s="98"/>
      <c r="T114" s="98"/>
      <c r="U114" s="98"/>
      <c r="V114" s="98"/>
      <c r="W114" s="98"/>
      <c r="X114" s="98"/>
      <c r="Y114" s="98"/>
      <c r="Z114" s="98"/>
      <c r="AA114" s="98"/>
    </row>
    <row r="115" spans="1:27" hidden="1">
      <c r="A115" s="125">
        <f t="shared" si="12"/>
        <v>115</v>
      </c>
      <c r="B115" s="169" t="s">
        <v>712</v>
      </c>
      <c r="C115" s="150"/>
      <c r="D115" s="150"/>
      <c r="E115" s="150"/>
      <c r="F115" s="151"/>
      <c r="G115" s="166">
        <f t="shared" si="15"/>
        <v>2.14</v>
      </c>
      <c r="H115" s="167">
        <f t="shared" si="16"/>
        <v>1.84</v>
      </c>
      <c r="I115" s="197">
        <f t="shared" si="17"/>
        <v>1.84</v>
      </c>
      <c r="J115" s="157"/>
      <c r="K115" s="168">
        <v>0.26</v>
      </c>
      <c r="L115" s="46"/>
      <c r="M115" s="46"/>
      <c r="N115" s="46"/>
      <c r="O115" s="46"/>
      <c r="P115" s="46"/>
      <c r="Q115" s="46"/>
      <c r="R115" s="98"/>
      <c r="S115" s="98"/>
      <c r="T115" s="98"/>
      <c r="U115" s="98"/>
      <c r="V115" s="98"/>
      <c r="W115" s="98"/>
      <c r="X115" s="98"/>
      <c r="Y115" s="98"/>
      <c r="Z115" s="98"/>
      <c r="AA115" s="98"/>
    </row>
    <row r="116" spans="1:27" hidden="1">
      <c r="A116" s="125">
        <f t="shared" si="12"/>
        <v>116</v>
      </c>
      <c r="B116" s="169" t="s">
        <v>491</v>
      </c>
      <c r="C116" s="150"/>
      <c r="D116" s="150"/>
      <c r="E116" s="150"/>
      <c r="F116" s="151"/>
      <c r="G116" s="166">
        <f t="shared" si="15"/>
        <v>2.14</v>
      </c>
      <c r="H116" s="167">
        <f t="shared" si="16"/>
        <v>1.84</v>
      </c>
      <c r="I116" s="197">
        <f t="shared" si="17"/>
        <v>1.84</v>
      </c>
      <c r="J116" s="157"/>
      <c r="K116" s="168">
        <v>0.26</v>
      </c>
      <c r="L116" s="46"/>
      <c r="M116" s="46"/>
      <c r="N116" s="46"/>
      <c r="O116" s="46"/>
      <c r="P116" s="46"/>
      <c r="Q116" s="46"/>
      <c r="R116" s="98"/>
      <c r="S116" s="98"/>
      <c r="T116" s="98"/>
      <c r="U116" s="98"/>
      <c r="V116" s="98"/>
      <c r="W116" s="98"/>
      <c r="X116" s="98"/>
      <c r="Y116" s="98"/>
      <c r="Z116" s="98"/>
      <c r="AA116" s="98"/>
    </row>
    <row r="117" spans="1:27" hidden="1">
      <c r="A117" s="125">
        <f t="shared" si="12"/>
        <v>117</v>
      </c>
      <c r="B117" s="169" t="s">
        <v>518</v>
      </c>
      <c r="C117" s="150"/>
      <c r="D117" s="150"/>
      <c r="E117" s="150"/>
      <c r="F117" s="151"/>
      <c r="G117" s="166">
        <f t="shared" si="15"/>
        <v>2.77</v>
      </c>
      <c r="H117" s="167">
        <f t="shared" si="16"/>
        <v>2.27</v>
      </c>
      <c r="I117" s="197">
        <f t="shared" si="17"/>
        <v>2.27</v>
      </c>
      <c r="J117" s="157"/>
      <c r="K117" s="168">
        <v>0.43</v>
      </c>
      <c r="L117" s="46"/>
      <c r="M117" s="46"/>
      <c r="N117" s="46"/>
      <c r="O117" s="46"/>
      <c r="P117" s="46"/>
      <c r="Q117" s="46"/>
      <c r="R117" s="98"/>
      <c r="S117" s="98"/>
      <c r="T117" s="98"/>
      <c r="U117" s="98"/>
      <c r="V117" s="98"/>
      <c r="W117" s="98"/>
      <c r="X117" s="98"/>
      <c r="Y117" s="98"/>
      <c r="Z117" s="98"/>
      <c r="AA117" s="98"/>
    </row>
    <row r="118" spans="1:27" hidden="1">
      <c r="A118" s="125">
        <f t="shared" si="12"/>
        <v>118</v>
      </c>
      <c r="B118" s="169" t="s">
        <v>519</v>
      </c>
      <c r="C118" s="150"/>
      <c r="D118" s="150"/>
      <c r="E118" s="150"/>
      <c r="F118" s="151"/>
      <c r="G118" s="166">
        <f t="shared" si="15"/>
        <v>3.48</v>
      </c>
      <c r="H118" s="167">
        <f t="shared" si="16"/>
        <v>2.48</v>
      </c>
      <c r="I118" s="197">
        <f t="shared" si="17"/>
        <v>2.48</v>
      </c>
      <c r="J118" s="157"/>
      <c r="K118" s="168">
        <v>0.72</v>
      </c>
      <c r="L118" s="46"/>
      <c r="M118" s="46"/>
      <c r="N118" s="46"/>
      <c r="O118" s="46"/>
      <c r="P118" s="46"/>
      <c r="Q118" s="46"/>
      <c r="R118" s="98"/>
      <c r="S118" s="98"/>
      <c r="T118" s="98"/>
      <c r="U118" s="98"/>
      <c r="V118" s="98"/>
      <c r="W118" s="98"/>
      <c r="X118" s="98"/>
      <c r="Y118" s="98"/>
      <c r="Z118" s="98"/>
      <c r="AA118" s="98"/>
    </row>
    <row r="119" spans="1:27" hidden="1">
      <c r="A119" s="125">
        <f t="shared" si="12"/>
        <v>119</v>
      </c>
      <c r="B119" s="169" t="s">
        <v>520</v>
      </c>
      <c r="C119" s="150"/>
      <c r="D119" s="150"/>
      <c r="E119" s="150"/>
      <c r="F119" s="151"/>
      <c r="G119" s="166">
        <f t="shared" si="15"/>
        <v>3.48</v>
      </c>
      <c r="H119" s="167">
        <f t="shared" si="16"/>
        <v>2.48</v>
      </c>
      <c r="I119" s="197">
        <f t="shared" si="17"/>
        <v>2.48</v>
      </c>
      <c r="J119" s="157"/>
      <c r="K119" s="168">
        <v>0.72</v>
      </c>
      <c r="L119" s="46"/>
      <c r="M119" s="46"/>
      <c r="N119" s="46"/>
      <c r="O119" s="46"/>
      <c r="P119" s="46"/>
      <c r="Q119" s="46"/>
      <c r="R119" s="98"/>
      <c r="S119" s="98"/>
      <c r="T119" s="98"/>
      <c r="U119" s="98"/>
      <c r="V119" s="98"/>
      <c r="W119" s="98"/>
      <c r="X119" s="98"/>
      <c r="Y119" s="98"/>
      <c r="Z119" s="98"/>
      <c r="AA119" s="98"/>
    </row>
    <row r="120" spans="1:27" ht="14.55" hidden="1" customHeight="1">
      <c r="A120" s="156"/>
      <c r="B120" s="17"/>
      <c r="C120" s="17"/>
      <c r="D120" s="17"/>
      <c r="E120" s="17"/>
      <c r="F120" s="17"/>
      <c r="G120" s="121">
        <f>COLUMN()</f>
        <v>7</v>
      </c>
      <c r="H120" s="121">
        <f>COLUMN()</f>
        <v>8</v>
      </c>
      <c r="I120" s="121">
        <f>COLUMN()</f>
        <v>9</v>
      </c>
      <c r="J120" s="157"/>
      <c r="K120" s="157"/>
      <c r="L120" s="46"/>
      <c r="M120" s="46"/>
      <c r="N120" s="46"/>
      <c r="O120" s="46"/>
      <c r="P120" s="46"/>
      <c r="Q120" s="46"/>
      <c r="R120" s="98"/>
      <c r="S120" s="98"/>
      <c r="T120" s="98"/>
      <c r="U120" s="98"/>
      <c r="V120" s="98"/>
      <c r="W120" s="98"/>
      <c r="X120" s="98"/>
      <c r="Y120" s="98"/>
      <c r="Z120" s="98"/>
      <c r="AA120" s="98"/>
    </row>
    <row r="121" spans="1:27" hidden="1">
      <c r="A121" s="10"/>
      <c r="B121" s="580" t="s">
        <v>505</v>
      </c>
      <c r="C121" s="580"/>
      <c r="D121" s="580"/>
      <c r="E121" s="580"/>
      <c r="F121" s="580"/>
      <c r="G121" s="581" t="s">
        <v>506</v>
      </c>
      <c r="H121" s="581"/>
      <c r="I121" s="581"/>
      <c r="J121" s="157"/>
      <c r="K121" s="157"/>
      <c r="L121" s="46"/>
      <c r="M121" s="46"/>
      <c r="N121" s="46"/>
      <c r="O121" s="46"/>
      <c r="P121" s="46"/>
      <c r="Q121" s="46"/>
      <c r="R121" s="98"/>
      <c r="S121" s="98"/>
      <c r="T121" s="98"/>
      <c r="U121" s="98"/>
      <c r="V121" s="98"/>
      <c r="W121" s="98"/>
      <c r="X121" s="98"/>
      <c r="Y121" s="98"/>
      <c r="Z121" s="98"/>
      <c r="AA121" s="98"/>
    </row>
    <row r="122" spans="1:27" hidden="1">
      <c r="A122" s="10"/>
      <c r="B122" s="605" t="s">
        <v>521</v>
      </c>
      <c r="C122" s="605"/>
      <c r="D122" s="605"/>
      <c r="E122" s="605"/>
      <c r="F122" s="605"/>
      <c r="G122" s="145">
        <v>1</v>
      </c>
      <c r="H122" s="146">
        <v>2</v>
      </c>
      <c r="I122" s="146">
        <v>3</v>
      </c>
      <c r="J122" s="157"/>
      <c r="K122" s="157"/>
      <c r="L122" s="46"/>
      <c r="M122" s="46"/>
      <c r="N122" s="46"/>
      <c r="O122" s="46"/>
      <c r="P122" s="46"/>
      <c r="Q122" s="46"/>
      <c r="R122" s="98"/>
      <c r="S122" s="98"/>
      <c r="T122" s="98"/>
      <c r="U122" s="98"/>
      <c r="V122" s="98"/>
      <c r="W122" s="98"/>
      <c r="X122" s="98"/>
      <c r="Y122" s="98"/>
      <c r="Z122" s="98"/>
      <c r="AA122" s="98"/>
    </row>
    <row r="123" spans="1:27" hidden="1">
      <c r="A123" s="125">
        <f t="shared" si="12"/>
        <v>123</v>
      </c>
      <c r="B123" s="165" t="s">
        <v>492</v>
      </c>
      <c r="C123" s="150"/>
      <c r="D123" s="150"/>
      <c r="E123" s="150"/>
      <c r="F123" s="151"/>
      <c r="G123" s="166">
        <f>H140-K123</f>
        <v>0.84</v>
      </c>
      <c r="H123" s="167">
        <f>I140-K123</f>
        <v>0.74</v>
      </c>
      <c r="I123" s="197">
        <f>I140-K123</f>
        <v>0.74</v>
      </c>
      <c r="J123" s="157"/>
      <c r="K123" s="168">
        <v>0.06</v>
      </c>
      <c r="L123" s="46"/>
      <c r="M123" s="154" t="s">
        <v>910</v>
      </c>
      <c r="N123" s="46"/>
      <c r="O123" s="46"/>
      <c r="P123" s="46"/>
      <c r="Q123" s="46"/>
      <c r="R123" s="98"/>
      <c r="S123" s="98"/>
      <c r="T123" s="98"/>
      <c r="U123" s="98"/>
      <c r="V123" s="98"/>
      <c r="W123" s="98"/>
      <c r="X123" s="98"/>
      <c r="Y123" s="98"/>
      <c r="Z123" s="98"/>
      <c r="AA123" s="98"/>
    </row>
    <row r="124" spans="1:27" hidden="1">
      <c r="A124" s="125">
        <f t="shared" si="12"/>
        <v>124</v>
      </c>
      <c r="B124" s="165" t="s">
        <v>514</v>
      </c>
      <c r="C124" s="150"/>
      <c r="D124" s="150"/>
      <c r="E124" s="150"/>
      <c r="F124" s="151"/>
      <c r="G124" s="166">
        <f>H143-K124</f>
        <v>2.08</v>
      </c>
      <c r="H124" s="167">
        <f>I143-K124</f>
        <v>1.88</v>
      </c>
      <c r="I124" s="197">
        <f>J143-K124</f>
        <v>1.88</v>
      </c>
      <c r="J124" s="157"/>
      <c r="K124" s="168">
        <v>0.12</v>
      </c>
      <c r="L124" s="46"/>
      <c r="M124" s="46"/>
      <c r="N124" s="46"/>
      <c r="O124" s="46"/>
      <c r="P124" s="46"/>
      <c r="Q124" s="46"/>
      <c r="R124" s="98"/>
      <c r="S124" s="98"/>
      <c r="T124" s="98"/>
      <c r="U124" s="98"/>
      <c r="V124" s="98"/>
      <c r="W124" s="98"/>
      <c r="X124" s="98"/>
      <c r="Y124" s="98"/>
      <c r="Z124" s="98"/>
      <c r="AA124" s="98"/>
    </row>
    <row r="125" spans="1:27" hidden="1">
      <c r="A125" s="125">
        <f t="shared" si="12"/>
        <v>125</v>
      </c>
      <c r="B125" s="169" t="s">
        <v>489</v>
      </c>
      <c r="C125" s="150"/>
      <c r="D125" s="150"/>
      <c r="E125" s="150"/>
      <c r="F125" s="151"/>
      <c r="G125" s="170">
        <v>0</v>
      </c>
      <c r="H125" s="171">
        <v>0</v>
      </c>
      <c r="I125" s="198">
        <v>0</v>
      </c>
      <c r="J125" s="157"/>
      <c r="K125" s="168">
        <v>0</v>
      </c>
      <c r="L125" s="46"/>
      <c r="M125" s="46"/>
      <c r="N125" s="46"/>
      <c r="O125" s="46"/>
      <c r="P125" s="46"/>
      <c r="Q125" s="46"/>
      <c r="R125" s="98"/>
      <c r="S125" s="98"/>
      <c r="T125" s="98"/>
      <c r="U125" s="98"/>
      <c r="V125" s="98"/>
      <c r="W125" s="98"/>
      <c r="X125" s="98"/>
      <c r="Y125" s="98"/>
      <c r="Z125" s="98"/>
      <c r="AA125" s="98"/>
    </row>
    <row r="126" spans="1:27" hidden="1">
      <c r="A126" s="125">
        <f t="shared" si="12"/>
        <v>126</v>
      </c>
      <c r="B126" s="169" t="s">
        <v>490</v>
      </c>
      <c r="C126" s="150"/>
      <c r="D126" s="150"/>
      <c r="E126" s="150"/>
      <c r="F126" s="151"/>
      <c r="G126" s="170">
        <v>0</v>
      </c>
      <c r="H126" s="171">
        <v>0</v>
      </c>
      <c r="I126" s="198">
        <v>0</v>
      </c>
      <c r="J126" s="157"/>
      <c r="K126" s="168">
        <v>0</v>
      </c>
      <c r="L126" s="46"/>
      <c r="M126" s="46"/>
      <c r="N126" s="46"/>
      <c r="O126" s="46"/>
      <c r="P126" s="46"/>
      <c r="Q126" s="46"/>
      <c r="R126" s="98"/>
      <c r="S126" s="98"/>
      <c r="T126" s="98"/>
      <c r="U126" s="98"/>
      <c r="V126" s="98"/>
      <c r="W126" s="98"/>
      <c r="X126" s="98"/>
      <c r="Y126" s="98"/>
      <c r="Z126" s="98"/>
      <c r="AA126" s="98"/>
    </row>
    <row r="127" spans="1:27" hidden="1">
      <c r="A127" s="125">
        <f t="shared" si="12"/>
        <v>127</v>
      </c>
      <c r="B127" s="169" t="s">
        <v>515</v>
      </c>
      <c r="C127" s="150"/>
      <c r="D127" s="150"/>
      <c r="E127" s="150"/>
      <c r="F127" s="151"/>
      <c r="G127" s="166">
        <f t="shared" ref="G127:G133" si="18">G96-K127</f>
        <v>3.08</v>
      </c>
      <c r="H127" s="167">
        <f t="shared" ref="H127:H133" si="19">H96-K127</f>
        <v>2.88</v>
      </c>
      <c r="I127" s="197">
        <f t="shared" ref="I127:I133" si="20">I96-K127</f>
        <v>2.88</v>
      </c>
      <c r="J127" s="157"/>
      <c r="K127" s="168">
        <v>0.12</v>
      </c>
      <c r="L127" s="46"/>
      <c r="M127" s="46"/>
      <c r="N127" s="46"/>
      <c r="O127" s="46"/>
      <c r="P127" s="46"/>
      <c r="Q127" s="46"/>
      <c r="R127" s="98"/>
      <c r="S127" s="98"/>
      <c r="T127" s="98"/>
      <c r="U127" s="98"/>
      <c r="V127" s="98"/>
      <c r="W127" s="98"/>
      <c r="X127" s="98"/>
      <c r="Y127" s="98"/>
      <c r="Z127" s="98"/>
      <c r="AA127" s="98"/>
    </row>
    <row r="128" spans="1:27" hidden="1">
      <c r="A128" s="125">
        <f t="shared" si="12"/>
        <v>128</v>
      </c>
      <c r="B128" s="169" t="s">
        <v>516</v>
      </c>
      <c r="C128" s="150"/>
      <c r="D128" s="150"/>
      <c r="E128" s="150"/>
      <c r="F128" s="151"/>
      <c r="G128" s="166">
        <f t="shared" si="18"/>
        <v>3.56</v>
      </c>
      <c r="H128" s="167">
        <f t="shared" si="19"/>
        <v>3.06</v>
      </c>
      <c r="I128" s="197">
        <f t="shared" si="20"/>
        <v>3.06</v>
      </c>
      <c r="J128" s="157"/>
      <c r="K128" s="168">
        <v>0.14000000000000001</v>
      </c>
      <c r="L128" s="46"/>
      <c r="M128" s="46"/>
      <c r="N128" s="46"/>
      <c r="O128" s="46"/>
      <c r="P128" s="46"/>
      <c r="Q128" s="46"/>
      <c r="R128" s="98"/>
      <c r="S128" s="98"/>
      <c r="T128" s="98"/>
      <c r="U128" s="98"/>
      <c r="V128" s="98"/>
      <c r="W128" s="98"/>
      <c r="X128" s="98"/>
      <c r="Y128" s="98"/>
      <c r="Z128" s="98"/>
      <c r="AA128" s="98"/>
    </row>
    <row r="129" spans="1:27" hidden="1">
      <c r="A129" s="125">
        <f t="shared" si="12"/>
        <v>129</v>
      </c>
      <c r="B129" s="169" t="s">
        <v>712</v>
      </c>
      <c r="C129" s="150"/>
      <c r="D129" s="150"/>
      <c r="E129" s="150"/>
      <c r="F129" s="151"/>
      <c r="G129" s="166">
        <f t="shared" si="18"/>
        <v>3.94</v>
      </c>
      <c r="H129" s="167">
        <f t="shared" si="19"/>
        <v>3.44</v>
      </c>
      <c r="I129" s="197">
        <f t="shared" si="20"/>
        <v>3.44</v>
      </c>
      <c r="J129" s="157"/>
      <c r="K129" s="168">
        <v>0.26</v>
      </c>
      <c r="L129" s="46"/>
      <c r="M129" s="46"/>
      <c r="N129" s="46"/>
      <c r="O129" s="46"/>
      <c r="P129" s="46"/>
      <c r="Q129" s="46"/>
      <c r="R129" s="98"/>
      <c r="S129" s="98"/>
      <c r="T129" s="98"/>
      <c r="U129" s="98"/>
      <c r="V129" s="98"/>
      <c r="W129" s="98"/>
      <c r="X129" s="98"/>
      <c r="Y129" s="98"/>
      <c r="Z129" s="98"/>
      <c r="AA129" s="98"/>
    </row>
    <row r="130" spans="1:27" hidden="1">
      <c r="A130" s="125">
        <f t="shared" si="12"/>
        <v>130</v>
      </c>
      <c r="B130" s="169" t="s">
        <v>491</v>
      </c>
      <c r="C130" s="150"/>
      <c r="D130" s="150"/>
      <c r="E130" s="150"/>
      <c r="F130" s="151"/>
      <c r="G130" s="166">
        <f t="shared" si="18"/>
        <v>4.4400000000000004</v>
      </c>
      <c r="H130" s="167">
        <f t="shared" si="19"/>
        <v>3.94</v>
      </c>
      <c r="I130" s="197">
        <f t="shared" si="20"/>
        <v>3.94</v>
      </c>
      <c r="J130" s="157"/>
      <c r="K130" s="168">
        <v>0.26</v>
      </c>
      <c r="L130" s="46"/>
      <c r="M130" s="46"/>
      <c r="N130" s="46"/>
      <c r="O130" s="46"/>
      <c r="P130" s="46"/>
      <c r="Q130" s="46"/>
      <c r="R130" s="98"/>
      <c r="S130" s="98"/>
      <c r="T130" s="98"/>
      <c r="U130" s="98"/>
      <c r="V130" s="98"/>
      <c r="W130" s="98"/>
      <c r="X130" s="98"/>
      <c r="Y130" s="98"/>
      <c r="Z130" s="98"/>
      <c r="AA130" s="98"/>
    </row>
    <row r="131" spans="1:27" hidden="1">
      <c r="A131" s="125">
        <f t="shared" si="12"/>
        <v>131</v>
      </c>
      <c r="B131" s="169" t="s">
        <v>518</v>
      </c>
      <c r="C131" s="150"/>
      <c r="D131" s="150"/>
      <c r="E131" s="150"/>
      <c r="F131" s="151"/>
      <c r="G131" s="166">
        <f t="shared" si="18"/>
        <v>4.87</v>
      </c>
      <c r="H131" s="167">
        <f t="shared" si="19"/>
        <v>4.37</v>
      </c>
      <c r="I131" s="197">
        <f t="shared" si="20"/>
        <v>4.37</v>
      </c>
      <c r="J131" s="157"/>
      <c r="K131" s="168">
        <v>0.43</v>
      </c>
      <c r="L131" s="46"/>
      <c r="M131" s="46"/>
      <c r="N131" s="46"/>
      <c r="O131" s="46"/>
      <c r="P131" s="46"/>
      <c r="Q131" s="46"/>
      <c r="R131" s="98"/>
      <c r="S131" s="98"/>
      <c r="T131" s="98"/>
      <c r="U131" s="98"/>
      <c r="V131" s="98"/>
      <c r="W131" s="98"/>
      <c r="X131" s="98"/>
      <c r="Y131" s="98"/>
      <c r="Z131" s="98"/>
      <c r="AA131" s="98"/>
    </row>
    <row r="132" spans="1:27" hidden="1">
      <c r="A132" s="125">
        <f t="shared" si="12"/>
        <v>132</v>
      </c>
      <c r="B132" s="169" t="s">
        <v>519</v>
      </c>
      <c r="C132" s="150"/>
      <c r="D132" s="150"/>
      <c r="E132" s="150"/>
      <c r="F132" s="151"/>
      <c r="G132" s="166">
        <f t="shared" si="18"/>
        <v>5.08</v>
      </c>
      <c r="H132" s="167">
        <f t="shared" si="19"/>
        <v>4.58</v>
      </c>
      <c r="I132" s="197">
        <f t="shared" si="20"/>
        <v>4.58</v>
      </c>
      <c r="J132" s="157"/>
      <c r="K132" s="168">
        <v>0.72</v>
      </c>
      <c r="L132" s="46"/>
      <c r="M132" s="46"/>
      <c r="N132" s="46"/>
      <c r="O132" s="46"/>
      <c r="P132" s="46"/>
      <c r="Q132" s="46"/>
      <c r="R132" s="98"/>
      <c r="S132" s="98"/>
      <c r="T132" s="98"/>
      <c r="U132" s="98"/>
      <c r="V132" s="98"/>
      <c r="W132" s="98"/>
      <c r="X132" s="98"/>
      <c r="Y132" s="98"/>
      <c r="Z132" s="98"/>
      <c r="AA132" s="98"/>
    </row>
    <row r="133" spans="1:27" hidden="1">
      <c r="A133" s="125">
        <f t="shared" si="12"/>
        <v>133</v>
      </c>
      <c r="B133" s="169" t="s">
        <v>520</v>
      </c>
      <c r="C133" s="150"/>
      <c r="D133" s="150"/>
      <c r="E133" s="150"/>
      <c r="F133" s="151"/>
      <c r="G133" s="166">
        <f t="shared" si="18"/>
        <v>5.08</v>
      </c>
      <c r="H133" s="167">
        <f t="shared" si="19"/>
        <v>4.58</v>
      </c>
      <c r="I133" s="197">
        <f t="shared" si="20"/>
        <v>4.58</v>
      </c>
      <c r="J133" s="157"/>
      <c r="K133" s="168">
        <v>0.72</v>
      </c>
      <c r="L133" s="46"/>
      <c r="M133" s="46"/>
      <c r="N133" s="46"/>
      <c r="O133" s="46"/>
      <c r="P133" s="46"/>
      <c r="Q133" s="46"/>
      <c r="R133" s="98"/>
      <c r="S133" s="98"/>
      <c r="T133" s="98"/>
      <c r="U133" s="98"/>
      <c r="V133" s="98"/>
      <c r="W133" s="98"/>
      <c r="X133" s="98"/>
      <c r="Y133" s="98"/>
      <c r="Z133" s="98"/>
      <c r="AA133" s="98"/>
    </row>
    <row r="134" spans="1:27" hidden="1">
      <c r="A134" s="156"/>
      <c r="B134" s="17"/>
      <c r="C134" s="17"/>
      <c r="D134" s="17"/>
      <c r="E134" s="17"/>
      <c r="F134" s="17"/>
      <c r="G134" s="172"/>
      <c r="H134" s="172"/>
      <c r="I134" s="157"/>
      <c r="J134" s="157"/>
      <c r="K134" s="157"/>
      <c r="L134" s="46"/>
      <c r="M134" s="46"/>
      <c r="N134" s="46"/>
      <c r="O134" s="46"/>
      <c r="P134" s="46"/>
      <c r="Q134" s="46"/>
      <c r="R134" s="98"/>
      <c r="S134" s="98"/>
      <c r="T134" s="98"/>
      <c r="U134" s="98"/>
      <c r="V134" s="98"/>
      <c r="W134" s="98"/>
      <c r="X134" s="98"/>
      <c r="Y134" s="98"/>
      <c r="Z134" s="98"/>
      <c r="AA134" s="98"/>
    </row>
    <row r="135" spans="1:27" ht="14.55" hidden="1" customHeight="1">
      <c r="A135" s="156"/>
      <c r="B135" s="17"/>
      <c r="C135" s="17"/>
      <c r="D135" s="17"/>
      <c r="E135" s="17"/>
      <c r="F135" s="17"/>
      <c r="G135" s="172"/>
      <c r="H135" s="121">
        <f>COLUMN()</f>
        <v>8</v>
      </c>
      <c r="I135" s="121">
        <f>COLUMN()</f>
        <v>9</v>
      </c>
      <c r="J135" s="121">
        <f>COLUMN()</f>
        <v>10</v>
      </c>
      <c r="K135" s="154" t="s">
        <v>910</v>
      </c>
      <c r="L135" s="46"/>
      <c r="M135" s="46"/>
      <c r="N135" s="46"/>
      <c r="O135" s="46"/>
      <c r="P135" s="46"/>
      <c r="Q135" s="46"/>
      <c r="R135" s="98"/>
      <c r="S135" s="98"/>
      <c r="T135" s="98"/>
      <c r="U135" s="98"/>
      <c r="V135" s="98"/>
      <c r="W135" s="98"/>
      <c r="X135" s="98"/>
      <c r="Y135" s="98"/>
      <c r="Z135" s="98"/>
      <c r="AA135" s="98"/>
    </row>
    <row r="136" spans="1:27" hidden="1">
      <c r="A136" s="10"/>
      <c r="B136" s="606" t="s">
        <v>505</v>
      </c>
      <c r="C136" s="606"/>
      <c r="D136" s="606"/>
      <c r="E136" s="606"/>
      <c r="F136" s="606"/>
      <c r="G136" s="606"/>
      <c r="H136" s="581" t="s">
        <v>506</v>
      </c>
      <c r="I136" s="581"/>
      <c r="J136" s="581"/>
      <c r="K136" s="157"/>
      <c r="L136" s="46"/>
      <c r="M136" s="46"/>
      <c r="N136" s="46"/>
      <c r="O136" s="46"/>
      <c r="P136" s="46"/>
      <c r="Q136" s="46"/>
      <c r="R136" s="98"/>
      <c r="S136" s="98"/>
      <c r="T136" s="98"/>
      <c r="U136" s="98"/>
      <c r="V136" s="98"/>
      <c r="W136" s="98"/>
      <c r="X136" s="98"/>
      <c r="Y136" s="98"/>
      <c r="Z136" s="98"/>
      <c r="AA136" s="98"/>
    </row>
    <row r="137" spans="1:27" hidden="1">
      <c r="A137" s="10"/>
      <c r="B137" s="602" t="s">
        <v>522</v>
      </c>
      <c r="C137" s="602"/>
      <c r="D137" s="602"/>
      <c r="E137" s="602"/>
      <c r="F137" s="602"/>
      <c r="G137" s="602"/>
      <c r="H137" s="145">
        <v>1</v>
      </c>
      <c r="I137" s="145">
        <v>2</v>
      </c>
      <c r="J137" s="145">
        <v>3</v>
      </c>
      <c r="K137" s="593" t="s">
        <v>508</v>
      </c>
      <c r="L137" s="593"/>
      <c r="M137" s="593"/>
      <c r="N137" s="593"/>
      <c r="O137" s="46"/>
      <c r="P137" s="46"/>
      <c r="Q137" s="46"/>
      <c r="R137" s="98"/>
      <c r="S137" s="98"/>
      <c r="T137" s="98"/>
      <c r="U137" s="98"/>
      <c r="V137" s="98"/>
      <c r="W137" s="98"/>
      <c r="X137" s="98"/>
      <c r="Y137" s="98"/>
      <c r="Z137" s="98"/>
      <c r="AA137" s="98"/>
    </row>
    <row r="138" spans="1:27" hidden="1">
      <c r="A138" s="125">
        <f t="shared" ref="A138:A143" si="21">ROW()</f>
        <v>138</v>
      </c>
      <c r="B138" s="165" t="s">
        <v>474</v>
      </c>
      <c r="C138" s="173"/>
      <c r="D138" s="173"/>
      <c r="E138" s="173"/>
      <c r="F138" s="173"/>
      <c r="G138" s="174"/>
      <c r="H138" s="138">
        <v>0.9</v>
      </c>
      <c r="I138" s="152">
        <v>0.8</v>
      </c>
      <c r="J138" s="195">
        <v>0.8</v>
      </c>
      <c r="K138" s="175" t="s">
        <v>523</v>
      </c>
      <c r="L138" s="176"/>
      <c r="M138" s="176"/>
      <c r="N138" s="177"/>
      <c r="O138" s="46"/>
      <c r="P138" s="46"/>
      <c r="Q138" s="46"/>
      <c r="R138" s="98"/>
      <c r="S138" s="98"/>
      <c r="T138" s="98"/>
      <c r="U138" s="98"/>
      <c r="V138" s="98"/>
      <c r="W138" s="98"/>
      <c r="X138" s="98"/>
      <c r="Y138" s="98"/>
      <c r="Z138" s="98"/>
      <c r="AA138" s="98"/>
    </row>
    <row r="139" spans="1:27" hidden="1">
      <c r="A139" s="125">
        <f t="shared" si="21"/>
        <v>139</v>
      </c>
      <c r="B139" s="165" t="s">
        <v>524</v>
      </c>
      <c r="C139" s="173"/>
      <c r="D139" s="173"/>
      <c r="E139" s="173"/>
      <c r="F139" s="173"/>
      <c r="G139" s="174"/>
      <c r="H139" s="138">
        <v>0.9</v>
      </c>
      <c r="I139" s="152">
        <v>0.8</v>
      </c>
      <c r="J139" s="195">
        <v>0.8</v>
      </c>
      <c r="K139" s="175" t="s">
        <v>525</v>
      </c>
      <c r="L139" s="176"/>
      <c r="M139" s="176"/>
      <c r="N139" s="177"/>
      <c r="O139" s="46"/>
      <c r="P139" s="46"/>
      <c r="Q139" s="46"/>
      <c r="R139" s="98"/>
      <c r="S139" s="98"/>
      <c r="T139" s="98"/>
      <c r="U139" s="98"/>
      <c r="V139" s="98"/>
      <c r="W139" s="98"/>
      <c r="X139" s="98"/>
      <c r="Y139" s="98"/>
      <c r="Z139" s="98"/>
      <c r="AA139" s="98"/>
    </row>
    <row r="140" spans="1:27" hidden="1">
      <c r="A140" s="125">
        <f t="shared" si="21"/>
        <v>140</v>
      </c>
      <c r="B140" s="165" t="s">
        <v>477</v>
      </c>
      <c r="C140" s="173"/>
      <c r="D140" s="173"/>
      <c r="E140" s="173"/>
      <c r="F140" s="173"/>
      <c r="G140" s="174"/>
      <c r="H140" s="138">
        <v>0.9</v>
      </c>
      <c r="I140" s="152">
        <v>0.8</v>
      </c>
      <c r="J140" s="195">
        <v>0.8</v>
      </c>
      <c r="K140" s="175" t="s">
        <v>525</v>
      </c>
      <c r="L140" s="176"/>
      <c r="M140" s="176"/>
      <c r="N140" s="177"/>
      <c r="O140" s="46"/>
      <c r="P140" s="46"/>
      <c r="Q140" s="46"/>
      <c r="R140" s="98"/>
      <c r="S140" s="98"/>
      <c r="T140" s="98"/>
      <c r="U140" s="98"/>
      <c r="V140" s="98"/>
      <c r="W140" s="98"/>
      <c r="X140" s="98"/>
      <c r="Y140" s="98"/>
      <c r="Z140" s="98"/>
      <c r="AA140" s="98"/>
    </row>
    <row r="141" spans="1:27" hidden="1">
      <c r="A141" s="125">
        <f t="shared" si="21"/>
        <v>141</v>
      </c>
      <c r="B141" s="165" t="s">
        <v>476</v>
      </c>
      <c r="C141" s="173"/>
      <c r="D141" s="173"/>
      <c r="E141" s="173"/>
      <c r="F141" s="173"/>
      <c r="G141" s="174"/>
      <c r="H141" s="138">
        <v>0.9</v>
      </c>
      <c r="I141" s="152">
        <v>0.8</v>
      </c>
      <c r="J141" s="195">
        <v>0.8</v>
      </c>
      <c r="K141" s="175" t="s">
        <v>526</v>
      </c>
      <c r="L141" s="176"/>
      <c r="M141" s="176"/>
      <c r="N141" s="177"/>
      <c r="O141" s="46"/>
      <c r="P141" s="46"/>
      <c r="Q141" s="46"/>
      <c r="R141" s="98"/>
      <c r="S141" s="98"/>
      <c r="T141" s="98"/>
      <c r="U141" s="98"/>
      <c r="V141" s="98"/>
      <c r="W141" s="98"/>
      <c r="X141" s="98"/>
      <c r="Y141" s="98"/>
      <c r="Z141" s="98"/>
      <c r="AA141" s="98"/>
    </row>
    <row r="142" spans="1:27" hidden="1">
      <c r="A142" s="125">
        <f t="shared" si="21"/>
        <v>142</v>
      </c>
      <c r="B142" s="165" t="s">
        <v>527</v>
      </c>
      <c r="C142" s="173"/>
      <c r="D142" s="173"/>
      <c r="E142" s="173"/>
      <c r="F142" s="173"/>
      <c r="G142" s="174"/>
      <c r="H142" s="138">
        <v>2.2000000000000002</v>
      </c>
      <c r="I142" s="152">
        <v>2</v>
      </c>
      <c r="J142" s="195">
        <v>2</v>
      </c>
      <c r="K142" s="175" t="s">
        <v>528</v>
      </c>
      <c r="L142" s="176"/>
      <c r="M142" s="176"/>
      <c r="N142" s="177"/>
      <c r="O142" s="46"/>
      <c r="P142" s="46"/>
      <c r="Q142" s="46"/>
      <c r="R142" s="98"/>
      <c r="S142" s="98"/>
      <c r="T142" s="98"/>
      <c r="U142" s="98"/>
      <c r="V142" s="98"/>
      <c r="W142" s="98"/>
      <c r="X142" s="98"/>
      <c r="Y142" s="98"/>
      <c r="Z142" s="98"/>
      <c r="AA142" s="98"/>
    </row>
    <row r="143" spans="1:27" hidden="1">
      <c r="A143" s="125">
        <f t="shared" si="21"/>
        <v>143</v>
      </c>
      <c r="B143" s="165" t="s">
        <v>478</v>
      </c>
      <c r="C143" s="173"/>
      <c r="D143" s="173"/>
      <c r="E143" s="173"/>
      <c r="F143" s="173"/>
      <c r="G143" s="174"/>
      <c r="H143" s="138">
        <v>2.2000000000000002</v>
      </c>
      <c r="I143" s="152">
        <v>2</v>
      </c>
      <c r="J143" s="195">
        <v>2</v>
      </c>
      <c r="K143" s="175" t="s">
        <v>528</v>
      </c>
      <c r="L143" s="176"/>
      <c r="M143" s="176"/>
      <c r="N143" s="177"/>
      <c r="O143" s="46"/>
      <c r="P143" s="46"/>
      <c r="Q143" s="46"/>
      <c r="R143" s="98"/>
      <c r="S143" s="98"/>
      <c r="T143" s="98"/>
      <c r="U143" s="98"/>
      <c r="V143" s="98"/>
      <c r="W143" s="98"/>
      <c r="X143" s="98"/>
      <c r="Y143" s="98"/>
      <c r="Z143" s="98"/>
      <c r="AA143" s="98"/>
    </row>
    <row r="144" spans="1:27" hidden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98"/>
      <c r="S144" s="98"/>
      <c r="T144" s="98"/>
      <c r="U144" s="98"/>
      <c r="V144" s="98"/>
      <c r="W144" s="98"/>
      <c r="X144" s="98"/>
      <c r="Y144" s="98"/>
      <c r="Z144" s="98"/>
      <c r="AA144" s="98"/>
    </row>
    <row r="145" spans="1:27" hidden="1">
      <c r="A145" s="178">
        <v>1</v>
      </c>
      <c r="B145" s="165" t="s">
        <v>529</v>
      </c>
      <c r="C145" s="179"/>
      <c r="D145" s="179"/>
      <c r="E145" s="179"/>
      <c r="F145" s="180"/>
      <c r="G145" s="181" t="s">
        <v>530</v>
      </c>
      <c r="H145" s="182">
        <v>11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98"/>
      <c r="S145" s="98"/>
      <c r="T145" s="98"/>
      <c r="U145" s="98"/>
      <c r="V145" s="98"/>
      <c r="W145" s="98"/>
      <c r="X145" s="98"/>
      <c r="Y145" s="98"/>
      <c r="Z145" s="98"/>
      <c r="AA145" s="98"/>
    </row>
    <row r="146" spans="1:27" hidden="1">
      <c r="A146" s="178">
        <v>2</v>
      </c>
      <c r="B146" s="165" t="s">
        <v>531</v>
      </c>
      <c r="C146" s="179"/>
      <c r="D146" s="179"/>
      <c r="E146" s="179"/>
      <c r="F146" s="180"/>
      <c r="G146" s="181" t="s">
        <v>530</v>
      </c>
      <c r="H146" s="182">
        <v>12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98"/>
      <c r="S146" s="98"/>
      <c r="T146" s="98"/>
      <c r="U146" s="98"/>
      <c r="V146" s="98"/>
      <c r="W146" s="98"/>
      <c r="X146" s="98"/>
      <c r="Y146" s="98"/>
      <c r="Z146" s="98"/>
      <c r="AA146" s="98"/>
    </row>
    <row r="147" spans="1:27" hidden="1">
      <c r="A147" s="178">
        <v>3</v>
      </c>
      <c r="B147" s="165" t="s">
        <v>532</v>
      </c>
      <c r="C147" s="179"/>
      <c r="D147" s="179"/>
      <c r="E147" s="179"/>
      <c r="F147" s="180"/>
      <c r="G147" s="181" t="s">
        <v>530</v>
      </c>
      <c r="H147" s="182">
        <v>13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98"/>
      <c r="S147" s="98"/>
      <c r="T147" s="98"/>
      <c r="U147" s="98"/>
      <c r="V147" s="98"/>
      <c r="W147" s="98"/>
      <c r="X147" s="98"/>
      <c r="Y147" s="98"/>
      <c r="Z147" s="98"/>
      <c r="AA147" s="98"/>
    </row>
    <row r="148" spans="1:27" hidden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98"/>
      <c r="S148" s="98"/>
      <c r="T148" s="98"/>
      <c r="U148" s="98"/>
      <c r="V148" s="98"/>
      <c r="W148" s="98"/>
      <c r="X148" s="98"/>
      <c r="Y148" s="98"/>
      <c r="Z148" s="98"/>
      <c r="AA148" s="98"/>
    </row>
    <row r="149" spans="1:27" hidden="1">
      <c r="A149" s="178">
        <v>1</v>
      </c>
      <c r="B149" s="592" t="s">
        <v>507</v>
      </c>
      <c r="C149" s="592"/>
      <c r="D149" s="592"/>
      <c r="E149" s="592"/>
      <c r="F149" s="592"/>
      <c r="G149" s="181" t="s">
        <v>530</v>
      </c>
      <c r="H149" s="182">
        <v>7</v>
      </c>
      <c r="I149" s="46"/>
      <c r="J149" s="46"/>
      <c r="K149" s="46"/>
      <c r="L149" s="46"/>
      <c r="M149" s="46"/>
      <c r="N149" s="46"/>
      <c r="O149" s="46"/>
      <c r="P149" s="46"/>
      <c r="Q149" s="46"/>
      <c r="R149" s="98"/>
      <c r="S149" s="98"/>
      <c r="T149" s="98"/>
      <c r="U149" s="98"/>
      <c r="V149" s="98"/>
      <c r="W149" s="98"/>
      <c r="X149" s="98"/>
      <c r="Y149" s="98"/>
      <c r="Z149" s="98"/>
      <c r="AA149" s="98"/>
    </row>
    <row r="150" spans="1:27" hidden="1">
      <c r="A150" s="178">
        <v>2</v>
      </c>
      <c r="B150" s="592" t="s">
        <v>507</v>
      </c>
      <c r="C150" s="592"/>
      <c r="D150" s="592"/>
      <c r="E150" s="592"/>
      <c r="F150" s="592"/>
      <c r="G150" s="181" t="s">
        <v>530</v>
      </c>
      <c r="H150" s="182">
        <v>8</v>
      </c>
      <c r="I150" s="46"/>
      <c r="J150" s="46"/>
      <c r="K150" s="46"/>
      <c r="L150" s="46"/>
      <c r="M150" s="46"/>
      <c r="N150" s="46"/>
      <c r="O150" s="46"/>
      <c r="P150" s="46"/>
      <c r="Q150" s="46"/>
      <c r="R150" s="98"/>
      <c r="S150" s="98"/>
      <c r="T150" s="98"/>
      <c r="U150" s="98"/>
      <c r="V150" s="98"/>
      <c r="W150" s="98"/>
      <c r="X150" s="98"/>
      <c r="Y150" s="98"/>
      <c r="Z150" s="98"/>
      <c r="AA150" s="98"/>
    </row>
    <row r="151" spans="1:27" hidden="1">
      <c r="A151" s="178">
        <v>3</v>
      </c>
      <c r="B151" s="592" t="s">
        <v>507</v>
      </c>
      <c r="C151" s="592"/>
      <c r="D151" s="592"/>
      <c r="E151" s="592"/>
      <c r="F151" s="592"/>
      <c r="G151" s="181" t="s">
        <v>530</v>
      </c>
      <c r="H151" s="182">
        <v>9</v>
      </c>
      <c r="I151" s="46"/>
      <c r="J151" s="46"/>
      <c r="K151" s="46"/>
      <c r="L151" s="46"/>
      <c r="M151" s="46"/>
      <c r="N151" s="46"/>
      <c r="O151" s="46"/>
      <c r="P151" s="46"/>
      <c r="Q151" s="46"/>
      <c r="R151" s="98"/>
      <c r="S151" s="98"/>
      <c r="T151" s="98"/>
      <c r="U151" s="98"/>
      <c r="V151" s="98"/>
      <c r="W151" s="98"/>
      <c r="X151" s="98"/>
      <c r="Y151" s="98"/>
      <c r="Z151" s="98"/>
      <c r="AA151" s="98"/>
    </row>
    <row r="152" spans="1:27" hidden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98"/>
      <c r="S152" s="98"/>
      <c r="T152" s="98"/>
      <c r="U152" s="98"/>
      <c r="V152" s="98"/>
      <c r="W152" s="98"/>
      <c r="X152" s="98"/>
      <c r="Y152" s="98"/>
      <c r="Z152" s="98"/>
      <c r="AA152" s="98"/>
    </row>
    <row r="153" spans="1:27" hidden="1">
      <c r="A153" s="178">
        <v>1</v>
      </c>
      <c r="B153" s="592" t="s">
        <v>533</v>
      </c>
      <c r="C153" s="592"/>
      <c r="D153" s="592"/>
      <c r="E153" s="592"/>
      <c r="F153" s="592"/>
      <c r="G153" s="181" t="s">
        <v>530</v>
      </c>
      <c r="H153" s="182">
        <v>8</v>
      </c>
      <c r="I153" s="46"/>
      <c r="J153" s="46"/>
      <c r="K153" s="46"/>
      <c r="L153" s="46"/>
      <c r="M153" s="46"/>
      <c r="N153" s="46"/>
      <c r="O153" s="46"/>
      <c r="P153" s="46"/>
      <c r="Q153" s="46"/>
      <c r="R153" s="98"/>
      <c r="S153" s="98"/>
      <c r="T153" s="98"/>
      <c r="U153" s="98"/>
      <c r="V153" s="98"/>
      <c r="W153" s="98"/>
      <c r="X153" s="98"/>
      <c r="Y153" s="98"/>
      <c r="Z153" s="98"/>
      <c r="AA153" s="98"/>
    </row>
    <row r="154" spans="1:27" hidden="1">
      <c r="A154" s="178">
        <v>2</v>
      </c>
      <c r="B154" s="592" t="s">
        <v>533</v>
      </c>
      <c r="C154" s="592"/>
      <c r="D154" s="592"/>
      <c r="E154" s="592"/>
      <c r="F154" s="592"/>
      <c r="G154" s="181" t="s">
        <v>530</v>
      </c>
      <c r="H154" s="182">
        <v>9</v>
      </c>
      <c r="I154" s="46"/>
      <c r="J154" s="46"/>
      <c r="K154" s="46"/>
      <c r="L154" s="46"/>
      <c r="M154" s="46"/>
      <c r="N154" s="46"/>
      <c r="O154" s="46"/>
      <c r="P154" s="46"/>
      <c r="Q154" s="46"/>
      <c r="R154" s="98"/>
      <c r="S154" s="98"/>
      <c r="T154" s="98"/>
      <c r="U154" s="98"/>
      <c r="V154" s="98"/>
      <c r="W154" s="98"/>
      <c r="X154" s="98"/>
      <c r="Y154" s="98"/>
      <c r="Z154" s="98"/>
      <c r="AA154" s="98"/>
    </row>
    <row r="155" spans="1:27" hidden="1">
      <c r="A155" s="178">
        <v>3</v>
      </c>
      <c r="B155" s="592" t="s">
        <v>533</v>
      </c>
      <c r="C155" s="592"/>
      <c r="D155" s="592"/>
      <c r="E155" s="592"/>
      <c r="F155" s="592"/>
      <c r="G155" s="181" t="s">
        <v>530</v>
      </c>
      <c r="H155" s="182">
        <v>10</v>
      </c>
      <c r="I155" s="46"/>
      <c r="J155" s="46"/>
      <c r="K155" s="46"/>
      <c r="L155" s="46"/>
      <c r="M155" s="46"/>
      <c r="N155" s="46"/>
      <c r="O155" s="46"/>
      <c r="P155" s="46"/>
      <c r="Q155" s="46"/>
      <c r="R155" s="98"/>
      <c r="S155" s="98"/>
      <c r="T155" s="98"/>
      <c r="U155" s="98"/>
      <c r="V155" s="98"/>
      <c r="W155" s="98"/>
      <c r="X155" s="98"/>
      <c r="Y155" s="98"/>
      <c r="Z155" s="98"/>
      <c r="AA155" s="98"/>
    </row>
    <row r="156" spans="1:27" hidden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98"/>
      <c r="S156" s="98"/>
      <c r="T156" s="98"/>
      <c r="U156" s="98"/>
      <c r="V156" s="98"/>
      <c r="W156" s="98"/>
      <c r="X156" s="98"/>
      <c r="Y156" s="98"/>
      <c r="Z156" s="98"/>
      <c r="AA156" s="98"/>
    </row>
    <row r="157" spans="1:27" hidden="1">
      <c r="A157" s="178">
        <v>1</v>
      </c>
      <c r="B157" s="570" t="s">
        <v>534</v>
      </c>
      <c r="C157" s="570"/>
      <c r="D157" s="570"/>
      <c r="E157" s="570"/>
      <c r="F157" s="570"/>
      <c r="G157" s="181" t="s">
        <v>530</v>
      </c>
      <c r="H157" s="182">
        <v>7</v>
      </c>
      <c r="I157" s="46"/>
      <c r="J157" s="46"/>
      <c r="K157" s="46"/>
      <c r="L157" s="46"/>
      <c r="M157" s="46"/>
      <c r="N157" s="46"/>
      <c r="O157" s="46"/>
      <c r="P157" s="46"/>
      <c r="Q157" s="46"/>
      <c r="R157" s="98"/>
      <c r="S157" s="98"/>
      <c r="T157" s="98"/>
      <c r="U157" s="98"/>
      <c r="V157" s="98"/>
      <c r="W157" s="98"/>
      <c r="X157" s="98"/>
      <c r="Y157" s="98"/>
      <c r="Z157" s="98"/>
      <c r="AA157" s="98"/>
    </row>
    <row r="158" spans="1:27" hidden="1">
      <c r="A158" s="178">
        <v>2</v>
      </c>
      <c r="B158" s="570" t="s">
        <v>534</v>
      </c>
      <c r="C158" s="570"/>
      <c r="D158" s="570"/>
      <c r="E158" s="570"/>
      <c r="F158" s="570"/>
      <c r="G158" s="181" t="s">
        <v>530</v>
      </c>
      <c r="H158" s="182">
        <v>8</v>
      </c>
      <c r="I158" s="46"/>
      <c r="J158" s="46"/>
      <c r="K158" s="46"/>
      <c r="L158" s="46"/>
      <c r="M158" s="46"/>
      <c r="N158" s="46"/>
      <c r="O158" s="46"/>
      <c r="P158" s="46"/>
      <c r="Q158" s="46"/>
      <c r="R158" s="98"/>
      <c r="S158" s="98"/>
      <c r="T158" s="98"/>
      <c r="U158" s="98"/>
      <c r="V158" s="98"/>
      <c r="W158" s="98"/>
      <c r="X158" s="98"/>
      <c r="Y158" s="98"/>
      <c r="Z158" s="98"/>
      <c r="AA158" s="98"/>
    </row>
    <row r="159" spans="1:27" hidden="1">
      <c r="A159" s="178">
        <v>3</v>
      </c>
      <c r="B159" s="570" t="s">
        <v>534</v>
      </c>
      <c r="C159" s="570"/>
      <c r="D159" s="570"/>
      <c r="E159" s="570"/>
      <c r="F159" s="570"/>
      <c r="G159" s="181" t="s">
        <v>530</v>
      </c>
      <c r="H159" s="182">
        <v>9</v>
      </c>
      <c r="I159" s="46"/>
      <c r="J159" s="46"/>
      <c r="K159" s="46"/>
      <c r="L159" s="46"/>
      <c r="M159" s="46"/>
      <c r="N159" s="46"/>
      <c r="O159" s="46"/>
      <c r="P159" s="46"/>
      <c r="Q159" s="46"/>
      <c r="R159" s="98"/>
      <c r="S159" s="98"/>
      <c r="T159" s="98"/>
      <c r="U159" s="98"/>
      <c r="V159" s="98"/>
      <c r="W159" s="98"/>
      <c r="X159" s="98"/>
      <c r="Y159" s="98"/>
      <c r="Z159" s="98"/>
      <c r="AA159" s="98"/>
    </row>
    <row r="160" spans="1:27" hidden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98"/>
      <c r="S160" s="98"/>
      <c r="T160" s="98"/>
      <c r="U160" s="98"/>
      <c r="V160" s="98"/>
      <c r="W160" s="98"/>
      <c r="X160" s="98"/>
      <c r="Y160" s="98"/>
      <c r="Z160" s="98"/>
      <c r="AA160" s="98"/>
    </row>
    <row r="161" spans="1:27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98"/>
      <c r="S161" s="98"/>
      <c r="T161" s="98"/>
      <c r="U161" s="98"/>
      <c r="V161" s="98"/>
      <c r="W161" s="98"/>
      <c r="X161" s="98"/>
      <c r="Y161" s="98"/>
      <c r="Z161" s="98"/>
      <c r="AA161" s="98"/>
    </row>
  </sheetData>
  <sheetProtection password="ECE5" sheet="1" objects="1" scenarios="1"/>
  <mergeCells count="298">
    <mergeCell ref="B8:I8"/>
    <mergeCell ref="K8:M8"/>
    <mergeCell ref="O8:P8"/>
    <mergeCell ref="B11:I11"/>
    <mergeCell ref="K11:M11"/>
    <mergeCell ref="O11:P11"/>
    <mergeCell ref="G1:I1"/>
    <mergeCell ref="B4:I4"/>
    <mergeCell ref="O4:P4"/>
    <mergeCell ref="B5:C5"/>
    <mergeCell ref="D5:G5"/>
    <mergeCell ref="B9:I9"/>
    <mergeCell ref="K4:N4"/>
    <mergeCell ref="T15:Z15"/>
    <mergeCell ref="B16:H16"/>
    <mergeCell ref="I16:K16"/>
    <mergeCell ref="L16:M16"/>
    <mergeCell ref="O16:P16"/>
    <mergeCell ref="Q16:R16"/>
    <mergeCell ref="P13:R13"/>
    <mergeCell ref="B15:F15"/>
    <mergeCell ref="G15:H15"/>
    <mergeCell ref="I15:K15"/>
    <mergeCell ref="L15:M15"/>
    <mergeCell ref="O15:P15"/>
    <mergeCell ref="Q15:R15"/>
    <mergeCell ref="B17:H17"/>
    <mergeCell ref="I17:K17"/>
    <mergeCell ref="L17:M17"/>
    <mergeCell ref="O17:P17"/>
    <mergeCell ref="Q17:R17"/>
    <mergeCell ref="B18:H18"/>
    <mergeCell ref="I18:K18"/>
    <mergeCell ref="L18:M18"/>
    <mergeCell ref="O18:P18"/>
    <mergeCell ref="Q18:R18"/>
    <mergeCell ref="B19:H19"/>
    <mergeCell ref="I19:K19"/>
    <mergeCell ref="L19:M19"/>
    <mergeCell ref="O19:P19"/>
    <mergeCell ref="Q19:R19"/>
    <mergeCell ref="B20:H20"/>
    <mergeCell ref="I20:K20"/>
    <mergeCell ref="L20:M20"/>
    <mergeCell ref="O20:P20"/>
    <mergeCell ref="Q20:R20"/>
    <mergeCell ref="B21:H21"/>
    <mergeCell ref="I21:K21"/>
    <mergeCell ref="L21:M21"/>
    <mergeCell ref="O21:P21"/>
    <mergeCell ref="Q21:R21"/>
    <mergeCell ref="B22:H22"/>
    <mergeCell ref="I22:K22"/>
    <mergeCell ref="L22:M22"/>
    <mergeCell ref="O22:P22"/>
    <mergeCell ref="Q22:R22"/>
    <mergeCell ref="B23:H23"/>
    <mergeCell ref="I23:K23"/>
    <mergeCell ref="L23:M23"/>
    <mergeCell ref="O23:P23"/>
    <mergeCell ref="Q23:R23"/>
    <mergeCell ref="B24:D24"/>
    <mergeCell ref="E24:F24"/>
    <mergeCell ref="G24:H24"/>
    <mergeCell ref="I24:K24"/>
    <mergeCell ref="L24:M24"/>
    <mergeCell ref="W25:Y25"/>
    <mergeCell ref="B26:D26"/>
    <mergeCell ref="E26:F26"/>
    <mergeCell ref="G26:H26"/>
    <mergeCell ref="I26:K26"/>
    <mergeCell ref="L26:M26"/>
    <mergeCell ref="O26:P26"/>
    <mergeCell ref="Q26:R26"/>
    <mergeCell ref="O24:P24"/>
    <mergeCell ref="Q24:R24"/>
    <mergeCell ref="B25:D25"/>
    <mergeCell ref="E25:F25"/>
    <mergeCell ref="G25:H25"/>
    <mergeCell ref="I25:K25"/>
    <mergeCell ref="L25:M25"/>
    <mergeCell ref="O25:P25"/>
    <mergeCell ref="Q25:R25"/>
    <mergeCell ref="Q27:R27"/>
    <mergeCell ref="B28:D28"/>
    <mergeCell ref="E28:F28"/>
    <mergeCell ref="G28:H28"/>
    <mergeCell ref="I28:K28"/>
    <mergeCell ref="L28:M28"/>
    <mergeCell ref="O28:P28"/>
    <mergeCell ref="Q28:R28"/>
    <mergeCell ref="B27:D27"/>
    <mergeCell ref="E27:F27"/>
    <mergeCell ref="G27:H27"/>
    <mergeCell ref="I27:K27"/>
    <mergeCell ref="L27:M27"/>
    <mergeCell ref="O27:P27"/>
    <mergeCell ref="Q29:R29"/>
    <mergeCell ref="B30:D30"/>
    <mergeCell ref="E30:F30"/>
    <mergeCell ref="G30:H30"/>
    <mergeCell ref="I30:K30"/>
    <mergeCell ref="L30:M30"/>
    <mergeCell ref="O30:P30"/>
    <mergeCell ref="Q30:R30"/>
    <mergeCell ref="B29:D29"/>
    <mergeCell ref="E29:F29"/>
    <mergeCell ref="G29:H29"/>
    <mergeCell ref="I29:K29"/>
    <mergeCell ref="L29:M29"/>
    <mergeCell ref="O29:P29"/>
    <mergeCell ref="Q31:R31"/>
    <mergeCell ref="B32:D32"/>
    <mergeCell ref="E32:F32"/>
    <mergeCell ref="G32:H32"/>
    <mergeCell ref="I32:K32"/>
    <mergeCell ref="L32:M32"/>
    <mergeCell ref="O32:P32"/>
    <mergeCell ref="Q32:R32"/>
    <mergeCell ref="B31:D31"/>
    <mergeCell ref="E31:F31"/>
    <mergeCell ref="G31:H31"/>
    <mergeCell ref="I31:K31"/>
    <mergeCell ref="L31:M31"/>
    <mergeCell ref="O31:P31"/>
    <mergeCell ref="Q33:R33"/>
    <mergeCell ref="B34:D34"/>
    <mergeCell ref="E34:F34"/>
    <mergeCell ref="G34:H34"/>
    <mergeCell ref="I34:K34"/>
    <mergeCell ref="L34:M34"/>
    <mergeCell ref="O34:P34"/>
    <mergeCell ref="Q34:R34"/>
    <mergeCell ref="B33:D33"/>
    <mergeCell ref="E33:F33"/>
    <mergeCell ref="G33:H33"/>
    <mergeCell ref="I33:K33"/>
    <mergeCell ref="L33:M33"/>
    <mergeCell ref="O33:P33"/>
    <mergeCell ref="Q35:R35"/>
    <mergeCell ref="B36:D36"/>
    <mergeCell ref="E36:F36"/>
    <mergeCell ref="G36:H36"/>
    <mergeCell ref="I36:K36"/>
    <mergeCell ref="L36:M36"/>
    <mergeCell ref="O36:P36"/>
    <mergeCell ref="Q36:R36"/>
    <mergeCell ref="B35:D35"/>
    <mergeCell ref="E35:F35"/>
    <mergeCell ref="G35:H35"/>
    <mergeCell ref="I35:K35"/>
    <mergeCell ref="L35:M35"/>
    <mergeCell ref="O35:P35"/>
    <mergeCell ref="B39:F39"/>
    <mergeCell ref="G39:H39"/>
    <mergeCell ref="I39:K39"/>
    <mergeCell ref="L39:M39"/>
    <mergeCell ref="O39:P39"/>
    <mergeCell ref="Q39:R39"/>
    <mergeCell ref="Q37:R37"/>
    <mergeCell ref="B38:F38"/>
    <mergeCell ref="G38:H38"/>
    <mergeCell ref="I38:K38"/>
    <mergeCell ref="L38:M38"/>
    <mergeCell ref="O38:P38"/>
    <mergeCell ref="Q38:R38"/>
    <mergeCell ref="B37:D37"/>
    <mergeCell ref="E37:F37"/>
    <mergeCell ref="G37:H37"/>
    <mergeCell ref="I37:K37"/>
    <mergeCell ref="L37:M37"/>
    <mergeCell ref="O37:P37"/>
    <mergeCell ref="B43:F43"/>
    <mergeCell ref="G43:H43"/>
    <mergeCell ref="I43:K43"/>
    <mergeCell ref="L43:M43"/>
    <mergeCell ref="O43:P43"/>
    <mergeCell ref="Q43:R43"/>
    <mergeCell ref="B40:F40"/>
    <mergeCell ref="G40:H40"/>
    <mergeCell ref="I40:K40"/>
    <mergeCell ref="L40:M40"/>
    <mergeCell ref="O40:P40"/>
    <mergeCell ref="Q40:R40"/>
    <mergeCell ref="B41:F41"/>
    <mergeCell ref="G41:H41"/>
    <mergeCell ref="I41:K41"/>
    <mergeCell ref="B42:F42"/>
    <mergeCell ref="G42:H42"/>
    <mergeCell ref="I42:K42"/>
    <mergeCell ref="L41:M41"/>
    <mergeCell ref="O41:P41"/>
    <mergeCell ref="Q41:R41"/>
    <mergeCell ref="L42:M42"/>
    <mergeCell ref="O42:P42"/>
    <mergeCell ref="Q42:R42"/>
    <mergeCell ref="B44:F44"/>
    <mergeCell ref="G44:H53"/>
    <mergeCell ref="I44:K44"/>
    <mergeCell ref="L44:M44"/>
    <mergeCell ref="O44:P44"/>
    <mergeCell ref="Q44:R44"/>
    <mergeCell ref="B45:F45"/>
    <mergeCell ref="I45:K45"/>
    <mergeCell ref="L45:M45"/>
    <mergeCell ref="O45:P45"/>
    <mergeCell ref="B47:F47"/>
    <mergeCell ref="I47:K47"/>
    <mergeCell ref="L47:M47"/>
    <mergeCell ref="O47:P47"/>
    <mergeCell ref="Q47:R47"/>
    <mergeCell ref="B48:F48"/>
    <mergeCell ref="I48:K48"/>
    <mergeCell ref="L48:M48"/>
    <mergeCell ref="B51:F51"/>
    <mergeCell ref="I51:K51"/>
    <mergeCell ref="L51:M51"/>
    <mergeCell ref="O51:P51"/>
    <mergeCell ref="Q51:R51"/>
    <mergeCell ref="Q45:R45"/>
    <mergeCell ref="B46:F46"/>
    <mergeCell ref="I46:K46"/>
    <mergeCell ref="L46:M46"/>
    <mergeCell ref="O46:P46"/>
    <mergeCell ref="Q46:R46"/>
    <mergeCell ref="O48:P48"/>
    <mergeCell ref="Q48:R48"/>
    <mergeCell ref="B49:F49"/>
    <mergeCell ref="I49:K49"/>
    <mergeCell ref="L49:M49"/>
    <mergeCell ref="O49:P49"/>
    <mergeCell ref="Q49:R49"/>
    <mergeCell ref="B50:F50"/>
    <mergeCell ref="I50:K50"/>
    <mergeCell ref="L50:M50"/>
    <mergeCell ref="O50:P50"/>
    <mergeCell ref="Q50:R50"/>
    <mergeCell ref="B52:F52"/>
    <mergeCell ref="I52:K52"/>
    <mergeCell ref="L52:M52"/>
    <mergeCell ref="O52:P52"/>
    <mergeCell ref="Q52:R52"/>
    <mergeCell ref="A56:D56"/>
    <mergeCell ref="F56:M56"/>
    <mergeCell ref="N56:P56"/>
    <mergeCell ref="Q56:R56"/>
    <mergeCell ref="B53:F53"/>
    <mergeCell ref="I53:K53"/>
    <mergeCell ref="L53:M53"/>
    <mergeCell ref="O53:P53"/>
    <mergeCell ref="Q53:R53"/>
    <mergeCell ref="M54:P54"/>
    <mergeCell ref="Q54:R54"/>
    <mergeCell ref="B122:F122"/>
    <mergeCell ref="A57:R57"/>
    <mergeCell ref="A59:B59"/>
    <mergeCell ref="C59:H59"/>
    <mergeCell ref="I59:L59"/>
    <mergeCell ref="M59:N59"/>
    <mergeCell ref="O59:P59"/>
    <mergeCell ref="Q59:R59"/>
    <mergeCell ref="K137:N137"/>
    <mergeCell ref="B65:E65"/>
    <mergeCell ref="G65:I65"/>
    <mergeCell ref="O65:T65"/>
    <mergeCell ref="B66:E66"/>
    <mergeCell ref="J66:M66"/>
    <mergeCell ref="O63:S63"/>
    <mergeCell ref="O64:T64"/>
    <mergeCell ref="O60:P60"/>
    <mergeCell ref="Q60:R60"/>
    <mergeCell ref="A60:B60"/>
    <mergeCell ref="C60:H60"/>
    <mergeCell ref="I60:L60"/>
    <mergeCell ref="M60:N60"/>
    <mergeCell ref="B104:F104"/>
    <mergeCell ref="B121:F121"/>
    <mergeCell ref="B77:F77"/>
    <mergeCell ref="B92:F92"/>
    <mergeCell ref="G77:I77"/>
    <mergeCell ref="B78:F78"/>
    <mergeCell ref="G92:I92"/>
    <mergeCell ref="B93:F93"/>
    <mergeCell ref="G104:I104"/>
    <mergeCell ref="B105:F105"/>
    <mergeCell ref="G121:I121"/>
    <mergeCell ref="B159:F159"/>
    <mergeCell ref="B153:F153"/>
    <mergeCell ref="B154:F154"/>
    <mergeCell ref="B157:F157"/>
    <mergeCell ref="B158:F158"/>
    <mergeCell ref="B136:G136"/>
    <mergeCell ref="B149:F149"/>
    <mergeCell ref="B150:F150"/>
    <mergeCell ref="H136:J136"/>
    <mergeCell ref="B137:G137"/>
    <mergeCell ref="B155:F155"/>
    <mergeCell ref="B151:F151"/>
  </mergeCells>
  <dataValidations count="26">
    <dataValidation operator="equal" allowBlank="1" sqref="D5:G5 A15 R4 U71 F74:F75 U73:U77 U66:U69 F67:F68" xr:uid="{00000000-0002-0000-0800-000000000000}"/>
    <dataValidation operator="equal" allowBlank="1" showInputMessage="1" promptTitle="DUOMENŲ  NEVESTI" prompt="Langas  užpildomas  automatiškai" sqref="Q16:R17 Z17 L44:M44 R18:R53" xr:uid="{00000000-0002-0000-0800-000001000000}">
      <formula1>0</formula1>
      <formula2>0</formula2>
    </dataValidation>
    <dataValidation operator="equal" allowBlank="1" showInputMessage="1" promptTitle="KAINOS  NEVESTI" prompt="Langas  užpildomas  automatiškai" sqref="P21:P25 O48:O53 P27:P44 O20:O44" xr:uid="{00000000-0002-0000-0800-000002000000}">
      <formula1>0</formula1>
      <formula2>0</formula2>
    </dataValidation>
    <dataValidation allowBlank="1" showInputMessage="1" showErrorMessage="1" promptTitle="KAINOS  NEVESTI" prompt="Langas  užpildomas  automatiškai" sqref="O16 P48:P53" xr:uid="{00000000-0002-0000-0800-000003000000}">
      <formula1>0</formula1>
      <formula2>0</formula2>
    </dataValidation>
    <dataValidation type="list" operator="equal" allowBlank="1" sqref="C24:D38" xr:uid="{00000000-0002-0000-0800-000004000000}">
      <formula1>",PVC - 22 / 0.45,PVC - 22 / 0.6,PVC - 22 / 0.8,PVC - 22 / 1,PVC - 22 / 2,PVC - 28 / 2,PVC - 32 / 2,PVC - 45 / 2,,,,"</formula1>
      <formula2>0</formula2>
    </dataValidation>
    <dataValidation type="list" operator="equal" allowBlank="1" showInputMessage="1" showErrorMessage="1" promptTitle="KLIENTO  PLOKŠTĖS  PAVADINIMAS" prompt="Pasirinkti  iš  sąrašo" sqref="B11" xr:uid="{00000000-0002-0000-0800-000005000000}">
      <formula1>",Kliento plokštė,Kliento detalės,Kliento stalviršis,Padėklinė plokštė,"</formula1>
      <formula2>0</formula2>
    </dataValidation>
    <dataValidation type="list" allowBlank="1" showInputMessage="1" showErrorMessage="1" promptTitle="PLOKŠTĖS  PAVADINIMAS" prompt="Pasirinkti  iš  sąrašo" sqref="C8:I8 C4:I4" xr:uid="{00000000-0002-0000-0800-000006000000}">
      <formula1>"Plokštės"</formula1>
      <formula2>0</formula2>
    </dataValidation>
    <dataValidation allowBlank="1" showInputMessage="1" showErrorMessage="1" promptTitle="DUOMENŲ  NEVESTI" prompt="Langas  užpildomas  automatiškai" sqref="L8:M8 P8" xr:uid="{00000000-0002-0000-0800-000007000000}">
      <formula1>0</formula1>
      <formula2>0</formula2>
    </dataValidation>
    <dataValidation type="list" operator="equal" allowBlank="1" sqref="E24:F37 G38:H40 G41:G43 H43" xr:uid="{00000000-0002-0000-0800-000008000000}">
      <formula1>"Tiesus,Figūrinis,,"</formula1>
      <formula2>0</formula2>
    </dataValidation>
    <dataValidation type="list" operator="equal" allowBlank="1" sqref="O4:P4" xr:uid="{00000000-0002-0000-0800-000009000000}">
      <formula1>",8.00,9.00,10.00,11.00,12.00,13.00,14.00,15.00,16.00,17.00,"</formula1>
      <formula2>0</formula2>
    </dataValidation>
    <dataValidation allowBlank="1" showErrorMessage="1" sqref="K8 O8 O11" xr:uid="{00000000-0002-0000-0800-00000A000000}">
      <formula1>0</formula1>
      <formula2>0</formula2>
    </dataValidation>
    <dataValidation type="list" allowBlank="1" showErrorMessage="1" sqref="P11" xr:uid="{00000000-0002-0000-0800-00000B000000}">
      <formula1>"18,25,3,10,12,16"</formula1>
      <formula2>0</formula2>
    </dataValidation>
    <dataValidation allowBlank="1" showInputMessage="1" showErrorMessage="1" promptTitle="KAINOS  NEVESTI" prompt="Duomenys  užpildomi  automatiškai" sqref="P16" xr:uid="{00000000-0002-0000-0800-00000C000000}">
      <formula1>0</formula1>
      <formula2>0</formula2>
    </dataValidation>
    <dataValidation type="list" operator="equal" allowBlank="1" sqref="U9 W9 U12 W12" xr:uid="{00000000-0002-0000-0800-00000D000000}">
      <formula1>",Kliento plokštė,Kliento detalės,Kliento stalviršis,Padėklinė plokštė,"</formula1>
      <formula2>0</formula2>
    </dataValidation>
    <dataValidation type="list" operator="equal" allowBlank="1" sqref="E38:F40" xr:uid="{00000000-0002-0000-0800-00000E000000}">
      <formula1>"PVC - 22 / 0,80,PVC - 22 / 1,PVC - 22 / 2,PVC - 28 / 2,PVC - 42 / 2,PVC - 45 / 2,,,,"</formula1>
      <formula2>0</formula2>
    </dataValidation>
    <dataValidation type="list" operator="equal" allowBlank="1" sqref="F56:M56" xr:uid="{00000000-0002-0000-0800-00000F000000}">
      <formula1>"KASOS  ČEKIS,IŠANKSTINĖ sąskaita - ,,"</formula1>
      <formula2>0</formula2>
    </dataValidation>
    <dataValidation type="list" operator="equal" allowBlank="1" sqref="C20:H23" xr:uid="{00000000-0002-0000-0800-000010000000}">
      <formula1>"MELAMINAS  21  BALTAS					,MELAMINAS  21  ne  pagal plokštę					,MELAMINAS  21  pagal plokštę					,MELAMINAS  21  PILKAS					,MELAMINAS  40  ne  pagal plokštę					,MELAMINAS  40  pagal plokštę					,,,"</formula1>
      <formula2>0</formula2>
    </dataValidation>
    <dataValidation type="list" operator="equal" allowBlank="1" sqref="O15:R15 B15:H15 L15:M15 C157:F159 F66" xr:uid="{00000000-0002-0000-0800-000011000000}">
      <formula1>"PVC 22/0,45,PVC 22/0,6,PVC 22/0,8,PVC 22/1,PVC 22/1,4 blizgus,PVC 22/2,PVC 28/2,PVC 42/2,PVC 45/2,,,,,,,,"</formula1>
      <formula2>0</formula2>
    </dataValidation>
    <dataValidation type="list" operator="equal" allowBlank="1" sqref="B20:B23" xr:uid="{00000000-0002-0000-0800-000012000000}">
      <formula1>"MELAMINAS  21  BALTAS,MELAMINAS  21  ne  pagal plokštę,MELAMINAS  21  pagal plokštę,MELAMINAS  21  PILKAS,MELAMINAS  40  ne  pagal plokštę,MELAMINAS  40  pagal plokštę,,,,,,,,,"</formula1>
      <formula2>0</formula2>
    </dataValidation>
    <dataValidation type="list" operator="equal" allowBlank="1" sqref="B157:B159" xr:uid="{00000000-0002-0000-0800-000013000000}">
      <formula1>"Apvalinimas,Detalių storinimas,Išpjova,Kampai (suskaldymas) ,Pjūvis (LMDP/stalviršis),Rankinis pjovimas,Skylės lankstams Ø 35,,,,,,,,"</formula1>
      <formula2>0</formula2>
    </dataValidation>
    <dataValidation type="list" operator="equal" allowBlank="1" sqref="B30" xr:uid="{00000000-0002-0000-0800-000014000000}">
      <formula1>"PPVC 22/0.45,PVC 22/0.6,PVC 22/0.8,PVC 22/1,PVC 22/1.4 blizgus,PVC 22/2,PVC 28/2,PVC 42/2,PVC 45/2,,,,,,,,,"</formula1>
      <formula2>0</formula2>
    </dataValidation>
    <dataValidation type="list" operator="equal" allowBlank="1" sqref="B31 B24:B25" xr:uid="{00000000-0002-0000-0800-000015000000}">
      <formula1>"PVC 22/0.45,PVC 22/0.6,PVC 22/0.8,PVC 22/1,PVC 22/1.4 blizgus,PVC 22/2,PVC 28/2,PVC 42/2,PVC 45/2,,,,,,,,"</formula1>
      <formula2>0</formula2>
    </dataValidation>
    <dataValidation type="list" operator="equal" allowBlank="1" sqref="B32:B37 B26:B29" xr:uid="{00000000-0002-0000-0800-000016000000}">
      <formula1>"PVC 22/0.45,PVC 22/0.6,PVC 22/0.8,PVC 22/1,PVC 22/1.4 blizgus,PVC 22/2,PVC 28/2,PVC 42/2,PVC 45/2,,,,,,,,,"</formula1>
      <formula2>0</formula2>
    </dataValidation>
    <dataValidation type="list" operator="equal" allowBlank="1" sqref="B38:B40" xr:uid="{00000000-0002-0000-0800-000017000000}">
      <formula1>"Kliento PVC 22/0.45,Kliento PVC 22/0.6,Kliento PVC 22/0.8,Kliento PVC 22/1,Kliento PVC 22/1.4 blizgus,Kliento PVC 22/2,Kliento PVC 28/2,Kliento PVC 42/2,Kliento PVC 45/2,Kliento MELAMINAS 21,Kliento MELAMINAS 40,,,,,,,,"</formula1>
      <formula2>0</formula2>
    </dataValidation>
    <dataValidation type="list" allowBlank="1" showInputMessage="1" showErrorMessage="1" sqref="B45:F53" xr:uid="{00000000-0002-0000-0800-000018000000}">
      <formula1>$O$66:$O$77</formula1>
    </dataValidation>
    <dataValidation type="list" operator="equal" allowBlank="1" sqref="B41:F43" xr:uid="{00000000-0002-0000-0800-000019000000}">
      <formula1>"BESIULIS-08mm,BESIULIS-1mm,BESIULIS-2mm,KLIEN-BESIUL-08mm,KLIEN-BESIUL-1mm,KLIEN-BESIUL-2mm"</formula1>
    </dataValidation>
  </dataValidations>
  <hyperlinks>
    <hyperlink ref="G1" r:id="rId1" xr:uid="{00000000-0004-0000-0800-000000000000}"/>
  </hyperlinks>
  <pageMargins left="0.59055118110236215" right="0.19685039370078741" top="0.39370078740157483" bottom="0.39370078740157483" header="0" footer="0"/>
  <pageSetup paperSize="9" orientation="portrait" r:id="rId2"/>
  <ignoredErrors>
    <ignoredError sqref="O48:P53 R4 L44" unlockedFormula="1"/>
    <ignoredError sqref="A36" formula="1"/>
    <ignoredError sqref="R3 B8:I9 A8 I6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20</vt:i4>
      </vt:variant>
      <vt:variant>
        <vt:lpstr>Įvardytieji diapazonai</vt:lpstr>
      </vt:variant>
      <vt:variant>
        <vt:i4>16</vt:i4>
      </vt:variant>
    </vt:vector>
  </HeadingPairs>
  <TitlesOfParts>
    <vt:vector size="36" baseType="lpstr">
      <vt:lpstr>Įvadas</vt:lpstr>
      <vt:lpstr>Woodeco kodas pagal Pfleiderer </vt:lpstr>
      <vt:lpstr>Užs1</vt:lpstr>
      <vt:lpstr>Užs2</vt:lpstr>
      <vt:lpstr>Užs3</vt:lpstr>
      <vt:lpstr>Užs4</vt:lpstr>
      <vt:lpstr>Užs5</vt:lpstr>
      <vt:lpstr>SK1</vt:lpstr>
      <vt:lpstr>SK2</vt:lpstr>
      <vt:lpstr>SK3</vt:lpstr>
      <vt:lpstr>SK4</vt:lpstr>
      <vt:lpstr>SK5</vt:lpstr>
      <vt:lpstr> UŽSAKYMAS CSV </vt:lpstr>
      <vt:lpstr>HDF kodai</vt:lpstr>
      <vt:lpstr>LMDP ir  HDF  Asortimentas</vt:lpstr>
      <vt:lpstr> Kantų sąrašas - kiekis1</vt:lpstr>
      <vt:lpstr> Kantų sąrašas - kiekis2</vt:lpstr>
      <vt:lpstr> Kantų sąrašas - kiekis3</vt:lpstr>
      <vt:lpstr> Kantų sąrašas - kiekis4</vt:lpstr>
      <vt:lpstr> Kantų sąrašas - kiekis5</vt:lpstr>
      <vt:lpstr>' Kantų sąrašas - kiekis2'!kantai</vt:lpstr>
      <vt:lpstr>' Kantų sąrašas - kiekis3'!kantai</vt:lpstr>
      <vt:lpstr>' Kantų sąrašas - kiekis4'!kantai</vt:lpstr>
      <vt:lpstr>' Kantų sąrašas - kiekis5'!kantai</vt:lpstr>
      <vt:lpstr>kantai</vt:lpstr>
      <vt:lpstr>'SK1'!Print_Area</vt:lpstr>
      <vt:lpstr>'SK2'!Print_Area</vt:lpstr>
      <vt:lpstr>'SK3'!Print_Area</vt:lpstr>
      <vt:lpstr>'SK4'!Print_Area</vt:lpstr>
      <vt:lpstr>'SK5'!Print_Area</vt:lpstr>
      <vt:lpstr>'LMDP ir  HDF  Asortimentas'!Print_Titles</vt:lpstr>
      <vt:lpstr>'SK2'!sąrašas</vt:lpstr>
      <vt:lpstr>'SK3'!sąrašas</vt:lpstr>
      <vt:lpstr>'SK4'!sąrašas</vt:lpstr>
      <vt:lpstr>'SK5'!sąrašas</vt:lpstr>
      <vt:lpstr>sąrašas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Pjovimo užsakymo forma</dc:title>
  <dc:creator/>
  <cp:lastModifiedBy/>
  <dcterms:created xsi:type="dcterms:W3CDTF">2015-06-05T18:19:34Z</dcterms:created>
  <dcterms:modified xsi:type="dcterms:W3CDTF">2026-02-27T13:14:47Z</dcterms:modified>
</cp:coreProperties>
</file>